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MARIS\Dama_Consultoria\ODGCV\Infos\"/>
    </mc:Choice>
  </mc:AlternateContent>
  <bookViews>
    <workbookView minimized="1" xWindow="0" yWindow="0" windowWidth="20490" windowHeight="7755" firstSheet="7" activeTab="8"/>
  </bookViews>
  <sheets>
    <sheet name="DEMOGRAFIA-12" sheetId="14" r:id="rId1"/>
    <sheet name="Demográfia - Rel Beijing 5 Ind." sheetId="33" r:id="rId2"/>
    <sheet name="VOZ;LIDERANÇA,PARTICIPAÇÃO-20" sheetId="10" r:id="rId3"/>
    <sheet name="Aut nas decis Rel Beijing 6 Ind" sheetId="36" r:id="rId4"/>
    <sheet name="SAÚDE-20" sheetId="7" r:id="rId5"/>
    <sheet name="Saúde - Rel Beijing 5 Ind." sheetId="23" r:id="rId6"/>
    <sheet name="EDUCAÇÃO-14 Ind." sheetId="8" r:id="rId7"/>
    <sheet name=" Educação - Rel Beijing 6 Ind." sheetId="31" r:id="rId8"/>
    <sheet name=" VBG 19" sheetId="19" r:id="rId9"/>
    <sheet name="Auto Física Rel Beijing 6 Ind" sheetId="32" r:id="rId10"/>
    <sheet name="EMPODERAMENTO ECONOMICO-17" sheetId="9" r:id="rId11"/>
    <sheet name="Auton Económ Rela Beijing 4 Ind" sheetId="35" r:id="rId12"/>
    <sheet name="Económia - Rel de Beijing 5 Ind" sheetId="34" r:id="rId13"/>
    <sheet name=" ONU MULHERES 2015" sheetId="17" r:id="rId14"/>
    <sheet name="ECOSOC 2013" sheetId="20" r:id="rId15"/>
    <sheet name="CRIMES SEXUAIS" sheetId="18" r:id="rId16"/>
    <sheet name="MIX" sheetId="21" r:id="rId17"/>
    <sheet name="Dados administ.VBG 2011-2014" sheetId="22" r:id="rId18"/>
    <sheet name="Reg Policial VBG 2012-2013" sheetId="37" r:id="rId19"/>
  </sheets>
  <calcPr calcId="162913"/>
</workbook>
</file>

<file path=xl/calcChain.xml><?xml version="1.0" encoding="utf-8"?>
<calcChain xmlns="http://schemas.openxmlformats.org/spreadsheetml/2006/main">
  <c r="G84" i="22" l="1"/>
  <c r="C84" i="22"/>
  <c r="B84" i="22"/>
  <c r="I83" i="22"/>
  <c r="J83" i="22" s="1"/>
  <c r="H83" i="22"/>
  <c r="F83" i="22"/>
  <c r="E83" i="22"/>
  <c r="F82" i="22"/>
  <c r="D82" i="22"/>
  <c r="F81" i="22"/>
  <c r="E81" i="22"/>
  <c r="D81" i="22"/>
  <c r="I81" i="22" s="1"/>
  <c r="J81" i="22" s="1"/>
  <c r="F80" i="22"/>
  <c r="D80" i="22"/>
  <c r="E80" i="22" s="1"/>
  <c r="F79" i="22"/>
  <c r="D79" i="22"/>
  <c r="I79" i="22" s="1"/>
  <c r="J79" i="22" s="1"/>
  <c r="H78" i="22"/>
  <c r="F78" i="22"/>
  <c r="D78" i="22"/>
  <c r="E78" i="22" s="1"/>
  <c r="H77" i="22"/>
  <c r="F77" i="22"/>
  <c r="D77" i="22"/>
  <c r="I77" i="22" s="1"/>
  <c r="J77" i="22" s="1"/>
  <c r="H76" i="22"/>
  <c r="F76" i="22"/>
  <c r="D76" i="22"/>
  <c r="I76" i="22" s="1"/>
  <c r="J76" i="22" s="1"/>
  <c r="H75" i="22"/>
  <c r="F75" i="22"/>
  <c r="D75" i="22"/>
  <c r="I75" i="22" s="1"/>
  <c r="J75" i="22" s="1"/>
  <c r="I74" i="22"/>
  <c r="J74" i="22" s="1"/>
  <c r="F74" i="22"/>
  <c r="D74" i="22"/>
  <c r="H73" i="22"/>
  <c r="F73" i="22"/>
  <c r="E73" i="22"/>
  <c r="D73" i="22"/>
  <c r="I73" i="22" s="1"/>
  <c r="J73" i="22" s="1"/>
  <c r="H72" i="22"/>
  <c r="F72" i="22"/>
  <c r="D72" i="22"/>
  <c r="E72" i="22" s="1"/>
  <c r="F71" i="22"/>
  <c r="E71" i="22"/>
  <c r="D71" i="22"/>
  <c r="I71" i="22" s="1"/>
  <c r="J71" i="22" s="1"/>
  <c r="F70" i="22"/>
  <c r="D70" i="22"/>
  <c r="E70" i="22" s="1"/>
  <c r="F69" i="22"/>
  <c r="D69" i="22"/>
  <c r="I69" i="22" s="1"/>
  <c r="J69" i="22" s="1"/>
  <c r="F68" i="22"/>
  <c r="D68" i="22"/>
  <c r="I68" i="22" s="1"/>
  <c r="B62" i="22"/>
  <c r="L61" i="22"/>
  <c r="F61" i="22"/>
  <c r="J61" i="22" s="1"/>
  <c r="M61" i="22" s="1"/>
  <c r="C61" i="22"/>
  <c r="E61" i="22" s="1"/>
  <c r="G60" i="22"/>
  <c r="F60" i="22"/>
  <c r="K60" i="22" s="1"/>
  <c r="C60" i="22"/>
  <c r="E60" i="22" s="1"/>
  <c r="I59" i="22"/>
  <c r="G59" i="22"/>
  <c r="F59" i="22"/>
  <c r="C59" i="22"/>
  <c r="D59" i="22" s="1"/>
  <c r="G58" i="22"/>
  <c r="L58" i="22" s="1"/>
  <c r="F58" i="22"/>
  <c r="J58" i="22" s="1"/>
  <c r="C58" i="22"/>
  <c r="G57" i="22"/>
  <c r="L57" i="22" s="1"/>
  <c r="F57" i="22"/>
  <c r="J57" i="22" s="1"/>
  <c r="N57" i="22" s="1"/>
  <c r="E57" i="22"/>
  <c r="C57" i="22"/>
  <c r="D57" i="22" s="1"/>
  <c r="G56" i="22"/>
  <c r="F56" i="22"/>
  <c r="C56" i="22"/>
  <c r="D56" i="22" s="1"/>
  <c r="H55" i="22"/>
  <c r="H62" i="22" s="1"/>
  <c r="G55" i="22"/>
  <c r="F55" i="22"/>
  <c r="C55" i="22"/>
  <c r="I54" i="22"/>
  <c r="I62" i="22" s="1"/>
  <c r="G54" i="22"/>
  <c r="F54" i="22"/>
  <c r="K54" i="22" s="1"/>
  <c r="C54" i="22"/>
  <c r="E54" i="22" s="1"/>
  <c r="J53" i="22"/>
  <c r="G53" i="22"/>
  <c r="F53" i="22"/>
  <c r="D53" i="22"/>
  <c r="O53" i="22" s="1"/>
  <c r="P53" i="22" s="1"/>
  <c r="C53" i="22"/>
  <c r="K53" i="22" s="1"/>
  <c r="G52" i="22"/>
  <c r="F52" i="22"/>
  <c r="C52" i="22"/>
  <c r="K52" i="22" s="1"/>
  <c r="G51" i="22"/>
  <c r="F51" i="22"/>
  <c r="K51" i="22" s="1"/>
  <c r="C51" i="22"/>
  <c r="E51" i="22" s="1"/>
  <c r="G50" i="22"/>
  <c r="F50" i="22"/>
  <c r="C50" i="22"/>
  <c r="K50" i="22" s="1"/>
  <c r="G49" i="22"/>
  <c r="F49" i="22"/>
  <c r="K49" i="22" s="1"/>
  <c r="C49" i="22"/>
  <c r="E49" i="22" s="1"/>
  <c r="G48" i="22"/>
  <c r="F48" i="22"/>
  <c r="C48" i="22"/>
  <c r="K47" i="22"/>
  <c r="G47" i="22"/>
  <c r="F47" i="22"/>
  <c r="J47" i="22" s="1"/>
  <c r="O47" i="22" s="1"/>
  <c r="P47" i="22" s="1"/>
  <c r="E47" i="22"/>
  <c r="D47" i="22"/>
  <c r="C47" i="22"/>
  <c r="G46" i="22"/>
  <c r="F46" i="22"/>
  <c r="C46" i="22"/>
  <c r="I41" i="22"/>
  <c r="H41" i="22"/>
  <c r="G41" i="22"/>
  <c r="F41" i="22"/>
  <c r="C41" i="22"/>
  <c r="B41" i="22"/>
  <c r="M40" i="22"/>
  <c r="L40" i="22"/>
  <c r="K40" i="22"/>
  <c r="E40" i="22"/>
  <c r="D40" i="22"/>
  <c r="O40" i="22" s="1"/>
  <c r="P40" i="22" s="1"/>
  <c r="P39" i="22"/>
  <c r="N39" i="22"/>
  <c r="M39" i="22"/>
  <c r="L39" i="22"/>
  <c r="K39" i="22"/>
  <c r="E39" i="22"/>
  <c r="D39" i="22"/>
  <c r="O39" i="22" s="1"/>
  <c r="K38" i="22"/>
  <c r="J38" i="22"/>
  <c r="E38" i="22"/>
  <c r="D38" i="22"/>
  <c r="M37" i="22"/>
  <c r="L37" i="22"/>
  <c r="K37" i="22"/>
  <c r="E37" i="22"/>
  <c r="D37" i="22"/>
  <c r="N37" i="22" s="1"/>
  <c r="M36" i="22"/>
  <c r="L36" i="22"/>
  <c r="K36" i="22"/>
  <c r="E36" i="22"/>
  <c r="D36" i="22"/>
  <c r="N36" i="22" s="1"/>
  <c r="M35" i="22"/>
  <c r="L35" i="22"/>
  <c r="K35" i="22"/>
  <c r="E35" i="22"/>
  <c r="D35" i="22"/>
  <c r="M34" i="22"/>
  <c r="L34" i="22"/>
  <c r="K34" i="22"/>
  <c r="E34" i="22"/>
  <c r="D34" i="22"/>
  <c r="M33" i="22"/>
  <c r="L33" i="22"/>
  <c r="K33" i="22"/>
  <c r="E33" i="22"/>
  <c r="D33" i="22"/>
  <c r="N33" i="22" s="1"/>
  <c r="M32" i="22"/>
  <c r="L32" i="22"/>
  <c r="K32" i="22"/>
  <c r="E32" i="22"/>
  <c r="D32" i="22"/>
  <c r="N32" i="22" s="1"/>
  <c r="J31" i="22"/>
  <c r="O31" i="22" s="1"/>
  <c r="E31" i="22"/>
  <c r="D31" i="22"/>
  <c r="M30" i="22"/>
  <c r="L30" i="22"/>
  <c r="K30" i="22"/>
  <c r="E30" i="22"/>
  <c r="D30" i="22"/>
  <c r="N30" i="22" s="1"/>
  <c r="M29" i="22"/>
  <c r="L29" i="22"/>
  <c r="K29" i="22"/>
  <c r="E29" i="22"/>
  <c r="D29" i="22"/>
  <c r="M28" i="22"/>
  <c r="L28" i="22"/>
  <c r="K28" i="22"/>
  <c r="E28" i="22"/>
  <c r="D28" i="22"/>
  <c r="N28" i="22" s="1"/>
  <c r="M27" i="22"/>
  <c r="L27" i="22"/>
  <c r="K27" i="22"/>
  <c r="E27" i="22"/>
  <c r="D27" i="22"/>
  <c r="N27" i="22" s="1"/>
  <c r="M26" i="22"/>
  <c r="L26" i="22"/>
  <c r="K26" i="22"/>
  <c r="E26" i="22"/>
  <c r="D26" i="22"/>
  <c r="N26" i="22" s="1"/>
  <c r="E25" i="22"/>
  <c r="D25" i="22"/>
  <c r="I20" i="22"/>
  <c r="H20" i="22"/>
  <c r="G20" i="22"/>
  <c r="F20" i="22"/>
  <c r="C20" i="22"/>
  <c r="E20" i="22" s="1"/>
  <c r="L19" i="22"/>
  <c r="K19" i="22"/>
  <c r="J19" i="22"/>
  <c r="M19" i="22" s="1"/>
  <c r="E19" i="22"/>
  <c r="D19" i="22"/>
  <c r="O19" i="22" s="1"/>
  <c r="P19" i="22" s="1"/>
  <c r="K18" i="22"/>
  <c r="J18" i="22"/>
  <c r="M18" i="22" s="1"/>
  <c r="E18" i="22"/>
  <c r="D18" i="22"/>
  <c r="L17" i="22"/>
  <c r="K17" i="22"/>
  <c r="J17" i="22"/>
  <c r="M17" i="22" s="1"/>
  <c r="E17" i="22"/>
  <c r="D17" i="22"/>
  <c r="O17" i="22" s="1"/>
  <c r="P17" i="22" s="1"/>
  <c r="K16" i="22"/>
  <c r="J16" i="22"/>
  <c r="L16" i="22" s="1"/>
  <c r="E16" i="22"/>
  <c r="D16" i="22"/>
  <c r="L15" i="22"/>
  <c r="K15" i="22"/>
  <c r="J15" i="22"/>
  <c r="M15" i="22" s="1"/>
  <c r="E15" i="22"/>
  <c r="D15" i="22"/>
  <c r="M14" i="22"/>
  <c r="K14" i="22"/>
  <c r="J14" i="22"/>
  <c r="L14" i="22" s="1"/>
  <c r="E14" i="22"/>
  <c r="D14" i="22"/>
  <c r="L13" i="22"/>
  <c r="K13" i="22"/>
  <c r="J13" i="22"/>
  <c r="M13" i="22" s="1"/>
  <c r="E13" i="22"/>
  <c r="D13" i="22"/>
  <c r="O13" i="22" s="1"/>
  <c r="P13" i="22" s="1"/>
  <c r="K12" i="22"/>
  <c r="J12" i="22"/>
  <c r="E12" i="22"/>
  <c r="D12" i="22"/>
  <c r="O12" i="22" s="1"/>
  <c r="P12" i="22" s="1"/>
  <c r="K11" i="22"/>
  <c r="J11" i="22"/>
  <c r="E11" i="22"/>
  <c r="D11" i="22"/>
  <c r="L10" i="22"/>
  <c r="K10" i="22"/>
  <c r="J10" i="22"/>
  <c r="M10" i="22" s="1"/>
  <c r="E10" i="22"/>
  <c r="D10" i="22"/>
  <c r="O10" i="22" s="1"/>
  <c r="P10" i="22" s="1"/>
  <c r="K9" i="22"/>
  <c r="J9" i="22"/>
  <c r="N9" i="22" s="1"/>
  <c r="E9" i="22"/>
  <c r="D9" i="22"/>
  <c r="K8" i="22"/>
  <c r="J8" i="22"/>
  <c r="E8" i="22"/>
  <c r="D8" i="22"/>
  <c r="O8" i="22" s="1"/>
  <c r="P8" i="22" s="1"/>
  <c r="K7" i="22"/>
  <c r="J7" i="22"/>
  <c r="E7" i="22"/>
  <c r="D7" i="22"/>
  <c r="N7" i="22" s="1"/>
  <c r="K6" i="22"/>
  <c r="J6" i="22"/>
  <c r="E6" i="22"/>
  <c r="D6" i="22"/>
  <c r="O6" i="22" s="1"/>
  <c r="P6" i="22" s="1"/>
  <c r="L5" i="22"/>
  <c r="K5" i="22"/>
  <c r="J5" i="22"/>
  <c r="N5" i="22" s="1"/>
  <c r="D5" i="22"/>
  <c r="E5" i="22" s="1"/>
  <c r="M4" i="22"/>
  <c r="J4" i="22"/>
  <c r="L4" i="22" s="1"/>
  <c r="D4" i="22"/>
  <c r="F84" i="22" l="1"/>
  <c r="O4" i="22"/>
  <c r="E4" i="22"/>
  <c r="M5" i="22"/>
  <c r="O7" i="22"/>
  <c r="P7" i="22" s="1"/>
  <c r="O36" i="22"/>
  <c r="P36" i="22" s="1"/>
  <c r="E41" i="22"/>
  <c r="D51" i="22"/>
  <c r="O51" i="22" s="1"/>
  <c r="P51" i="22" s="1"/>
  <c r="J51" i="22"/>
  <c r="E53" i="22"/>
  <c r="J54" i="22"/>
  <c r="K59" i="22"/>
  <c r="D60" i="22"/>
  <c r="J60" i="22"/>
  <c r="D61" i="22"/>
  <c r="O61" i="22" s="1"/>
  <c r="P61" i="22" s="1"/>
  <c r="E68" i="22"/>
  <c r="E69" i="22"/>
  <c r="E79" i="22"/>
  <c r="O5" i="22"/>
  <c r="P5" i="22" s="1"/>
  <c r="N10" i="22"/>
  <c r="N13" i="22"/>
  <c r="M16" i="22"/>
  <c r="O18" i="22"/>
  <c r="P18" i="22" s="1"/>
  <c r="L18" i="22"/>
  <c r="K41" i="22"/>
  <c r="J41" i="22"/>
  <c r="K48" i="22"/>
  <c r="D49" i="22"/>
  <c r="O49" i="22" s="1"/>
  <c r="P49" i="22" s="1"/>
  <c r="J49" i="22"/>
  <c r="K58" i="22"/>
  <c r="J59" i="22"/>
  <c r="N59" i="22" s="1"/>
  <c r="H70" i="22"/>
  <c r="H71" i="22"/>
  <c r="E75" i="22"/>
  <c r="E76" i="22"/>
  <c r="E77" i="22"/>
  <c r="H80" i="22"/>
  <c r="H81" i="22"/>
  <c r="O14" i="22"/>
  <c r="P14" i="22" s="1"/>
  <c r="N16" i="22"/>
  <c r="K20" i="22"/>
  <c r="O27" i="22"/>
  <c r="P27" i="22" s="1"/>
  <c r="O32" i="22"/>
  <c r="P32" i="22" s="1"/>
  <c r="O38" i="22"/>
  <c r="P38" i="22" s="1"/>
  <c r="H68" i="22"/>
  <c r="H69" i="22"/>
  <c r="H79" i="22"/>
  <c r="O15" i="22"/>
  <c r="P15" i="22" s="1"/>
  <c r="N15" i="22"/>
  <c r="N29" i="22"/>
  <c r="O29" i="22"/>
  <c r="P29" i="22" s="1"/>
  <c r="N35" i="22"/>
  <c r="O35" i="22"/>
  <c r="P35" i="22" s="1"/>
  <c r="M41" i="22"/>
  <c r="M54" i="22"/>
  <c r="M6" i="22"/>
  <c r="L6" i="22"/>
  <c r="L8" i="22"/>
  <c r="M8" i="22"/>
  <c r="M11" i="22"/>
  <c r="N11" i="22"/>
  <c r="L11" i="22"/>
  <c r="N19" i="22"/>
  <c r="J56" i="22"/>
  <c r="K56" i="22"/>
  <c r="D58" i="22"/>
  <c r="O58" i="22" s="1"/>
  <c r="P58" i="22" s="1"/>
  <c r="E58" i="22"/>
  <c r="H82" i="22"/>
  <c r="E82" i="22"/>
  <c r="P4" i="22"/>
  <c r="N17" i="22"/>
  <c r="O26" i="22"/>
  <c r="P26" i="22" s="1"/>
  <c r="O30" i="22"/>
  <c r="P30" i="22" s="1"/>
  <c r="L54" i="22"/>
  <c r="J68" i="22"/>
  <c r="H74" i="22"/>
  <c r="E74" i="22"/>
  <c r="D84" i="22"/>
  <c r="J20" i="22"/>
  <c r="N6" i="22"/>
  <c r="M7" i="22"/>
  <c r="L7" i="22"/>
  <c r="N8" i="22"/>
  <c r="M9" i="22"/>
  <c r="L9" i="22"/>
  <c r="O11" i="22"/>
  <c r="P11" i="22" s="1"/>
  <c r="L12" i="22"/>
  <c r="N12" i="22"/>
  <c r="M12" i="22"/>
  <c r="D20" i="22"/>
  <c r="D41" i="22"/>
  <c r="N41" i="22" s="1"/>
  <c r="N25" i="22"/>
  <c r="O25" i="22"/>
  <c r="N34" i="22"/>
  <c r="O34" i="22"/>
  <c r="P34" i="22" s="1"/>
  <c r="N47" i="22"/>
  <c r="M47" i="22"/>
  <c r="M49" i="22"/>
  <c r="M51" i="22"/>
  <c r="N53" i="22"/>
  <c r="M53" i="22"/>
  <c r="E55" i="22"/>
  <c r="K55" i="22"/>
  <c r="D55" i="22"/>
  <c r="O59" i="22"/>
  <c r="P59" i="22" s="1"/>
  <c r="L59" i="22"/>
  <c r="I82" i="22"/>
  <c r="J82" i="22" s="1"/>
  <c r="H84" i="22"/>
  <c r="N38" i="22"/>
  <c r="L41" i="22"/>
  <c r="C62" i="22"/>
  <c r="E62" i="22" s="1"/>
  <c r="G62" i="22"/>
  <c r="L52" i="22"/>
  <c r="M57" i="22"/>
  <c r="M59" i="22"/>
  <c r="I72" i="22"/>
  <c r="J72" i="22" s="1"/>
  <c r="I80" i="22"/>
  <c r="J80" i="22" s="1"/>
  <c r="N4" i="22"/>
  <c r="O9" i="22"/>
  <c r="P9" i="22" s="1"/>
  <c r="N18" i="22"/>
  <c r="D46" i="22"/>
  <c r="J46" i="22"/>
  <c r="D48" i="22"/>
  <c r="J48" i="22"/>
  <c r="D50" i="22"/>
  <c r="J50" i="22"/>
  <c r="D52" i="22"/>
  <c r="J52" i="22"/>
  <c r="D54" i="22"/>
  <c r="O54" i="22" s="1"/>
  <c r="P54" i="22" s="1"/>
  <c r="J55" i="22"/>
  <c r="O57" i="22"/>
  <c r="P57" i="22" s="1"/>
  <c r="N58" i="22"/>
  <c r="M58" i="22"/>
  <c r="E59" i="22"/>
  <c r="N61" i="22"/>
  <c r="I70" i="22"/>
  <c r="J70" i="22" s="1"/>
  <c r="I78" i="22"/>
  <c r="J78" i="22" s="1"/>
  <c r="E84" i="22"/>
  <c r="K4" i="22"/>
  <c r="N14" i="22"/>
  <c r="O16" i="22"/>
  <c r="P16" i="22" s="1"/>
  <c r="O28" i="22"/>
  <c r="P28" i="22" s="1"/>
  <c r="O33" i="22"/>
  <c r="P33" i="22" s="1"/>
  <c r="O37" i="22"/>
  <c r="P37" i="22" s="1"/>
  <c r="N40" i="22"/>
  <c r="E46" i="22"/>
  <c r="L47" i="22"/>
  <c r="E48" i="22"/>
  <c r="L49" i="22"/>
  <c r="E50" i="22"/>
  <c r="L51" i="22"/>
  <c r="E52" i="22"/>
  <c r="L53" i="22"/>
  <c r="E56" i="22"/>
  <c r="K57" i="22"/>
  <c r="L60" i="22"/>
  <c r="K61" i="22"/>
  <c r="F62" i="22"/>
  <c r="K62" i="22" s="1"/>
  <c r="N49" i="22" l="1"/>
  <c r="N54" i="22"/>
  <c r="M60" i="22"/>
  <c r="N60" i="22"/>
  <c r="N51" i="22"/>
  <c r="O60" i="22"/>
  <c r="P60" i="22" s="1"/>
  <c r="N55" i="22"/>
  <c r="M55" i="22"/>
  <c r="L55" i="22"/>
  <c r="N50" i="22"/>
  <c r="M50" i="22"/>
  <c r="K46" i="22"/>
  <c r="J62" i="22"/>
  <c r="N46" i="22"/>
  <c r="M46" i="22"/>
  <c r="L46" i="22"/>
  <c r="N20" i="22"/>
  <c r="M20" i="22"/>
  <c r="L20" i="22"/>
  <c r="O50" i="22"/>
  <c r="P50" i="22" s="1"/>
  <c r="O46" i="22"/>
  <c r="D62" i="22"/>
  <c r="L62" i="22"/>
  <c r="O55" i="22"/>
  <c r="P55" i="22" s="1"/>
  <c r="I84" i="22"/>
  <c r="J84" i="22" s="1"/>
  <c r="N56" i="22"/>
  <c r="O56" i="22"/>
  <c r="P56" i="22" s="1"/>
  <c r="M56" i="22"/>
  <c r="N52" i="22"/>
  <c r="M52" i="22"/>
  <c r="N48" i="22"/>
  <c r="M48" i="22"/>
  <c r="L50" i="22"/>
  <c r="P25" i="22"/>
  <c r="O41" i="22"/>
  <c r="P41" i="22" s="1"/>
  <c r="L56" i="22"/>
  <c r="O20" i="22"/>
  <c r="P20" i="22" s="1"/>
  <c r="O52" i="22"/>
  <c r="P52" i="22" s="1"/>
  <c r="O48" i="22"/>
  <c r="P48" i="22" s="1"/>
  <c r="L48" i="22"/>
  <c r="O62" i="22" l="1"/>
  <c r="P62" i="22" s="1"/>
  <c r="P46" i="22"/>
  <c r="N62" i="22"/>
  <c r="M62" i="22"/>
  <c r="I101" i="8" l="1"/>
  <c r="D8" i="36"/>
  <c r="E8" i="36" s="1"/>
  <c r="E10" i="10"/>
  <c r="E12" i="10"/>
  <c r="H12" i="10"/>
  <c r="G12" i="10"/>
  <c r="F12" i="10"/>
  <c r="G11" i="10"/>
  <c r="F11" i="10"/>
  <c r="E11" i="10"/>
  <c r="H11" i="10" s="1"/>
  <c r="I11" i="10" l="1"/>
  <c r="I12" i="10"/>
  <c r="H3" i="34"/>
  <c r="H19" i="34"/>
  <c r="H18" i="34"/>
  <c r="H17" i="34"/>
  <c r="H16" i="34"/>
  <c r="H15" i="34"/>
  <c r="H14" i="34"/>
  <c r="H13" i="34"/>
  <c r="H12" i="34"/>
  <c r="H10" i="34"/>
  <c r="H9" i="34"/>
  <c r="H8" i="34"/>
  <c r="H6" i="34"/>
  <c r="I58" i="21" l="1"/>
  <c r="I57" i="21"/>
  <c r="A8" i="19" l="1"/>
  <c r="A9" i="19" s="1"/>
  <c r="A10" i="19" s="1"/>
  <c r="A11" i="19" s="1"/>
  <c r="A19" i="19" s="1"/>
  <c r="A25" i="19" s="1"/>
  <c r="A50" i="19" s="1"/>
  <c r="A81" i="19" s="1"/>
  <c r="A112" i="19" s="1"/>
  <c r="A113" i="19" s="1"/>
  <c r="A114" i="19" s="1"/>
  <c r="A118" i="19" s="1"/>
  <c r="C102" i="8"/>
  <c r="I102" i="8"/>
  <c r="C103" i="8"/>
  <c r="I103" i="8"/>
  <c r="C104" i="8"/>
  <c r="I104" i="8"/>
  <c r="C105" i="8"/>
  <c r="I105" i="8"/>
  <c r="C106" i="8"/>
  <c r="I106" i="8"/>
  <c r="C17" i="8"/>
  <c r="I17" i="8"/>
  <c r="C18" i="8"/>
  <c r="I18" i="8"/>
  <c r="C19" i="8"/>
  <c r="I19" i="8"/>
  <c r="C20" i="8"/>
  <c r="I20" i="8"/>
  <c r="C21" i="8"/>
  <c r="I21" i="8"/>
  <c r="C22" i="8"/>
  <c r="I22" i="8"/>
  <c r="C23" i="8"/>
  <c r="I23" i="8"/>
  <c r="C24" i="8"/>
  <c r="I24" i="8"/>
  <c r="C25" i="8"/>
  <c r="I25" i="8"/>
  <c r="C21" i="7" l="1"/>
  <c r="C22" i="7"/>
  <c r="C23" i="7"/>
  <c r="C24" i="7"/>
  <c r="C25" i="7"/>
  <c r="C26" i="7"/>
  <c r="C27" i="7"/>
  <c r="C28" i="7"/>
  <c r="C29" i="7"/>
  <c r="C42" i="14"/>
  <c r="F42" i="14" s="1"/>
  <c r="G42" i="14"/>
  <c r="H42" i="14"/>
  <c r="I42" i="14"/>
  <c r="I12" i="14" l="1"/>
  <c r="I11" i="14"/>
  <c r="I20" i="7" l="1"/>
  <c r="I29" i="7"/>
  <c r="I28" i="7"/>
  <c r="I26" i="7"/>
  <c r="I25" i="7"/>
  <c r="I24" i="7"/>
  <c r="I21" i="7"/>
  <c r="I24" i="14"/>
  <c r="A5" i="21" l="1"/>
  <c r="A6" i="21" s="1"/>
  <c r="A7" i="21" s="1"/>
  <c r="A8" i="21" s="1"/>
  <c r="A9" i="21" s="1"/>
  <c r="A10" i="21" s="1"/>
  <c r="A11" i="21" s="1"/>
  <c r="A13" i="21" s="1"/>
  <c r="A20" i="21" s="1"/>
  <c r="A23" i="21" s="1"/>
  <c r="A30" i="21" s="1"/>
  <c r="I79" i="7"/>
  <c r="I78" i="7"/>
  <c r="I77" i="7"/>
  <c r="I76" i="7"/>
  <c r="I75" i="7"/>
  <c r="I73" i="7"/>
  <c r="I72" i="7"/>
  <c r="I71" i="7"/>
  <c r="I70" i="7"/>
  <c r="I69" i="7"/>
  <c r="I65" i="7"/>
  <c r="I64" i="7"/>
  <c r="I63" i="7"/>
  <c r="I60" i="7"/>
  <c r="I59" i="7"/>
  <c r="I58" i="7"/>
  <c r="I57" i="7"/>
  <c r="I56" i="7"/>
  <c r="I55" i="7"/>
  <c r="I53" i="7"/>
  <c r="I52" i="7"/>
  <c r="I51" i="7"/>
  <c r="I50" i="7"/>
  <c r="I49" i="7"/>
  <c r="I48" i="7"/>
  <c r="I47" i="7"/>
  <c r="I46" i="7"/>
  <c r="I45" i="7"/>
  <c r="I43" i="7"/>
  <c r="I42" i="7"/>
  <c r="I41" i="7"/>
  <c r="I40" i="7"/>
  <c r="I39" i="7"/>
  <c r="I38" i="7"/>
  <c r="I37" i="7"/>
  <c r="I36" i="7"/>
  <c r="I35" i="7"/>
  <c r="I32" i="7"/>
  <c r="I31" i="7"/>
  <c r="I18" i="7"/>
  <c r="I29" i="8"/>
  <c r="I28" i="8"/>
  <c r="I27" i="8"/>
  <c r="I26" i="8"/>
  <c r="I40" i="8"/>
  <c r="I39" i="8"/>
  <c r="I38" i="8"/>
  <c r="I37" i="8"/>
  <c r="I44" i="8"/>
  <c r="I43" i="8"/>
  <c r="I42" i="8"/>
  <c r="I35" i="8"/>
  <c r="I34" i="8"/>
  <c r="I33" i="8"/>
  <c r="I32" i="8"/>
  <c r="I110" i="8"/>
  <c r="I109" i="8"/>
  <c r="I108" i="8"/>
  <c r="I107" i="8"/>
  <c r="C29" i="8"/>
  <c r="C28" i="8"/>
  <c r="C27" i="8"/>
  <c r="C26" i="8"/>
  <c r="C40" i="8"/>
  <c r="C39" i="8"/>
  <c r="C38" i="8"/>
  <c r="C37" i="8"/>
  <c r="C44" i="8"/>
  <c r="C43" i="8"/>
  <c r="C42" i="8"/>
  <c r="C35" i="8"/>
  <c r="C34" i="8"/>
  <c r="C33" i="8"/>
  <c r="C32" i="8"/>
  <c r="C110" i="8"/>
  <c r="C109" i="8"/>
  <c r="C108" i="8"/>
  <c r="C107" i="8"/>
  <c r="C14" i="8"/>
  <c r="C13" i="8"/>
  <c r="C12" i="8"/>
  <c r="C11" i="8"/>
  <c r="C10" i="8"/>
  <c r="C9" i="8"/>
  <c r="C8" i="8"/>
  <c r="C7" i="8"/>
  <c r="C6" i="8"/>
  <c r="C5" i="8"/>
  <c r="C16" i="7"/>
  <c r="C27" i="10"/>
  <c r="F27" i="10" s="1"/>
  <c r="C26" i="10"/>
  <c r="F26" i="10" s="1"/>
  <c r="C25" i="10"/>
  <c r="G25" i="10" s="1"/>
  <c r="C24" i="10"/>
  <c r="F24" i="10" s="1"/>
  <c r="C23" i="10"/>
  <c r="F23" i="10" s="1"/>
  <c r="C22" i="10"/>
  <c r="F22" i="10" s="1"/>
  <c r="C21" i="10"/>
  <c r="F21" i="10" s="1"/>
  <c r="C20" i="10"/>
  <c r="F20" i="10" s="1"/>
  <c r="C19" i="10"/>
  <c r="G19" i="10" s="1"/>
  <c r="C18" i="10"/>
  <c r="F18" i="10" s="1"/>
  <c r="C17" i="10"/>
  <c r="F17" i="10" s="1"/>
  <c r="C16" i="10"/>
  <c r="G16" i="10" s="1"/>
  <c r="C15" i="10"/>
  <c r="F15" i="10" s="1"/>
  <c r="C14" i="10"/>
  <c r="H14" i="10" s="1"/>
  <c r="C13" i="10"/>
  <c r="C58" i="14"/>
  <c r="F58" i="14" s="1"/>
  <c r="C57" i="14"/>
  <c r="F57" i="14" s="1"/>
  <c r="C56" i="14"/>
  <c r="F56" i="14" s="1"/>
  <c r="C55" i="14"/>
  <c r="F55" i="14" s="1"/>
  <c r="C54" i="14"/>
  <c r="F54" i="14" s="1"/>
  <c r="C53" i="14"/>
  <c r="F53" i="14" s="1"/>
  <c r="C52" i="14"/>
  <c r="F52" i="14" s="1"/>
  <c r="C51" i="14"/>
  <c r="F51" i="14" s="1"/>
  <c r="C49" i="14"/>
  <c r="F49" i="14" s="1"/>
  <c r="C48" i="14"/>
  <c r="F48" i="14" s="1"/>
  <c r="C47" i="14"/>
  <c r="F47" i="14" s="1"/>
  <c r="C46" i="14"/>
  <c r="F46" i="14" s="1"/>
  <c r="C45" i="14"/>
  <c r="F45" i="14" s="1"/>
  <c r="C44" i="14"/>
  <c r="F44" i="14" s="1"/>
  <c r="C43" i="14"/>
  <c r="F43" i="14" s="1"/>
  <c r="C35" i="14"/>
  <c r="F35" i="14" s="1"/>
  <c r="C40" i="14"/>
  <c r="F40" i="14" s="1"/>
  <c r="C39" i="14"/>
  <c r="F39" i="14" s="1"/>
  <c r="C38" i="14"/>
  <c r="F38" i="14" s="1"/>
  <c r="C37" i="14"/>
  <c r="F37" i="14" s="1"/>
  <c r="C36" i="14"/>
  <c r="F36" i="14" s="1"/>
  <c r="I58" i="14"/>
  <c r="H58" i="14"/>
  <c r="G58" i="14"/>
  <c r="H57" i="14"/>
  <c r="G57" i="14"/>
  <c r="H56" i="14"/>
  <c r="G56" i="14"/>
  <c r="H55" i="14"/>
  <c r="G55" i="14"/>
  <c r="H54" i="14"/>
  <c r="G54" i="14"/>
  <c r="H53" i="14"/>
  <c r="G53" i="14"/>
  <c r="H52" i="14"/>
  <c r="G52" i="14"/>
  <c r="H51" i="14"/>
  <c r="G51" i="14"/>
  <c r="H49" i="14"/>
  <c r="G49" i="14"/>
  <c r="H48" i="14"/>
  <c r="G48" i="14"/>
  <c r="H47" i="14"/>
  <c r="G47" i="14"/>
  <c r="H46" i="14"/>
  <c r="G46" i="14"/>
  <c r="H45" i="14"/>
  <c r="G45" i="14"/>
  <c r="H44" i="14"/>
  <c r="G44" i="14"/>
  <c r="H43" i="14"/>
  <c r="I35" i="14"/>
  <c r="H35" i="14"/>
  <c r="G35" i="14"/>
  <c r="H40" i="14"/>
  <c r="G40" i="14"/>
  <c r="H39" i="14"/>
  <c r="G39" i="14"/>
  <c r="H38" i="14"/>
  <c r="G38" i="14"/>
  <c r="H37" i="14"/>
  <c r="G37" i="14"/>
  <c r="H36" i="14"/>
  <c r="G36" i="14"/>
  <c r="E26" i="14"/>
  <c r="H26" i="14" s="1"/>
  <c r="D26" i="14"/>
  <c r="G26" i="14" s="1"/>
  <c r="H33" i="14"/>
  <c r="G33" i="14"/>
  <c r="C33" i="14"/>
  <c r="F33" i="14" s="1"/>
  <c r="H32" i="14"/>
  <c r="G32" i="14"/>
  <c r="C32" i="14"/>
  <c r="F32" i="14" s="1"/>
  <c r="H31" i="14"/>
  <c r="G31" i="14"/>
  <c r="C31" i="14"/>
  <c r="F31" i="14" s="1"/>
  <c r="H30" i="14"/>
  <c r="G30" i="14"/>
  <c r="C30" i="14"/>
  <c r="F30" i="14" s="1"/>
  <c r="H29" i="14"/>
  <c r="G29" i="14"/>
  <c r="C29" i="14"/>
  <c r="F29" i="14" s="1"/>
  <c r="H28" i="14"/>
  <c r="G28" i="14"/>
  <c r="C28" i="14"/>
  <c r="F28" i="14" s="1"/>
  <c r="H27" i="14"/>
  <c r="G27" i="14"/>
  <c r="C27" i="14"/>
  <c r="F27" i="14" s="1"/>
  <c r="G27" i="10"/>
  <c r="H15" i="10"/>
  <c r="G15" i="10"/>
  <c r="A22" i="14"/>
  <c r="A23" i="14" s="1"/>
  <c r="A24" i="14" s="1"/>
  <c r="A5" i="7"/>
  <c r="A16" i="7" s="1"/>
  <c r="A5" i="10"/>
  <c r="A6" i="10" s="1"/>
  <c r="A88" i="9"/>
  <c r="H26" i="10" l="1"/>
  <c r="G23" i="10"/>
  <c r="F19" i="10"/>
  <c r="H22" i="10"/>
  <c r="H18" i="10"/>
  <c r="H23" i="10"/>
  <c r="H27" i="10"/>
  <c r="G14" i="10"/>
  <c r="I14" i="10" s="1"/>
  <c r="H19" i="10"/>
  <c r="I19" i="10" s="1"/>
  <c r="G26" i="10"/>
  <c r="F14" i="10"/>
  <c r="G22" i="10"/>
  <c r="I22" i="10" s="1"/>
  <c r="H24" i="10"/>
  <c r="I53" i="14"/>
  <c r="I57" i="14"/>
  <c r="A34" i="14"/>
  <c r="A41" i="14" s="1"/>
  <c r="A50" i="14" s="1"/>
  <c r="A18" i="7"/>
  <c r="A19" i="7" s="1"/>
  <c r="A30" i="7" s="1"/>
  <c r="A31" i="7" s="1"/>
  <c r="A32" i="7" s="1"/>
  <c r="A33" i="7" s="1"/>
  <c r="A54" i="7" s="1"/>
  <c r="A59" i="7" s="1"/>
  <c r="A60" i="7" s="1"/>
  <c r="H16" i="10"/>
  <c r="G20" i="10"/>
  <c r="A14" i="10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G18" i="10"/>
  <c r="I18" i="10" s="1"/>
  <c r="H21" i="10"/>
  <c r="I40" i="14"/>
  <c r="I33" i="14"/>
  <c r="I45" i="14"/>
  <c r="I37" i="14"/>
  <c r="I30" i="14"/>
  <c r="I28" i="14"/>
  <c r="I27" i="14"/>
  <c r="C26" i="14"/>
  <c r="F26" i="14" s="1"/>
  <c r="I36" i="14"/>
  <c r="I54" i="14"/>
  <c r="I39" i="14"/>
  <c r="I52" i="14"/>
  <c r="I56" i="14"/>
  <c r="I29" i="14"/>
  <c r="I38" i="14"/>
  <c r="I44" i="14"/>
  <c r="I47" i="14"/>
  <c r="I51" i="14"/>
  <c r="I55" i="14"/>
  <c r="A33" i="21"/>
  <c r="A36" i="21" s="1"/>
  <c r="A37" i="21" s="1"/>
  <c r="A38" i="21" s="1"/>
  <c r="A39" i="21" s="1"/>
  <c r="A40" i="21" s="1"/>
  <c r="I16" i="10"/>
  <c r="I15" i="10"/>
  <c r="I23" i="10"/>
  <c r="I31" i="14"/>
  <c r="I32" i="14"/>
  <c r="I43" i="14"/>
  <c r="I46" i="14"/>
  <c r="I48" i="14"/>
  <c r="I49" i="14"/>
  <c r="I27" i="10"/>
  <c r="G21" i="10"/>
  <c r="I26" i="10"/>
  <c r="H17" i="10"/>
  <c r="G24" i="10"/>
  <c r="H25" i="10"/>
  <c r="I25" i="10" s="1"/>
  <c r="F25" i="10"/>
  <c r="G17" i="10"/>
  <c r="H20" i="10"/>
  <c r="F16" i="10"/>
  <c r="I26" i="14"/>
  <c r="A110" i="9"/>
  <c r="A113" i="9" s="1"/>
  <c r="I14" i="8"/>
  <c r="I13" i="8"/>
  <c r="I12" i="8"/>
  <c r="I11" i="8"/>
  <c r="I10" i="8"/>
  <c r="I9" i="8"/>
  <c r="I8" i="8"/>
  <c r="I7" i="8"/>
  <c r="I6" i="8"/>
  <c r="I5" i="8"/>
  <c r="A61" i="7" l="1"/>
  <c r="A70" i="7" s="1"/>
  <c r="A71" i="7" s="1"/>
  <c r="A72" i="7" s="1"/>
  <c r="A73" i="7" s="1"/>
  <c r="A74" i="7" s="1"/>
  <c r="A79" i="7" s="1"/>
  <c r="I24" i="10"/>
  <c r="I20" i="10"/>
  <c r="I21" i="10"/>
  <c r="I17" i="10"/>
  <c r="A45" i="8"/>
  <c r="A119" i="9"/>
  <c r="A120" i="9" s="1"/>
  <c r="A124" i="9" s="1"/>
  <c r="A128" i="9" s="1"/>
  <c r="I13" i="10"/>
  <c r="H10" i="10"/>
  <c r="H9" i="10"/>
  <c r="G9" i="10"/>
  <c r="F9" i="10"/>
  <c r="H6" i="10"/>
  <c r="G6" i="10"/>
  <c r="F6" i="10"/>
  <c r="G5" i="10"/>
  <c r="F5" i="10"/>
  <c r="E5" i="10"/>
  <c r="H5" i="10" s="1"/>
  <c r="H4" i="10"/>
  <c r="G4" i="10"/>
  <c r="F4" i="10"/>
  <c r="I17" i="7"/>
  <c r="I16" i="7"/>
  <c r="I15" i="7"/>
  <c r="I14" i="7"/>
  <c r="I13" i="7"/>
  <c r="I12" i="7"/>
  <c r="I11" i="7"/>
  <c r="I10" i="7"/>
  <c r="I9" i="7"/>
  <c r="I8" i="7"/>
  <c r="I7" i="7"/>
  <c r="I6" i="7"/>
  <c r="I4" i="7"/>
  <c r="A43" i="21" l="1"/>
  <c r="A46" i="21" s="1"/>
  <c r="A49" i="21" s="1"/>
  <c r="A50" i="21" s="1"/>
  <c r="A51" i="21" s="1"/>
  <c r="A52" i="21" s="1"/>
  <c r="A53" i="21" s="1"/>
  <c r="A54" i="21" s="1"/>
  <c r="A55" i="21" s="1"/>
  <c r="A59" i="21" s="1"/>
  <c r="A28" i="8"/>
  <c r="A29" i="8" s="1"/>
  <c r="I4" i="10"/>
  <c r="I6" i="10"/>
  <c r="I9" i="10"/>
  <c r="G10" i="10"/>
  <c r="I10" i="10" s="1"/>
  <c r="F10" i="10"/>
  <c r="I5" i="10"/>
  <c r="M9" i="18" l="1"/>
  <c r="D12" i="18" s="1"/>
  <c r="M8" i="18"/>
  <c r="M7" i="18"/>
  <c r="M6" i="18"/>
  <c r="M5" i="18"/>
  <c r="M4" i="18"/>
  <c r="I9" i="18"/>
  <c r="C12" i="18" s="1"/>
  <c r="I8" i="18"/>
  <c r="I7" i="18"/>
  <c r="I6" i="18"/>
  <c r="I5" i="18"/>
  <c r="I4" i="18"/>
  <c r="E9" i="18"/>
  <c r="B12" i="18" s="1"/>
  <c r="E8" i="18"/>
  <c r="E7" i="18"/>
  <c r="E6" i="18"/>
  <c r="E5" i="18"/>
  <c r="E4" i="18"/>
  <c r="C13" i="18" l="1"/>
  <c r="D14" i="18"/>
  <c r="D13" i="18"/>
  <c r="C17" i="14"/>
  <c r="C14" i="14" s="1"/>
  <c r="E14" i="14"/>
  <c r="H21" i="14" s="1"/>
  <c r="D14" i="14"/>
  <c r="F14" i="14" l="1"/>
  <c r="F21" i="14"/>
  <c r="H20" i="14"/>
  <c r="H16" i="14"/>
  <c r="H15" i="14"/>
  <c r="G21" i="14"/>
  <c r="I14" i="14"/>
  <c r="F17" i="14"/>
  <c r="H19" i="14"/>
  <c r="G20" i="14"/>
  <c r="G15" i="14"/>
  <c r="F16" i="14"/>
  <c r="G18" i="14"/>
  <c r="G14" i="14"/>
  <c r="H18" i="14"/>
  <c r="H14" i="14"/>
  <c r="F15" i="14"/>
  <c r="F19" i="14"/>
  <c r="G16" i="14"/>
  <c r="G19" i="14"/>
  <c r="F20" i="14"/>
  <c r="G17" i="14"/>
  <c r="H17" i="14"/>
  <c r="F18" i="14"/>
  <c r="I22" i="14"/>
  <c r="I23" i="14"/>
  <c r="E5" i="14"/>
  <c r="D5" i="14"/>
  <c r="C9" i="14"/>
  <c r="C8" i="14"/>
  <c r="C7" i="14"/>
  <c r="C6" i="14"/>
  <c r="I20" i="14" l="1"/>
  <c r="I15" i="14"/>
  <c r="I19" i="14"/>
  <c r="I16" i="14"/>
  <c r="I17" i="14"/>
  <c r="I18" i="14"/>
  <c r="H7" i="14"/>
  <c r="G9" i="14"/>
  <c r="H8" i="14"/>
  <c r="G8" i="14"/>
  <c r="C5" i="14"/>
  <c r="F8" i="14" s="1"/>
  <c r="G6" i="14"/>
  <c r="H6" i="14"/>
  <c r="H9" i="14"/>
  <c r="G7" i="14"/>
  <c r="I7" i="14" l="1"/>
  <c r="I8" i="14"/>
  <c r="I9" i="14"/>
  <c r="F7" i="14"/>
  <c r="H5" i="14"/>
  <c r="F5" i="14"/>
  <c r="F6" i="14"/>
  <c r="F9" i="14"/>
  <c r="I6" i="14"/>
  <c r="G5" i="14"/>
  <c r="I5" i="14" l="1"/>
</calcChain>
</file>

<file path=xl/comments1.xml><?xml version="1.0" encoding="utf-8"?>
<comments xmlns="http://schemas.openxmlformats.org/spreadsheetml/2006/main">
  <authors>
    <author>Damaris</author>
  </authors>
  <commentList>
    <comment ref="B26" authorId="0" shapeId="0">
      <text>
        <r>
          <rPr>
            <b/>
            <sz val="9"/>
            <color indexed="81"/>
            <rFont val="Tahoma"/>
            <family val="2"/>
          </rPr>
          <t>Damaris:</t>
        </r>
        <r>
          <rPr>
            <sz val="9"/>
            <color indexed="81"/>
            <rFont val="Tahoma"/>
            <family val="2"/>
          </rPr>
          <t xml:space="preserve">
Mudei ensino terciario por secundario
</t>
        </r>
      </text>
    </comment>
  </commentList>
</comments>
</file>

<file path=xl/comments2.xml><?xml version="1.0" encoding="utf-8"?>
<comments xmlns="http://schemas.openxmlformats.org/spreadsheetml/2006/main">
  <authors>
    <author>Damaris</author>
  </authors>
  <commentList>
    <comment ref="L26" authorId="0" shapeId="0">
      <text>
        <r>
          <rPr>
            <b/>
            <sz val="9"/>
            <color indexed="81"/>
            <rFont val="Tahoma"/>
            <family val="2"/>
          </rPr>
          <t>Damaris:</t>
        </r>
        <r>
          <rPr>
            <sz val="9"/>
            <color indexed="81"/>
            <rFont val="Tahoma"/>
            <family val="2"/>
          </rPr>
          <t xml:space="preserve">
ONU M usa percentagem
</t>
        </r>
      </text>
    </comment>
    <comment ref="L60" authorId="0" shapeId="0">
      <text>
        <r>
          <rPr>
            <b/>
            <sz val="9"/>
            <color indexed="81"/>
            <rFont val="Tahoma"/>
            <family val="2"/>
          </rPr>
          <t>Damaris:</t>
        </r>
        <r>
          <rPr>
            <sz val="9"/>
            <color indexed="81"/>
            <rFont val="Tahoma"/>
            <family val="2"/>
          </rPr>
          <t xml:space="preserve">
ONU M , usa percentagem em vez de proporçao
</t>
        </r>
      </text>
    </comment>
  </commentList>
</comments>
</file>

<file path=xl/sharedStrings.xml><?xml version="1.0" encoding="utf-8"?>
<sst xmlns="http://schemas.openxmlformats.org/spreadsheetml/2006/main" count="2062" uniqueCount="857">
  <si>
    <t>Indicador</t>
  </si>
  <si>
    <t>M</t>
  </si>
  <si>
    <t>15-19</t>
  </si>
  <si>
    <t>Acesso ao trabalho remunerado</t>
  </si>
  <si>
    <t>Feminino</t>
  </si>
  <si>
    <t>Masculino</t>
  </si>
  <si>
    <t>Ambos sexos</t>
  </si>
  <si>
    <t>Relação de feminilidade</t>
  </si>
  <si>
    <t>Indicadores</t>
  </si>
  <si>
    <t>Relação de Feminilidade</t>
  </si>
  <si>
    <t>Saúde</t>
  </si>
  <si>
    <t xml:space="preserve">Ambos os sexos </t>
  </si>
  <si>
    <t>48,4</t>
  </si>
  <si>
    <t>1.1.3 Garantir a segurança, serviços de apoio e justiça paras mulheres e meninas</t>
  </si>
  <si>
    <t>1.1.1Prevenir e responder à violência contra as mulheres e meninas</t>
  </si>
  <si>
    <t>COMPONENTE: 1.1 Prevenção e resposta  à violência contra as mulheres</t>
  </si>
  <si>
    <t>METAS</t>
  </si>
  <si>
    <r>
      <t>1)</t>
    </r>
    <r>
      <rPr>
        <sz val="7"/>
        <color rgb="FF000000"/>
        <rFont val="Times New Roman"/>
        <family val="1"/>
      </rPr>
      <t xml:space="preserve">            </t>
    </r>
    <r>
      <rPr>
        <sz val="12"/>
        <color rgb="FF000000"/>
        <rFont val="Agency FB"/>
        <family val="2"/>
      </rPr>
      <t>Taxa geral e por grupo de idade de mulheres que foram víctimas de violência sexual ou física por parte do seu companheiro ou excompanheiro intimo nos últimos 12 meses, por frequência.</t>
    </r>
  </si>
  <si>
    <r>
      <t>2)</t>
    </r>
    <r>
      <rPr>
        <sz val="7"/>
        <color rgb="FF000000"/>
        <rFont val="Times New Roman"/>
        <family val="1"/>
      </rPr>
      <t xml:space="preserve">          </t>
    </r>
    <r>
      <rPr>
        <sz val="12"/>
        <color rgb="FF000000"/>
        <rFont val="Agency FB"/>
        <family val="2"/>
      </rPr>
      <t xml:space="preserve">Taxa geral e por grupo de idade de mulheres que foram víctimas de violência sexual ou física por parte do seu companheiro ou excompanheiro nalguna ocasião ao longo da vida, por frequência. </t>
    </r>
  </si>
  <si>
    <r>
      <t>3)</t>
    </r>
    <r>
      <rPr>
        <sz val="7"/>
        <color rgb="FF000000"/>
        <rFont val="Times New Roman"/>
        <family val="1"/>
      </rPr>
      <t xml:space="preserve">          </t>
    </r>
    <r>
      <rPr>
        <sz val="12"/>
        <color rgb="FF000000"/>
        <rFont val="Agency FB"/>
        <family val="2"/>
      </rPr>
      <t xml:space="preserve">Taxas de mutilação genital fiminina e outras prácticas tradicionais nocivas. </t>
    </r>
  </si>
  <si>
    <r>
      <t>4)</t>
    </r>
    <r>
      <rPr>
        <sz val="7"/>
        <rFont val="Times New Roman"/>
        <family val="1"/>
      </rPr>
      <t xml:space="preserve">           </t>
    </r>
    <r>
      <rPr>
        <sz val="12"/>
        <color rgb="FF000000"/>
        <rFont val="Agency FB"/>
        <family val="2"/>
      </rPr>
      <t>Percentagem de mulheres de 20 a 24 anos que estam casadas ou viven em união desde antes dos 18 anos</t>
    </r>
  </si>
  <si>
    <r>
      <t>5)</t>
    </r>
    <r>
      <rPr>
        <sz val="7"/>
        <rFont val="Times New Roman"/>
        <family val="1"/>
      </rPr>
      <t xml:space="preserve">          </t>
    </r>
    <r>
      <rPr>
        <sz val="12"/>
        <color rgb="FF000000"/>
        <rFont val="Agency FB"/>
        <family val="2"/>
      </rPr>
      <t xml:space="preserve">Percentagem de pessoas que pensam que nunca é justificavel que un homem bata na sua  mulher, por sexo </t>
    </r>
  </si>
  <si>
    <r>
      <t>6)</t>
    </r>
    <r>
      <rPr>
        <sz val="7"/>
        <rFont val="Times New Roman"/>
        <family val="1"/>
      </rPr>
      <t xml:space="preserve">          </t>
    </r>
    <r>
      <rPr>
        <sz val="12"/>
        <color rgb="FF000000"/>
        <rFont val="Agency FB"/>
        <family val="2"/>
      </rPr>
      <t>Percentagem de pessoas que pensam que uma mulher pode negar-se a ter relações sexuais com o seu esposo ou companheiro sob  qualquier circunstância, por sexo</t>
    </r>
  </si>
  <si>
    <r>
      <t>7)</t>
    </r>
    <r>
      <rPr>
        <sz val="7"/>
        <rFont val="Times New Roman"/>
        <family val="1"/>
      </rPr>
      <t xml:space="preserve">           </t>
    </r>
    <r>
      <rPr>
        <sz val="12"/>
        <color rgb="FF000000"/>
        <rFont val="Agency FB"/>
        <family val="2"/>
      </rPr>
      <t>Proporção de mulheres maiores de 15 anos de idade submetidas a violência física ou sexual nos últimos 12 meses que denunciaram o  caso à justiça.</t>
    </r>
  </si>
  <si>
    <r>
      <t>8)</t>
    </r>
    <r>
      <rPr>
        <sz val="7"/>
        <rFont val="Times New Roman"/>
        <family val="1"/>
      </rPr>
      <t xml:space="preserve">          </t>
    </r>
    <r>
      <rPr>
        <sz val="12"/>
        <color rgb="FF000000"/>
        <rFont val="Agency FB"/>
        <family val="2"/>
      </rPr>
      <t>Proporção da população que se sente segura quando caminha a noite na área onde viven, por sexo</t>
    </r>
  </si>
  <si>
    <r>
      <t>9)</t>
    </r>
    <r>
      <rPr>
        <sz val="7"/>
        <rFont val="Times New Roman"/>
        <family val="1"/>
      </rPr>
      <t xml:space="preserve">          </t>
    </r>
    <r>
      <rPr>
        <sz val="12"/>
        <color rgb="FF000000"/>
        <rFont val="Agency FB"/>
        <family val="2"/>
      </rPr>
      <t>Proporção do orçamento nacional destinado à prevenção de, e resposta à violência contra as mulheres</t>
    </r>
  </si>
  <si>
    <r>
      <t>10)</t>
    </r>
    <r>
      <rPr>
        <sz val="7"/>
        <rFont val="Times New Roman"/>
        <family val="1"/>
      </rPr>
      <t xml:space="preserve">         </t>
    </r>
    <r>
      <rPr>
        <sz val="12"/>
        <color rgb="FF000000"/>
        <rFont val="Agency FB"/>
        <family val="2"/>
      </rPr>
      <t>Proporção de professionais de ordem público que são mulheres (incluindo  juizes e policíais)</t>
    </r>
  </si>
  <si>
    <t>1.1.2 Mudar as percepções, actitudes e com­portamentos que naturalizam e justificam a violência contra as mulheres e meninas</t>
  </si>
  <si>
    <t>COMPONENTE: 1.2 Capacidades e Recursos</t>
  </si>
  <si>
    <r>
      <t>1.2.1</t>
    </r>
    <r>
      <rPr>
        <i/>
        <sz val="12"/>
        <rFont val="Agency FB"/>
        <family val="2"/>
      </rPr>
      <t xml:space="preserve"> </t>
    </r>
    <r>
      <rPr>
        <sz val="12"/>
        <color rgb="FF000000"/>
        <rFont val="Agency FB"/>
        <family val="2"/>
      </rPr>
      <t>Erradicar a pobreza das mulheres</t>
    </r>
  </si>
  <si>
    <t>1.2.2 Promover o trabalho digno para as mulheres</t>
  </si>
  <si>
    <t>1.2.3 Construir o acceso das mulheres à activos produtivos e ao controlo dos mesmos</t>
  </si>
  <si>
    <t>1.2.4 Reduzir a carga excesivas sobre o tempo das mulheres</t>
  </si>
  <si>
    <t>1.2.5 Promover a educação e as habilidades de mulheres e meninas</t>
  </si>
  <si>
    <t>1.2.6 Melhorar a saúde das mulheres ye meninas</t>
  </si>
  <si>
    <t>1.2.7 Reduzir a mortalidade materna e assegurar  saúde sexual e reproductiva e os direitos reprodutivos das mulheres e meninas</t>
  </si>
  <si>
    <t>1.2.8 Asegurar o acceso sustentado das mulheres à energía</t>
  </si>
  <si>
    <t>1.2.9 Garantir o acceso sustentado das  Mulheres à água e ao saneamento</t>
  </si>
  <si>
    <t>COMPONENTE:1.3 Voz, Liderança e Participação</t>
  </si>
  <si>
    <t>1.3.1 Promover la tomada de decisões igualitaria no espaço privado</t>
  </si>
  <si>
    <t>1.3.2 Promover a Participação em instituições públicas.</t>
  </si>
  <si>
    <t>1.3.3 Promover a liderança das mulheres no  sector privado</t>
  </si>
  <si>
    <t>1.3.4 Fortalecer a acção colectiva das mulheres</t>
  </si>
  <si>
    <t>20-29</t>
  </si>
  <si>
    <t>30-39</t>
  </si>
  <si>
    <t>40-49</t>
  </si>
  <si>
    <t xml:space="preserve">Abuso Sexual </t>
  </si>
  <si>
    <t xml:space="preserve">Agressão Sexual </t>
  </si>
  <si>
    <t xml:space="preserve">Tent. Abuso Sexual </t>
  </si>
  <si>
    <t xml:space="preserve">Tent. Agressão Sexual </t>
  </si>
  <si>
    <t xml:space="preserve">Outros Crimes sexuais </t>
  </si>
  <si>
    <t>Subtotal</t>
  </si>
  <si>
    <r>
      <t>Total</t>
    </r>
    <r>
      <rPr>
        <b/>
        <sz val="12"/>
        <color rgb="FFFF0000"/>
        <rFont val="Agency FB"/>
        <family val="2"/>
      </rPr>
      <t xml:space="preserve"> </t>
    </r>
  </si>
  <si>
    <t xml:space="preserve">Tipo de Crime </t>
  </si>
  <si>
    <r>
      <t>DCIC</t>
    </r>
    <r>
      <rPr>
        <b/>
        <sz val="12"/>
        <color rgb="FF1F497D"/>
        <rFont val="Agency FB"/>
        <family val="2"/>
      </rPr>
      <t xml:space="preserve"> </t>
    </r>
  </si>
  <si>
    <r>
      <t>DICM</t>
    </r>
    <r>
      <rPr>
        <b/>
        <sz val="12"/>
        <color rgb="FF1F497D"/>
        <rFont val="Agency FB"/>
        <family val="2"/>
      </rPr>
      <t xml:space="preserve"> </t>
    </r>
  </si>
  <si>
    <r>
      <t>DICS</t>
    </r>
    <r>
      <rPr>
        <b/>
        <sz val="12"/>
        <color rgb="FF1F497D"/>
        <rFont val="Agency FB"/>
        <family val="2"/>
      </rPr>
      <t xml:space="preserve"> </t>
    </r>
  </si>
  <si>
    <t>Número de Casos Registados por Ano (Crimes Sexuais a Nível Nacional)</t>
  </si>
  <si>
    <t>A 2011</t>
  </si>
  <si>
    <t>A 2012</t>
  </si>
  <si>
    <t>A 2013</t>
  </si>
  <si>
    <t>Proporção de mulheres en associações empressariais ou profissionais</t>
  </si>
  <si>
    <t xml:space="preserve">Percentagem de mulheres gerentes de  empresas </t>
  </si>
  <si>
    <t>Proporção de mulheres profissionais dos meios de comunicação social</t>
  </si>
  <si>
    <t xml:space="preserve">Fonte </t>
  </si>
  <si>
    <t>Fontes /Ano ou perioricidade e Proposta do Indicador</t>
  </si>
  <si>
    <t xml:space="preserve">Dados de base </t>
  </si>
  <si>
    <t xml:space="preserve">Ano ou Periodicidade </t>
  </si>
  <si>
    <t xml:space="preserve">Agricultura </t>
  </si>
  <si>
    <t>Nº</t>
  </si>
  <si>
    <t>Proporção de pessoas em situação de pobreza por grupos de idade</t>
  </si>
  <si>
    <t>25-34</t>
  </si>
  <si>
    <t>35-44</t>
  </si>
  <si>
    <t>19-24</t>
  </si>
  <si>
    <t>45-59</t>
  </si>
  <si>
    <t>60+</t>
  </si>
  <si>
    <t>Condição de pobreza</t>
  </si>
  <si>
    <t>Condição de extrema pobreza</t>
  </si>
  <si>
    <t>Proporção de agregados familiares com contribuição das mulheres cónjuges, geral e por condição de pobreza .</t>
  </si>
  <si>
    <t>Percentagem de agregados familiares com  contribuição dos homens cónjuges geral e por condição de pobreza.</t>
  </si>
  <si>
    <t>ONU-Mulheres</t>
  </si>
  <si>
    <t>ECOSOC</t>
  </si>
  <si>
    <t>Proporção de crianças menores de 3 anos que frequentam instituições de cuidados</t>
  </si>
  <si>
    <t>Rádio</t>
  </si>
  <si>
    <t xml:space="preserve">Televisão </t>
  </si>
  <si>
    <t>Internet</t>
  </si>
  <si>
    <t xml:space="preserve">Proporção de pessoas empregadas a tempo parcial </t>
  </si>
  <si>
    <t xml:space="preserve">Proporção da população adulta com posee de  terras </t>
  </si>
  <si>
    <t xml:space="preserve">Proporção de pessoas que trabalham por conta popria </t>
  </si>
  <si>
    <r>
      <rPr>
        <sz val="7"/>
        <rFont val="Agency FB"/>
        <family val="2"/>
      </rPr>
      <t xml:space="preserve"> </t>
    </r>
    <r>
      <rPr>
        <sz val="12"/>
        <color rgb="FF000000"/>
        <rFont val="Agency FB"/>
        <family val="2"/>
      </rPr>
      <t>Proporção de pessoas de 65 anos e mais  que recebem pensão de velhice</t>
    </r>
  </si>
  <si>
    <t>Proporção da população em empregos  vulneraveis</t>
  </si>
  <si>
    <t xml:space="preserve">Percentagem de lares com aceso à àgua (no domicilio) </t>
  </si>
  <si>
    <t>Urbano</t>
  </si>
  <si>
    <t>Rural</t>
  </si>
  <si>
    <t>Percentagem de lares com aceso à energía eléctrica (no domicilio)</t>
  </si>
  <si>
    <t>Proporção de agregados familiares   por condição de pobreza</t>
  </si>
  <si>
    <t xml:space="preserve">Pobreza </t>
  </si>
  <si>
    <t> Pobreza  extrema</t>
  </si>
  <si>
    <t>Percentagem de trabalhadores com vencimento minimo</t>
  </si>
  <si>
    <t xml:space="preserve">Taxa de emprego das pessoas de 25 a 49 anos que viven no agregado familiar </t>
  </si>
  <si>
    <t>Com um filho menor de 3 años</t>
  </si>
  <si>
    <t>Sem filhos</t>
  </si>
  <si>
    <t xml:space="preserve">Percentagem de lares que utilizam combustiveis sólidos para cocinhar </t>
  </si>
  <si>
    <t>INE-IMC</t>
  </si>
  <si>
    <t>INE-IDRF</t>
  </si>
  <si>
    <t>Anual?</t>
  </si>
  <si>
    <t>15-19 anos</t>
  </si>
  <si>
    <t>INE IDRS  II</t>
  </si>
  <si>
    <t>20-29 anos</t>
  </si>
  <si>
    <t>30-29 anos</t>
  </si>
  <si>
    <t>40-49 anos</t>
  </si>
  <si>
    <t>Total</t>
  </si>
  <si>
    <t xml:space="preserve">INE -IDRS </t>
  </si>
  <si>
    <t>30-39 anos</t>
  </si>
  <si>
    <t>Percentagem de pessoas que pensam que uma mulher pode negar-se a ter relações sexuais com o seu esposo ou companheiro sob  qualquier circunstância, por sexo</t>
  </si>
  <si>
    <t xml:space="preserve">Taxa de mutilação genital feminina e outras práticas tradicionais nocivas. </t>
  </si>
  <si>
    <t>Proporção do orçamento nacional destinado à prevenção e resposta à VBG</t>
  </si>
  <si>
    <t>Percentagem de pessoas que pensam que nunca é justificavel que um homem bata na sua  mulher</t>
  </si>
  <si>
    <t>Divisão sexual do trabalho</t>
  </si>
  <si>
    <t>Diferenças no uso do tempo segundo sexo</t>
  </si>
  <si>
    <t>Alto</t>
  </si>
  <si>
    <t>Muito alto</t>
  </si>
  <si>
    <t xml:space="preserve">Medio </t>
  </si>
  <si>
    <t>Baixo</t>
  </si>
  <si>
    <t>Muito Baixo</t>
  </si>
  <si>
    <t>INE-IUT</t>
  </si>
  <si>
    <t>1 criança</t>
  </si>
  <si>
    <t>2 crianças</t>
  </si>
  <si>
    <t>3 ou mais crianças</t>
  </si>
  <si>
    <t>Apoio a outros agregados</t>
  </si>
  <si>
    <t>Trabalho voluntário</t>
  </si>
  <si>
    <t>Cuidado a dependentes</t>
  </si>
  <si>
    <t>Manutenção e gestão do lar</t>
  </si>
  <si>
    <t>Criação de animais</t>
  </si>
  <si>
    <t>Recolha e carregamento de Água</t>
  </si>
  <si>
    <t>Recolha e carregamento de Lenha</t>
  </si>
  <si>
    <t>Limpeza e cuidado da roupa</t>
  </si>
  <si>
    <t>Preparação e confecção de alimentos</t>
  </si>
  <si>
    <t>65 +</t>
  </si>
  <si>
    <t>10 a 14</t>
  </si>
  <si>
    <t>25 a 44</t>
  </si>
  <si>
    <t>45 a 64</t>
  </si>
  <si>
    <t>0-3 anos</t>
  </si>
  <si>
    <t>Dar banho/vestir</t>
  </si>
  <si>
    <t>Ajudar nas actividades</t>
  </si>
  <si>
    <t>Levar/Trazer da cretche</t>
  </si>
  <si>
    <t>Passear ou brincar</t>
  </si>
  <si>
    <t>Dar de mamar ou alimentar</t>
  </si>
  <si>
    <t>Levar/Trazer da cretche ou jardim</t>
  </si>
  <si>
    <t>6-14 anos</t>
  </si>
  <si>
    <t>Alimentar</t>
  </si>
  <si>
    <t>Ajudar nas actividades escolares</t>
  </si>
  <si>
    <t>Levar/Trazer da escola</t>
  </si>
  <si>
    <t>O.G.</t>
  </si>
  <si>
    <t>INE-IDRS III</t>
  </si>
  <si>
    <t>Anual</t>
  </si>
  <si>
    <t>24-34</t>
  </si>
  <si>
    <t>35-49</t>
  </si>
  <si>
    <t xml:space="preserve"> Proporção de pessoas adultas obesas</t>
  </si>
  <si>
    <t>Ensino Básico</t>
  </si>
  <si>
    <t>Ensino Secundário</t>
  </si>
  <si>
    <t>Taxa de diplomados por niveis de ensino</t>
  </si>
  <si>
    <t xml:space="preserve">Esperança de vida a nascença </t>
  </si>
  <si>
    <t xml:space="preserve">Mortalidade Materna  </t>
  </si>
  <si>
    <t>Demanda insatisfeita de planeamento familiar</t>
  </si>
  <si>
    <t xml:space="preserve">Distribuição percentual da população com 12 ou mais anos, segundo situação conjugal </t>
  </si>
  <si>
    <t>Taxa bruta de nupcialidade</t>
  </si>
  <si>
    <t xml:space="preserve">Taxa de mortalidade  </t>
  </si>
  <si>
    <t xml:space="preserve">Taxa de natalidade </t>
  </si>
  <si>
    <t xml:space="preserve">Distribuição dos agregados familiares  segundo a tipologia e o sexo do representante do agregado familiar </t>
  </si>
  <si>
    <t>Gabinete 1º M</t>
  </si>
  <si>
    <t>Plataforma ONG´s</t>
  </si>
  <si>
    <t>M.F.Planeamento</t>
  </si>
  <si>
    <t>INE-IDERS III</t>
  </si>
  <si>
    <t>Proporção de mulheres membros de organizaçõess da sociedade civil</t>
  </si>
  <si>
    <t>5 anos -2011</t>
  </si>
  <si>
    <t>Varíavel- 2011</t>
  </si>
  <si>
    <t>Varíavel-2012</t>
  </si>
  <si>
    <t>Proporção de mulheres  em cargos directivos na Função Publica</t>
  </si>
  <si>
    <t xml:space="preserve">Proporção de mulheres  em orgãos de gestão de organizações da sociedade civil </t>
  </si>
  <si>
    <t>Solteira</t>
  </si>
  <si>
    <t>12-13 anos</t>
  </si>
  <si>
    <t>14-15 anos</t>
  </si>
  <si>
    <t>16-17 anos</t>
  </si>
  <si>
    <t>18-19 anos</t>
  </si>
  <si>
    <t>Casada/união</t>
  </si>
  <si>
    <t>Divorciada/separada</t>
  </si>
  <si>
    <t>Nunca frequentou a escola</t>
  </si>
  <si>
    <t>Ensino Superior</t>
  </si>
  <si>
    <t>O. Género</t>
  </si>
  <si>
    <t>ONU M.</t>
  </si>
  <si>
    <t>Fonte da Proposta</t>
  </si>
  <si>
    <t>Taxa bruta de escolarização por níveis de ensino</t>
  </si>
  <si>
    <t>Proporção e/ou taxa geral e segundo o sexo</t>
  </si>
  <si>
    <t>ONU-M.</t>
  </si>
  <si>
    <r>
      <t>11)</t>
    </r>
    <r>
      <rPr>
        <sz val="7"/>
        <color rgb="FF000000"/>
        <rFont val="Times New Roman"/>
        <family val="1"/>
      </rPr>
      <t xml:space="preserve">            </t>
    </r>
    <r>
      <rPr>
        <sz val="12"/>
        <color rgb="FF000000"/>
        <rFont val="Agency FB"/>
        <family val="2"/>
      </rPr>
      <t xml:space="preserve">Percentagem de pessoas que vivem dos seus proprios rendimentos, por sexo </t>
    </r>
  </si>
  <si>
    <r>
      <t>12)</t>
    </r>
    <r>
      <rPr>
        <sz val="7"/>
        <color rgb="FF000000"/>
        <rFont val="Times New Roman"/>
        <family val="1"/>
      </rPr>
      <t xml:space="preserve">          </t>
    </r>
    <r>
      <rPr>
        <sz val="12"/>
        <color rgb="FF000000"/>
        <rFont val="Agency FB"/>
        <family val="2"/>
      </rPr>
      <t xml:space="preserve">Posse de habitação propia, por sexo </t>
    </r>
  </si>
  <si>
    <r>
      <t>13)</t>
    </r>
    <r>
      <rPr>
        <sz val="7"/>
        <color rgb="FF000000"/>
        <rFont val="Times New Roman"/>
        <family val="1"/>
      </rPr>
      <t xml:space="preserve">          </t>
    </r>
    <r>
      <rPr>
        <sz val="12"/>
        <color rgb="FF000000"/>
        <rFont val="Agency FB"/>
        <family val="2"/>
      </rPr>
      <t xml:space="preserve">Percentagem da população desnutrida, por sexo </t>
    </r>
  </si>
  <si>
    <r>
      <t>14)</t>
    </r>
    <r>
      <rPr>
        <sz val="7"/>
        <rFont val="Times New Roman"/>
        <family val="1"/>
      </rPr>
      <t xml:space="preserve">           </t>
    </r>
    <r>
      <rPr>
        <sz val="12"/>
        <color rgb="FF000000"/>
        <rFont val="Agency FB"/>
        <family val="2"/>
      </rPr>
      <t>Proporção de pessoas de 65 anos e mais  que recebem pensão de velhice,  por sexo</t>
    </r>
  </si>
  <si>
    <r>
      <t>15)</t>
    </r>
    <r>
      <rPr>
        <sz val="7"/>
        <color rgb="FF000000"/>
        <rFont val="Times New Roman"/>
        <family val="1"/>
      </rPr>
      <t xml:space="preserve">          </t>
    </r>
    <r>
      <rPr>
        <sz val="12"/>
        <color rgb="FF000000"/>
        <rFont val="Agency FB"/>
        <family val="2"/>
      </rPr>
      <t>Proporção da população emplegada em trabalhos vulneraveis,, por sexo</t>
    </r>
  </si>
  <si>
    <r>
      <t>16)</t>
    </r>
    <r>
      <rPr>
        <sz val="7"/>
        <color rgb="FF000000"/>
        <rFont val="Times New Roman"/>
        <family val="1"/>
      </rPr>
      <t xml:space="preserve">          </t>
    </r>
    <r>
      <rPr>
        <sz val="12"/>
        <color rgb="FF000000"/>
        <rFont val="Agency FB"/>
        <family val="2"/>
      </rPr>
      <t xml:space="preserve">Diferencias salariais entre os sexos </t>
    </r>
  </si>
  <si>
    <r>
      <t>17)</t>
    </r>
    <r>
      <rPr>
        <sz val="7"/>
        <rFont val="Times New Roman"/>
        <family val="1"/>
      </rPr>
      <t xml:space="preserve">           </t>
    </r>
    <r>
      <rPr>
        <sz val="12"/>
        <color rgb="FF000000"/>
        <rFont val="Agency FB"/>
        <family val="2"/>
      </rPr>
      <t>Percentagem de trabalhadores com vencimentos baixos, por sexo</t>
    </r>
  </si>
  <si>
    <r>
      <t>18)</t>
    </r>
    <r>
      <rPr>
        <sz val="7"/>
        <color rgb="FF000000"/>
        <rFont val="Times New Roman"/>
        <family val="1"/>
      </rPr>
      <t xml:space="preserve">          </t>
    </r>
    <r>
      <rPr>
        <sz val="12"/>
        <color rgb="FF000000"/>
        <rFont val="Agency FB"/>
        <family val="2"/>
      </rPr>
      <t xml:space="preserve">Proporção da população adulta com posee de  terras, por sexo </t>
    </r>
  </si>
  <si>
    <r>
      <t>19)</t>
    </r>
    <r>
      <rPr>
        <sz val="7"/>
        <color rgb="FF000000"/>
        <rFont val="Times New Roman"/>
        <family val="1"/>
      </rPr>
      <t xml:space="preserve">          </t>
    </r>
    <r>
      <rPr>
        <sz val="12"/>
        <color rgb="FF000000"/>
        <rFont val="Agency FB"/>
        <family val="2"/>
      </rPr>
      <t>Proporção da população com acceso a crédito bancario,, por sexo</t>
    </r>
  </si>
  <si>
    <r>
      <t>20)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gency FB"/>
        <family val="2"/>
      </rPr>
      <t xml:space="preserve">Media de horas semanais dedicadas a tarefas domésticas não remuneradas, por sexo </t>
    </r>
  </si>
  <si>
    <r>
      <t>21)</t>
    </r>
    <r>
      <rPr>
        <sz val="7"/>
        <color rgb="FF000000"/>
        <rFont val="Times New Roman"/>
        <family val="1"/>
      </rPr>
      <t xml:space="preserve">           </t>
    </r>
    <r>
      <rPr>
        <sz val="12"/>
        <color rgb="FF000000"/>
        <rFont val="Agency FB"/>
        <family val="2"/>
      </rPr>
      <t>Proporção de crianças, por sexo por debaixo da idade de frequência ao Ensino Básico que estám matriculadas em instituições de  cuidado infantil.</t>
    </r>
  </si>
  <si>
    <r>
      <t>22)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gency FB"/>
        <family val="2"/>
      </rPr>
      <t xml:space="preserve">Taxa de matricula no ensino secundaria, por sexo </t>
    </r>
  </si>
  <si>
    <r>
      <t>23)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gency FB"/>
        <family val="2"/>
      </rPr>
      <t>Taxa de diplomados do ensino secundário, por sexo</t>
    </r>
  </si>
  <si>
    <r>
      <t>24)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gency FB"/>
        <family val="2"/>
      </rPr>
      <t xml:space="preserve">Percentagem de mulheres entre ls graduados nas áreas de ciências, ingenharia e nos âmbitos da manufactura e a construção no nivel terciario </t>
    </r>
  </si>
  <si>
    <r>
      <t>25)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gency FB"/>
        <family val="2"/>
      </rPr>
      <t>Percentagem da população que utiliza Internet, por sexo</t>
    </r>
  </si>
  <si>
    <r>
      <t>26)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gency FB"/>
        <family val="2"/>
      </rPr>
      <t xml:space="preserve">Prevalência de infeções das vías respiratorias inferiores, por sexo </t>
    </r>
  </si>
  <si>
    <r>
      <t>27)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gency FB"/>
        <family val="2"/>
      </rPr>
      <t xml:space="preserve">Percentagem de população entre 15-49 viviendo com HIV/SIDA, por sexo </t>
    </r>
  </si>
  <si>
    <r>
      <t>28)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gency FB"/>
        <family val="2"/>
      </rPr>
      <t>Taxa de mortalidade das crianças menores de 5 anos, por sexo</t>
    </r>
  </si>
  <si>
    <r>
      <t>29)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gency FB"/>
        <family val="2"/>
      </rPr>
      <t xml:space="preserve">Taxa de mortalidad materna </t>
    </r>
  </si>
  <si>
    <r>
      <t>30)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gency FB"/>
        <family val="2"/>
      </rPr>
      <t xml:space="preserve">Facilidades de atenção obstétrica de emergencia disponivel por cada 100.000 habitantes </t>
    </r>
  </si>
  <si>
    <r>
      <t>31)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gency FB"/>
        <family val="2"/>
      </rPr>
      <t>Necesidade insatisfeita de planificação familiarpor sexo</t>
    </r>
  </si>
  <si>
    <r>
      <t>32)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gency FB"/>
        <family val="2"/>
      </rPr>
      <t xml:space="preserve">Proporção de nacimientos asistidos por perssoal sanitario qualificado </t>
    </r>
  </si>
  <si>
    <r>
      <t>33)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gency FB"/>
        <family val="2"/>
      </rPr>
      <t>Idade da mãe no momento do nascimiento do 1º filho ou 1ª filha</t>
    </r>
  </si>
  <si>
    <r>
      <t>34)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gency FB"/>
        <family val="2"/>
      </rPr>
      <t xml:space="preserve">Percentagem de lares que utilizam combustiveis sólidos para cocinhar, por meio de residência (urbano/rural) </t>
    </r>
  </si>
  <si>
    <r>
      <t>35)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gency FB"/>
        <family val="2"/>
      </rPr>
      <t xml:space="preserve">Percentagem de lares com aceso à energía eléctrica por meio de residencia (urbano/rural) </t>
    </r>
  </si>
  <si>
    <r>
      <t>36)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gency FB"/>
        <family val="2"/>
      </rPr>
      <t>Tempo meio invertido na recoleção de lenha, por semana, por sexo</t>
    </r>
  </si>
  <si>
    <r>
      <t>37)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gency FB"/>
        <family val="2"/>
      </rPr>
      <t xml:space="preserve">Tempo meio semanal invertido na recoleção de água (incluindo o tempo de espera nos pontos de agua públicos), por sexo </t>
    </r>
  </si>
  <si>
    <r>
      <t>38)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gency FB"/>
        <family val="2"/>
      </rPr>
      <t xml:space="preserve">Proporção da população que utiliza foentes de água potavel melhoradas </t>
    </r>
  </si>
  <si>
    <r>
      <t>39)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gency FB"/>
        <family val="2"/>
      </rPr>
      <t>Proporção da população que utiliza instalações sanitárias melhoradas</t>
    </r>
  </si>
  <si>
    <r>
      <t>41)</t>
    </r>
    <r>
      <rPr>
        <sz val="7"/>
        <color rgb="FF000000"/>
        <rFont val="Times New Roman"/>
        <family val="1"/>
      </rPr>
      <t xml:space="preserve">          </t>
    </r>
    <r>
      <rPr>
        <sz val="12"/>
        <color rgb="FF000000"/>
        <rFont val="Agency FB"/>
        <family val="2"/>
      </rPr>
      <t xml:space="preserve">Percentagem de mulheres que  tomam as decisões sobre a sua propria saúde </t>
    </r>
  </si>
  <si>
    <r>
      <t>42)</t>
    </r>
    <r>
      <rPr>
        <sz val="7"/>
        <color rgb="FF000000"/>
        <rFont val="Times New Roman"/>
        <family val="1"/>
      </rPr>
      <t xml:space="preserve">          </t>
    </r>
    <r>
      <rPr>
        <sz val="12"/>
        <color rgb="FF000000"/>
        <rFont val="Agency FB"/>
        <family val="2"/>
      </rPr>
      <t>Percentagem de mulheres que  tomam as decisões sobre visitas aos parientes</t>
    </r>
  </si>
  <si>
    <r>
      <t>43)</t>
    </r>
    <r>
      <rPr>
        <sz val="7"/>
        <color rgb="FF000000"/>
        <rFont val="Times New Roman"/>
        <family val="1"/>
      </rPr>
      <t xml:space="preserve">           </t>
    </r>
    <r>
      <rPr>
        <sz val="12"/>
        <color rgb="FF000000"/>
        <rFont val="Agency FB"/>
        <family val="2"/>
      </rPr>
      <t>Percentagem de pessoas que acreditam que as decisões importantesdo lar devem ser tomadas conjuntamente por homems e mulheres, por sexo</t>
    </r>
  </si>
  <si>
    <r>
      <t>44)</t>
    </r>
    <r>
      <rPr>
        <sz val="7"/>
        <color rgb="FF000000"/>
        <rFont val="Times New Roman"/>
        <family val="1"/>
      </rPr>
      <t xml:space="preserve">          </t>
    </r>
    <r>
      <rPr>
        <sz val="12"/>
        <color rgb="FF000000"/>
        <rFont val="Agency FB"/>
        <family val="2"/>
      </rPr>
      <t xml:space="preserve">Proporção de lugares do Parlamento Nacional ocupados por mulheres </t>
    </r>
  </si>
  <si>
    <r>
      <t>45)</t>
    </r>
    <r>
      <rPr>
        <sz val="7"/>
        <color rgb="FF000000"/>
        <rFont val="Times New Roman"/>
        <family val="1"/>
      </rPr>
      <t xml:space="preserve">          </t>
    </r>
    <r>
      <rPr>
        <sz val="12"/>
        <color rgb="FF000000"/>
        <rFont val="Agency FB"/>
        <family val="2"/>
      </rPr>
      <t xml:space="preserve">Proporção de lugares ocupadas por mulheres no nível autarquico </t>
    </r>
  </si>
  <si>
    <r>
      <t>46)</t>
    </r>
    <r>
      <rPr>
        <sz val="7"/>
        <color rgb="FF000000"/>
        <rFont val="Times New Roman"/>
        <family val="1"/>
      </rPr>
      <t xml:space="preserve">           </t>
    </r>
    <r>
      <rPr>
        <sz val="12"/>
        <color rgb="FF000000"/>
        <rFont val="Agency FB"/>
        <family val="2"/>
      </rPr>
      <t xml:space="preserve">Proporção da população con documentação nacional básica, por sexo </t>
    </r>
  </si>
  <si>
    <r>
      <t>47)</t>
    </r>
    <r>
      <rPr>
        <sz val="7"/>
        <color rgb="FF000000"/>
        <rFont val="Times New Roman"/>
        <family val="1"/>
      </rPr>
      <t xml:space="preserve">          </t>
    </r>
    <r>
      <rPr>
        <sz val="12"/>
        <color rgb="FF000000"/>
        <rFont val="Agency FB"/>
        <family val="2"/>
      </rPr>
      <t>Cobertura do registo de nascimiento, por sexo</t>
    </r>
  </si>
  <si>
    <r>
      <t>48)</t>
    </r>
    <r>
      <rPr>
        <sz val="7"/>
        <color rgb="FF000000"/>
        <rFont val="Times New Roman"/>
        <family val="1"/>
      </rPr>
      <t xml:space="preserve">          </t>
    </r>
    <r>
      <rPr>
        <sz val="12"/>
        <color rgb="FF000000"/>
        <rFont val="Agency FB"/>
        <family val="2"/>
      </rPr>
      <t>Proporção de mulheres em lugares de tomada de decisões em organizaciones regionais relevantes vinculados à prevenção de conflitos</t>
    </r>
  </si>
  <si>
    <r>
      <t>49)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gency FB"/>
        <family val="2"/>
      </rPr>
      <t>Proporção de mulheres en associações empressariais ou profissionais</t>
    </r>
  </si>
  <si>
    <r>
      <t>51)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gency FB"/>
        <family val="2"/>
      </rPr>
      <t>Proporção de mulheres profissionais dos meios de comunicação social</t>
    </r>
  </si>
  <si>
    <r>
      <t>52)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gency FB"/>
        <family val="2"/>
      </rPr>
      <t xml:space="preserve">Proporção de mulheres gerentes de organizações da sociidade civil </t>
    </r>
  </si>
  <si>
    <r>
      <t>53)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gency FB"/>
        <family val="2"/>
      </rPr>
      <t>Proporção de mulheres membros de organizaçõess da sociidade civil</t>
    </r>
  </si>
  <si>
    <t>II. Educación</t>
  </si>
  <si>
    <t>III. Servicios de salud y servicios conexos</t>
  </si>
  <si>
    <t xml:space="preserve">34. Tasa de mortalidad materna </t>
  </si>
  <si>
    <t>IV. Vida pública y adopción de decisiones</t>
  </si>
  <si>
    <t>V. Los derechos humanos de la mujer y la niña</t>
  </si>
  <si>
    <t>Lista de indicadores de género por dominio</t>
  </si>
  <si>
    <t>Lista de indicadores de género en relación con las normas nacionales por dominio</t>
  </si>
  <si>
    <t>Estructuras económicas, participación en las actividades productivas y acceso a los recursos</t>
  </si>
  <si>
    <t>I. Estructuras económicas, participación en las actividades productivas y acceso a los recursos</t>
  </si>
  <si>
    <t>1. Promedio de horas dedicadas a tareas domésticas no remuneradas, por sexo (Nota: de ser posible, sepárese el trabajo doméstico del cuidado de los hijos)</t>
  </si>
  <si>
    <t>2. Promedio de horas dedicadas a tareas remuneradas y no remuneradas combinadas (volumen de trabajo total), por sexo</t>
  </si>
  <si>
    <t>3. Tasas de participación en la fuerza laboral de las personas de 15 a 24 años y mayores de 15 años, por sexo</t>
  </si>
  <si>
    <t xml:space="preserve">4. Proporción de empleados que trabajan por cuenta propia, por sexo </t>
  </si>
  <si>
    <t xml:space="preserve">5. Proporción de empleados que trabajan en empresas familiares, por sexo </t>
  </si>
  <si>
    <t xml:space="preserve">6. Proporción de empleados que son empleadores, por sexo </t>
  </si>
  <si>
    <t xml:space="preserve">7. Porcentaje de empresas de propiedad de mujeres, por tamaño </t>
  </si>
  <si>
    <t>8. Distribución porcentual de la población empleada de uno y otro sexo, por mayores de 15 años, por sexoe  sectores (los sectores se refieren a agricultura, industria y servicios)</t>
  </si>
  <si>
    <t xml:space="preserve">9. Empleo informal como porcentaje del empleo no agrícola total, por sexo </t>
  </si>
  <si>
    <t xml:space="preserve">10. Tasa de desempleo juvenil, personas de 15 a 24 años de edad, por sexo </t>
  </si>
  <si>
    <t xml:space="preserve">11. Proporción de población con acceso a crédito, por sexo </t>
  </si>
  <si>
    <t xml:space="preserve">12. Proporción de población adulta que posee tierras, por sexo </t>
  </si>
  <si>
    <t xml:space="preserve">13. Diferencias salariales entre los géneros </t>
  </si>
  <si>
    <t xml:space="preserve">14. Proporción de empleados a tiempo parcial, por sexo </t>
  </si>
  <si>
    <t>15. Tasa de empleo de las personas de 25 a 49 años que viven en el hogar con un hijo menor de 3 años o sin hijos, por sexo</t>
  </si>
  <si>
    <t xml:space="preserve">16. Proporción de niños menores de 3 años a cargo de instituciones </t>
  </si>
  <si>
    <t>17. Proporción de personas que utilizan Internet, por sexo</t>
  </si>
  <si>
    <t xml:space="preserve">18. Proporción de personas que utilizan teléfonos móviles/celulares, por sexo </t>
  </si>
  <si>
    <t>19. Proporción de hogares que tienen acceso a los medios de comunicación de masas (radio, televisión, Internet), por sexo del jefe de hogar</t>
  </si>
  <si>
    <t xml:space="preserve">20. Tasa de alfabetización entre las personas de 15 a 24 años, por sexo </t>
  </si>
  <si>
    <t xml:space="preserve">21. Tasa de matriculación neta ajustada en la enseñanza primaria, por sexo </t>
  </si>
  <si>
    <t xml:space="preserve">22. Tasa bruta de matriculación en la enseñanza secundaria, por sexo </t>
  </si>
  <si>
    <t xml:space="preserve">23. Tasa bruta de matriculación en la enseñanza terciaria, por sexo </t>
  </si>
  <si>
    <t>24. Índice de paridad entre los géneros en la tasa de matriculación de los niveles primario, secundario y terciario</t>
  </si>
  <si>
    <t>25. Porcentaje de mujeres graduadas en ciencias, ingeniería y en los ámbitos de la manufactura y la construcción a nivel terciario</t>
  </si>
  <si>
    <t xml:space="preserve">26. Proporción de mujeres entre profesores y catedráticos del nivel terciario </t>
  </si>
  <si>
    <t>27. Tasa de admisión neta ajustada en primer grado de educación primaria,por sexo</t>
  </si>
  <si>
    <t xml:space="preserve">28. Tasa (indirecta) de finalización de la enseñanza primaria, por sexo </t>
  </si>
  <si>
    <t>29. Tasa bruta de graduados del primer ciclo de la enseñanza secundaria, por sexo</t>
  </si>
  <si>
    <t>30. Tasa efectiva de transición de la enseñanza primaria a la secundaria (programas generales), por sexo</t>
  </si>
  <si>
    <t xml:space="preserve">31. Nivel de estudios de la población de 25 años o más, por sexo </t>
  </si>
  <si>
    <t>32. Tasa de uso de anticonceptivos entre las mujeres casadas o en pareja, de 15 a 49 años</t>
  </si>
  <si>
    <t xml:space="preserve">33. Tasa de mortalidad de los niños menores de 5 años, por sexo </t>
  </si>
  <si>
    <t xml:space="preserve">35. Cobertura de atención prenatal </t>
  </si>
  <si>
    <t xml:space="preserve">36. Proporción de nacimientos asistidos por personal sanitario cualificado </t>
  </si>
  <si>
    <t xml:space="preserve">37. Prevalencia del tabaquismo entre las personas de 15 años o más, por sexo </t>
  </si>
  <si>
    <t xml:space="preserve">38. Proporción de adultos obesos, por sexo </t>
  </si>
  <si>
    <t xml:space="preserve">39. Porcentaje de mujeres de 15 a 49 años que viven con el VIH/SIDA </t>
  </si>
  <si>
    <t xml:space="preserve">40. Acceso a tratamiento antirretroviral, por sexo </t>
  </si>
  <si>
    <t xml:space="preserve">41. Esperanza de vida a los 60 años, por sexo </t>
  </si>
  <si>
    <t xml:space="preserve">42. Tasa de mortalidad de adultos, por causas y grupos de edad </t>
  </si>
  <si>
    <t xml:space="preserve">43. Porcentaje de mujeres con cargos ministeriales en el gobierno </t>
  </si>
  <si>
    <t xml:space="preserve">44. Proporción de escaños del parlamento nacional ocupados por mujeres </t>
  </si>
  <si>
    <t xml:space="preserve">45. Porcentaje de mujeres en puestos directivos </t>
  </si>
  <si>
    <t>46. Porcentaje de mujeres policía</t>
  </si>
  <si>
    <t>47. Porcentaje de juezas</t>
  </si>
  <si>
    <t>48. a) Proporción de mujeres que han sufrido en los 12 últimos meses violencia física infligida por un compañero íntimo</t>
  </si>
  <si>
    <t>b) Proporción de mujeres que han sufrido en los 12 últimos meses violencia sexual infligida por un compañero íntimo</t>
  </si>
  <si>
    <t>49. a) Proporción de mujeres que han sufrido los 12 últimos meses violencia física infligida por otra persona que no fuese un compañero íntimo</t>
  </si>
  <si>
    <t>b) Proporción de mujeres que han sufrido los 12 últimos meses violencia sexual infligida por otra persona que no fuese un compañero íntimo</t>
  </si>
  <si>
    <t>50. Prevalencia de la mutilación/ablación genital femenina (solo en los países que corresponda)</t>
  </si>
  <si>
    <t>51. Porcentaje de mujeres de 20 a 24 años que están casadas o viven en pareja desde antes de los 18 años</t>
  </si>
  <si>
    <t xml:space="preserve">52. Tasa de natalidad entre las adolescentes </t>
  </si>
  <si>
    <t>1 Grado de compromiso del país con la igualdad entre los géneros en el empleo</t>
  </si>
  <si>
    <t>1a Ratificación del Convenio núm. 100 de la Organización Internacional del Trabajo (OIT) sobre igualdad de remuneración entre la mano de obra masculina y la mano de obra femenina por un trabajo de igual valor</t>
  </si>
  <si>
    <t>1b Ratificación del Convenio núm. 111 de la OIT sobre la discriminación (empleo y ocupación)</t>
  </si>
  <si>
    <t>2 Grado de compromiso del país con la conciliación de la vida laboral y familiar</t>
  </si>
  <si>
    <t>2a Ratificación del Convenio núm. 156 de la OIT sobre los trabajadores con responsabilidades familiares</t>
  </si>
  <si>
    <t>2b Ratificación del Convenio núm. 175 de la OIT sobre el trabajo parcial</t>
  </si>
  <si>
    <t>2c Ratificación del Convenio núm. 177 de la OIT sobre el trabajo a domicilio</t>
  </si>
  <si>
    <t>2d Ratificación del Convenio núm. 183 de la OIT sobre la protección de la maternidad</t>
  </si>
  <si>
    <t xml:space="preserve">3 Duración de la licencia de maternidad </t>
  </si>
  <si>
    <t xml:space="preserve">4 Porcentaje del salario abonado durante la licencia de maternidad </t>
  </si>
  <si>
    <t>5 Existencia de una cuota de género en el parlamento (reserva de escaños y cuotas legales para candidatas)</t>
  </si>
  <si>
    <t>6 Existencia de una cuota de género para el parlamento (cuotas voluntarias para los partidos)</t>
  </si>
  <si>
    <t xml:space="preserve">7 Existencia de una ley sobre estadísticas de género </t>
  </si>
  <si>
    <t>8 Existencia de reservas al artículo 16 de la Convención sobre la Eliminación de Todas las Formas de Discriminación contra la Mujer</t>
  </si>
  <si>
    <t xml:space="preserve">9 Existencia de leyes sobre violencia doméstica </t>
  </si>
  <si>
    <t xml:space="preserve">10 Discriminación de las mujeres y las niñas en los derechos de sucesión </t>
  </si>
  <si>
    <t xml:space="preserve">11 Edad mínima legal para contraer matrimonio, por sexo </t>
  </si>
  <si>
    <r>
      <t>50)</t>
    </r>
    <r>
      <rPr>
        <sz val="7"/>
        <color rgb="FF000000"/>
        <rFont val="Times New Roman"/>
        <family val="1"/>
      </rPr>
      <t>         </t>
    </r>
    <r>
      <rPr>
        <sz val="12"/>
        <color rgb="FF000000"/>
        <rFont val="Agency FB"/>
        <family val="2"/>
      </rPr>
      <t xml:space="preserve">Percentagem de mulheres gerentes de  empresas </t>
    </r>
  </si>
  <si>
    <t>INDICADORES ONU MULHERES</t>
  </si>
  <si>
    <t>Proporção de pessoas que acreditam que as decisões importantes do lar devem ser tomadas conjuntamente por homems e mulheres, por sexo</t>
  </si>
  <si>
    <t>O. Género - ONU M</t>
  </si>
  <si>
    <t>ECOSOC -ONU . M</t>
  </si>
  <si>
    <t>O.G - ONU M.</t>
  </si>
  <si>
    <t>O.G - ECOSOC.</t>
  </si>
  <si>
    <t>O. Género ONU.M</t>
  </si>
  <si>
    <t>O.G. . ECOSOC</t>
  </si>
  <si>
    <t>MCA</t>
  </si>
  <si>
    <t>Taxa de desemprego (15-64 anos) geral e segundo tramos de idade</t>
  </si>
  <si>
    <t>CONTROLO : Voz, Liderança e Participação</t>
  </si>
  <si>
    <t>Proporção da população que declara que as responsabilidades familiares são o principal factor que limita a sua entrada no mercado de trabalho, por sexo</t>
  </si>
  <si>
    <t>Proporção da carga de trabalho total (remunerado e não remunerado) da população com 10 anos e mais</t>
  </si>
  <si>
    <t xml:space="preserve">Proporção da população com 10 anos e mais segundo a participação no trabalho não remunerado, por sexo </t>
  </si>
  <si>
    <t>Tempo medio semanal dedicado as actividades que compõem o trabalho domestico</t>
  </si>
  <si>
    <t xml:space="preserve"> Tempo medio semanal dedicado ao trabalho não remunerado segundo o nível de conforto do agregado familiar</t>
  </si>
  <si>
    <t>Tempo medio semanal dedicado dedicado as distintas actividades que integram o cuidado infantil segundo grupo etario da criança</t>
  </si>
  <si>
    <t>INE- RGPH</t>
  </si>
  <si>
    <t xml:space="preserve">Fonte /Ano ou periodicidade </t>
  </si>
  <si>
    <t>Varíavel</t>
  </si>
  <si>
    <t>-</t>
  </si>
  <si>
    <t>Percentagem</t>
  </si>
  <si>
    <t>Estrutura da população por grupos etários</t>
  </si>
  <si>
    <t>Idade média ao contrair o casamento</t>
  </si>
  <si>
    <t>Tipologia  dos agregados familiares com crianças e adolescetes menores de 15 anos</t>
  </si>
  <si>
    <t>Tipologia dos agregados  familiares com pessoas com necessidades especiais</t>
  </si>
  <si>
    <t>Vereadores de Câmaras Municipais</t>
  </si>
  <si>
    <t xml:space="preserve">Deputados das Assembleias  Municipais  </t>
  </si>
  <si>
    <t xml:space="preserve">Prevalência do VIH </t>
  </si>
  <si>
    <t>Casos notificados de VIH</t>
  </si>
  <si>
    <t>No Parlamento Nacional</t>
  </si>
  <si>
    <t>Presidente de  Asociação Comunitária de Base</t>
  </si>
  <si>
    <t>Pocuradores</t>
  </si>
  <si>
    <t xml:space="preserve">Presidente das Assembleias  Municipais  </t>
  </si>
  <si>
    <t xml:space="preserve">Orgãos de gestão de organizações da sociedade civil </t>
  </si>
  <si>
    <t>Membros de organizações da sociedade civil</t>
  </si>
  <si>
    <t>Associações empresárias ou profissionais</t>
  </si>
  <si>
    <t xml:space="preserve">Gerentes de  empresas </t>
  </si>
  <si>
    <t>Maternidade e paternidade na adolescência</t>
  </si>
  <si>
    <t>Viúva</t>
  </si>
  <si>
    <t>Número de partos assistidos por  profissionais qualificados (médico e enferemeiros) nas estruturas de saúde</t>
  </si>
  <si>
    <t xml:space="preserve">Percentagem de mulheres e homens que tomam as decisões sobre  compras importantes para o lar </t>
  </si>
  <si>
    <t>Percentagem de mulheres e homens que  tomam as decisões sobre visitas aos parentes</t>
  </si>
  <si>
    <t>Percentagem de pessoas que acreditam que as decisões importantes do lar devem ser tomadas conjuntamente por mulheres e  homems</t>
  </si>
  <si>
    <t xml:space="preserve">Percentagem de mulheres  e homens que  tomam as decisões sobre a sua propria saúde </t>
  </si>
  <si>
    <t>Taxa líquida de escolarização por níveis de ensino</t>
  </si>
  <si>
    <t>Proporção de docentes catedrático no ensino superior</t>
  </si>
  <si>
    <t>Taxa líquida de admissão no primeiro ano da ensino básico</t>
  </si>
  <si>
    <t>Taxa  de transição entre o nível de ensino básico e secundário</t>
  </si>
  <si>
    <t>Nº de homicídios de mulheres por parceiro ou ex-parceiro íntimo</t>
  </si>
  <si>
    <t>4-5 anos</t>
  </si>
  <si>
    <t>Idade da mãe ao nascimento do primeiro filho</t>
  </si>
  <si>
    <t>Percentagem de mulheres casadas/unidas ( 15-49 anos) actualmente usando algum método contraceptivo</t>
  </si>
  <si>
    <t>Taxa de mortalidade de crianças menores de 5 anos</t>
  </si>
  <si>
    <t>Taxa de cobertura das 1ª consultas pré-natal</t>
  </si>
  <si>
    <t xml:space="preserve">Percentagem de mulheres de  15 a 49 anos que vivem com VIH/SIDA </t>
  </si>
  <si>
    <t>Trabalho doméstico</t>
  </si>
  <si>
    <t>25-44 anos</t>
  </si>
  <si>
    <t>45-64 anos</t>
  </si>
  <si>
    <t>19-24 anos</t>
  </si>
  <si>
    <t>25-34 anos</t>
  </si>
  <si>
    <t xml:space="preserve"> 35-44 anos</t>
  </si>
  <si>
    <t>35-44 anos</t>
  </si>
  <si>
    <t>45-59 anos</t>
  </si>
  <si>
    <t>20-24 anos</t>
  </si>
  <si>
    <t>25-29 anos</t>
  </si>
  <si>
    <t>30-34 anos</t>
  </si>
  <si>
    <t>35-39 anos</t>
  </si>
  <si>
    <t>40-44 anos</t>
  </si>
  <si>
    <t>45-49 anos</t>
  </si>
  <si>
    <t>50-54 anos</t>
  </si>
  <si>
    <t>60-64 anos</t>
  </si>
  <si>
    <t>Agricultura, produção animal, caça, floresta e pesca</t>
  </si>
  <si>
    <t>Industria transformadora</t>
  </si>
  <si>
    <t>Electrecidade, gás, vapor, água quente e fria e ar frio</t>
  </si>
  <si>
    <t>Captação, tratamento e distribuição de água, saneamento, gestão dos resíduos</t>
  </si>
  <si>
    <t>Construção</t>
  </si>
  <si>
    <t>Comércio a grosso e a retalho, reparação de veículos e moto</t>
  </si>
  <si>
    <t>Transporte e armazenamento</t>
  </si>
  <si>
    <t>Alojamento e restauração</t>
  </si>
  <si>
    <t>Activades de informação e de comunicação</t>
  </si>
  <si>
    <t>Actividades financeiras e de seguro</t>
  </si>
  <si>
    <t>Actividades Imobiliárias</t>
  </si>
  <si>
    <t>Consultoria científicas, técnicas e similares</t>
  </si>
  <si>
    <t>Actividades administrativas e dos serviços de apoio</t>
  </si>
  <si>
    <t>Administração pública e defesa, segurança social obrigatória</t>
  </si>
  <si>
    <t xml:space="preserve">Educação </t>
  </si>
  <si>
    <t xml:space="preserve">Saúde humana e acção social </t>
  </si>
  <si>
    <t>Actividades artistas, de espectáculos, desportivas e recreativas</t>
  </si>
  <si>
    <t>Outras actividades e serviços</t>
  </si>
  <si>
    <t xml:space="preserve">Actividades de famílias empregadoras de pessoal doméstico </t>
  </si>
  <si>
    <t>Produção de bens, serviços pelas famílias para o uso próprio</t>
  </si>
  <si>
    <t xml:space="preserve"> 60-64 anos</t>
  </si>
  <si>
    <t xml:space="preserve"> 15-19 anos</t>
  </si>
  <si>
    <t xml:space="preserve"> 20-24 anos</t>
  </si>
  <si>
    <t xml:space="preserve"> 24-29 anos</t>
  </si>
  <si>
    <t xml:space="preserve"> 30-34 anos</t>
  </si>
  <si>
    <t xml:space="preserve"> 40-44 anos</t>
  </si>
  <si>
    <t xml:space="preserve"> 50-54 anos</t>
  </si>
  <si>
    <t xml:space="preserve"> 55-59 anos</t>
  </si>
  <si>
    <t xml:space="preserve"> 60 + </t>
  </si>
  <si>
    <t xml:space="preserve">2. Rendimentos provenientes do trabalho </t>
  </si>
  <si>
    <t xml:space="preserve"> Pobre</t>
  </si>
  <si>
    <t>Não pobre</t>
  </si>
  <si>
    <t xml:space="preserve"> 35-39 anos</t>
  </si>
  <si>
    <t xml:space="preserve"> Não pobre</t>
  </si>
  <si>
    <t> Não pobre</t>
  </si>
  <si>
    <t xml:space="preserve"> Urbano</t>
  </si>
  <si>
    <t xml:space="preserve"> Rural</t>
  </si>
  <si>
    <t>Trabalho não remunerado</t>
  </si>
  <si>
    <t>10-14 anos</t>
  </si>
  <si>
    <t>15-24 anos</t>
  </si>
  <si>
    <t xml:space="preserve">Médio </t>
  </si>
  <si>
    <t xml:space="preserve">Nunca </t>
  </si>
  <si>
    <t>MAI</t>
  </si>
  <si>
    <t>Número de processos de violência sexual</t>
  </si>
  <si>
    <t>Proporção de processos de VBG no total de processos crimes</t>
  </si>
  <si>
    <t>MP</t>
  </si>
  <si>
    <t>Percentagem deprocessos de VBG resolvidos</t>
  </si>
  <si>
    <t>Número de ocorrencias de VBG</t>
  </si>
  <si>
    <t>Número de processos de VBG</t>
  </si>
  <si>
    <t>Proporção de processos julgados de violência sexual, no total de processos crimes</t>
  </si>
  <si>
    <t>Percentagem de mulheres (15-49 anos) que declararam sempre ter sido vitimas de violência física quer pelo marido, quer por outras pessoas desde os 15 anos de idade</t>
  </si>
  <si>
    <t xml:space="preserve">Percentagem de mulheres (15-49 anos) vitimas de violência física, nos 12 meses anteriores ao inquérito, exercida pelo marido, ou por outras pessoas </t>
  </si>
  <si>
    <t xml:space="preserve">INE -  IDRS </t>
  </si>
  <si>
    <t>Percentagem de mulheres actualmente casadas/unidas que declararam ter sofrido violência físisca ou sexual exercida pelo marido/companheiro por frequênciaque foi cometida nos ultimos 12 mesas que antecederam o inquérito</t>
  </si>
  <si>
    <t>Nível de instrução mais alto alcançado da população de 15 anos e mais por grupo etário</t>
  </si>
  <si>
    <t>55  + anos</t>
  </si>
  <si>
    <t>Taxa de analfabetismo da população de 15 anos e mais por grupos etários</t>
  </si>
  <si>
    <t>Nível de instrução mais alto alcançado na população com necessiadades especiais ( 15 anos e mais) por grupos etários</t>
  </si>
  <si>
    <t>Ensino</t>
  </si>
  <si>
    <t>Saúde e bem-estar</t>
  </si>
  <si>
    <t>Humanidades e artes</t>
  </si>
  <si>
    <t>Ciências sociais, gestão e direito</t>
  </si>
  <si>
    <t>Serviços</t>
  </si>
  <si>
    <t>INE- IMC</t>
  </si>
  <si>
    <t>INE - RGPH</t>
  </si>
  <si>
    <t>MED</t>
  </si>
  <si>
    <t>MESCI</t>
  </si>
  <si>
    <t>Engenharia, transformação e construção</t>
  </si>
  <si>
    <t xml:space="preserve">Percentagem de diplomados do ensino superior nas diferentes áreas áreas </t>
  </si>
  <si>
    <t>Taxa bruta de matrículas no ensino superior</t>
  </si>
  <si>
    <t>Fonte /Ano ou perioricidade e Proposta do Indicador</t>
  </si>
  <si>
    <t>Frequência escolar da população com necessidades especiais por faixa etária</t>
  </si>
  <si>
    <t>Nunca frequentou</t>
  </si>
  <si>
    <t>Está a frequentar</t>
  </si>
  <si>
    <t>Não está a frequentar</t>
  </si>
  <si>
    <t>Ciência, matemática e computação</t>
  </si>
  <si>
    <t>Agricultura e veterinária</t>
  </si>
  <si>
    <t>45-49  anos</t>
  </si>
  <si>
    <t>55 e + anos</t>
  </si>
  <si>
    <t>Ensino superior</t>
  </si>
  <si>
    <t>Ensino secundária</t>
  </si>
  <si>
    <t>Ensino pré-escolar</t>
  </si>
  <si>
    <t>Ensino básica</t>
  </si>
  <si>
    <t>0 -14 anos</t>
  </si>
  <si>
    <t>15 - 64 anos</t>
  </si>
  <si>
    <t>65 e + anos</t>
  </si>
  <si>
    <t xml:space="preserve"> ND</t>
  </si>
  <si>
    <t>Idade média da população</t>
  </si>
  <si>
    <t>Solteiro</t>
  </si>
  <si>
    <t>Casado</t>
  </si>
  <si>
    <t xml:space="preserve">União </t>
  </si>
  <si>
    <t>Separado</t>
  </si>
  <si>
    <t>Divorciado</t>
  </si>
  <si>
    <t>Viúvo</t>
  </si>
  <si>
    <t>ND</t>
  </si>
  <si>
    <t>Unipessoais</t>
  </si>
  <si>
    <t>Sem relações de parentesco</t>
  </si>
  <si>
    <t>Conjugais isolados</t>
  </si>
  <si>
    <t>Conjugais nucleares</t>
  </si>
  <si>
    <t>Conjugais compósitos</t>
  </si>
  <si>
    <t>Monoparental nuclear</t>
  </si>
  <si>
    <t>Monoparental compósitos</t>
  </si>
  <si>
    <t>Conjugais  isolados</t>
  </si>
  <si>
    <t xml:space="preserve">Conjugais nucleares </t>
  </si>
  <si>
    <t>Monoparental  nuclear</t>
  </si>
  <si>
    <t xml:space="preserve"> Sem relações de parentesco</t>
  </si>
  <si>
    <t xml:space="preserve"> Conjugais compósitos</t>
  </si>
  <si>
    <t xml:space="preserve"> Monoparental  nuclear</t>
  </si>
  <si>
    <t xml:space="preserve"> Monoparental compósitos</t>
  </si>
  <si>
    <t>Tamanho médio dos agregados familiares segundo o sexo do representante do agregado familiar</t>
  </si>
  <si>
    <t>Tipologia  dos agregados familiares com pessoas maiores de 65 anos</t>
  </si>
  <si>
    <t>No Governo</t>
  </si>
  <si>
    <t>No supremo Tribunal de Justiça</t>
  </si>
  <si>
    <t>CNE</t>
  </si>
  <si>
    <t>MJ</t>
  </si>
  <si>
    <t>Eleitos nas Autarquias</t>
  </si>
  <si>
    <t xml:space="preserve">Presidente das Câmaras Municipais  </t>
  </si>
  <si>
    <t>Cargos directivos na função pública</t>
  </si>
  <si>
    <t>Proporção de profissionais dos meios de comunicação social</t>
  </si>
  <si>
    <t>Proporção de mulheres em lugares de tomada de decisões em organizacões regionais relevantes vinculados à prevenção de conflitos</t>
  </si>
  <si>
    <t xml:space="preserve"> Cobertura do registo de nascimiento</t>
  </si>
  <si>
    <t xml:space="preserve"> Proporção da população com documentação nacional básica</t>
  </si>
  <si>
    <t>Proporção de polícias</t>
  </si>
  <si>
    <t>INE-RGPH</t>
  </si>
  <si>
    <t>MS</t>
  </si>
  <si>
    <t>Doenças do aparelho circulatório</t>
  </si>
  <si>
    <t>Tumores ou neoplasias</t>
  </si>
  <si>
    <t>Sintomas mal defenidos</t>
  </si>
  <si>
    <t>Afecções Respiratórias</t>
  </si>
  <si>
    <t>Infecciosas e parasitarias</t>
  </si>
  <si>
    <t>Afecções perinatais</t>
  </si>
  <si>
    <t>Traumatismo e envenenamentos</t>
  </si>
  <si>
    <t>Causas externas</t>
  </si>
  <si>
    <t xml:space="preserve"> Doenças mentais e comportamento</t>
  </si>
  <si>
    <t>Doenças do aprarelho digestivo</t>
  </si>
  <si>
    <t>Nº de pessoas falecidos por VIH/SIDA</t>
  </si>
  <si>
    <t>0-4 anos</t>
  </si>
  <si>
    <t>5-9 anos</t>
  </si>
  <si>
    <t>15-20 anos</t>
  </si>
  <si>
    <t>21-30 anos</t>
  </si>
  <si>
    <t>41-50 anos</t>
  </si>
  <si>
    <t>31-40 anos</t>
  </si>
  <si>
    <t>51-60 anos</t>
  </si>
  <si>
    <t>60 e +</t>
  </si>
  <si>
    <t>Mães adolescentes segundo o nivel  de instrução</t>
  </si>
  <si>
    <t xml:space="preserve"> 25-29 anos</t>
  </si>
  <si>
    <t>Acceso ao tratamento antiretroviral</t>
  </si>
  <si>
    <t>Prevalência da protecção contraceptiva</t>
  </si>
  <si>
    <t>Prevalencia de tabagismo entre as pessoas de 15 anos ou mais</t>
  </si>
  <si>
    <t xml:space="preserve">Uma ou duas vezes </t>
  </si>
  <si>
    <t>Três a cinco vezes</t>
  </si>
  <si>
    <t>Mais de cinco vezes</t>
  </si>
  <si>
    <t>Não sabe ou não respondeu</t>
  </si>
  <si>
    <t xml:space="preserve">Taxa geral e por grupo de idade de mulheres que foram vítimas de violência sexual ou física por parte do seu companheiro ou ex- companheiro em alguma ocasião ao longo da vida, por frequência. </t>
  </si>
  <si>
    <t>Percentagem de mulheres de 20 a 24 anos que estão casadas ou vivem em união antes dos 18 anos</t>
  </si>
  <si>
    <t xml:space="preserve">Proporção da população que se sente segura quando caminha sozinha no seu bairro durante a noite </t>
  </si>
  <si>
    <t>EDUCAÇÃO</t>
  </si>
  <si>
    <t>VIOLÊNCIA BASEADA NO GÉNERO</t>
  </si>
  <si>
    <t xml:space="preserve">Violência emocional ou psicológica </t>
  </si>
  <si>
    <t>Violência sexual</t>
  </si>
  <si>
    <t>Os três tipos de violência</t>
  </si>
  <si>
    <t>ICIEG</t>
  </si>
  <si>
    <t>Proporção da população que se sente segura quando caminha sozinha no seu bairro durante o dia</t>
  </si>
  <si>
    <t>Proporção da população que se sente segura quando fica sozinha na sua casa durante a noite</t>
  </si>
  <si>
    <t>Proporção da população que se sente segura espera ou anda de transporte público durante o dia</t>
  </si>
  <si>
    <t>Proporção da população que se sente segura quando fica sozinha na sua casa durante o dia</t>
  </si>
  <si>
    <t>Proporção da população que se sente segura espera ou anda de transporte público durante a noite</t>
  </si>
  <si>
    <t>Proporção da população que se sente segura no seu local de trabalho</t>
  </si>
  <si>
    <t>INE- IDRS III</t>
  </si>
  <si>
    <t>1.1. Taxa de actividade da população dos 15-64 anos por grupos etários</t>
  </si>
  <si>
    <t>1.3. Percentagem dos empregados por ramo de actividade</t>
  </si>
  <si>
    <t>1.8. Percentagem da população empregada por sectores de actividade</t>
  </si>
  <si>
    <t xml:space="preserve">1.10. Proporção de pessoas empregadas a tempo parcial </t>
  </si>
  <si>
    <t xml:space="preserve">1.11. Taxa de emprego das pessoas de 25 a 49 anos que vivem no agregado familiar </t>
  </si>
  <si>
    <t>1.12. Proporção da população em empregos  vulneraveis</t>
  </si>
  <si>
    <t>1.13. Percentagem de trabalhadores com salário mínimo</t>
  </si>
  <si>
    <t xml:space="preserve">1.14. Proporção da população de 15 anos ou mais com posse de  terras </t>
  </si>
  <si>
    <t>1.15.Taxa de desemprego da população dos 15-64 anos por grupos etários</t>
  </si>
  <si>
    <t>2.1. Rendimento médio mensal proveniente da ocupação principal</t>
  </si>
  <si>
    <t>Indústria</t>
  </si>
  <si>
    <t>1.16. Proporção de pessoas de 65 anos e mais  que recebem pensão de velhice</t>
  </si>
  <si>
    <t>1.17. Distribuição das empresas segundo o sexo do assionista maioritário/propretário</t>
  </si>
  <si>
    <t xml:space="preserve">1.9. Proporção da população assalariada no sector não agrícola </t>
  </si>
  <si>
    <t>1.2. Taxa de emprego da população dos 15-64 anos por grupos etários</t>
  </si>
  <si>
    <t xml:space="preserve">1.4. Proporção de pessoas que trabalham por conta pópria </t>
  </si>
  <si>
    <t>1.5. Proporção de pessoas que trabalham em empresas familiares</t>
  </si>
  <si>
    <t>1.6. Proporção de pessoas que são empregadoras</t>
  </si>
  <si>
    <t>Proporçao de agregados familiares que utilizam instalações sanitarias melhoradas, segundo o sexo do representante</t>
  </si>
  <si>
    <t>Proporção de agregados familiares que utiliza fontes de água potável melhoradas, segundo o sexo do representante</t>
  </si>
  <si>
    <t xml:space="preserve">Proporção de indivíduos segundo o estatuto de pobreza  </t>
  </si>
  <si>
    <t>Proporção de pessoas pobres por grupos etários</t>
  </si>
  <si>
    <t>Proporção de agregados familiares  segundo o estatuto de pobreza</t>
  </si>
  <si>
    <t>Proporção de agregados familiares por estatuto de pobreza segundo o sexo do representante</t>
  </si>
  <si>
    <t>Proporção de agregados com posse de habitação própria</t>
  </si>
  <si>
    <t>Percentagem de agregados familiares que utilizam lenha ou carvão para cozinhar segundo o sexo do  representante</t>
  </si>
  <si>
    <t>Percentagem de agregados familiares  com acesso a electrecidade segundo o sexo do representante</t>
  </si>
  <si>
    <t xml:space="preserve">Percentagem de agregados com acesso a rede pública de abastecimento de água segundo o sexo do representante do agregado </t>
  </si>
  <si>
    <t>Percentagem de agregados familiares com acesso a internet, segundo o sexo do representante</t>
  </si>
  <si>
    <t>Percentagem de agregados familiares que possuem telemóveis segundo o sexo do representante</t>
  </si>
  <si>
    <t>Proporção da população que declara que as responsabilidades familiares são o principal factor que limita a sua entrada no mercado de trabalho</t>
  </si>
  <si>
    <t>Tempo médio semanal dedicado as actividades que compõem o trabalho não remunerado</t>
  </si>
  <si>
    <t>Tempo médio semanal dedicado as actividades que compõem o trabalho doméstico</t>
  </si>
  <si>
    <t>Tempo médio semanal dedicado ao trabalho não remunerado segundo  grupos de idade</t>
  </si>
  <si>
    <t>Tempo médio semanal dedicado ao trabalho não remunerado segundo o nível de conforto do agregado familiar</t>
  </si>
  <si>
    <t>Tempo médio semanal dedicado dedicado as diferentes actividades que integram o cuidado infantil segundo grupo etário da criança</t>
  </si>
  <si>
    <t>INE-RE</t>
  </si>
  <si>
    <t>DEMOGRAFIA</t>
  </si>
  <si>
    <t>VOZ, LIDERANÇA E PARTICIPAÇÃO NO PODER E NA TOMADA DE DECISÃO</t>
  </si>
  <si>
    <t>Com um filho menor de 3 anos</t>
  </si>
  <si>
    <t>2.2. Proporção da população que vivem do seu próprio rendimento, por grupo etário</t>
  </si>
  <si>
    <t>Definição de empregados vulneráveis</t>
  </si>
  <si>
    <t>EMPODERAMENTO ECONÓMICO</t>
  </si>
  <si>
    <t xml:space="preserve">Crianças nascidas vivas segundo idade e estado civil da mãe adolescente  </t>
  </si>
  <si>
    <t>CONDIÇÕES DE ACESSO E POSSIBILIDADE DE USUFRUIR DOS BENEFICÍOS DO ACESSO: Emprego/Rendimento/Uso do tempo/</t>
  </si>
  <si>
    <t>F</t>
  </si>
  <si>
    <t>15 a 19</t>
  </si>
  <si>
    <t>20 a 24</t>
  </si>
  <si>
    <t>65 e  +</t>
  </si>
  <si>
    <t>Tempo medio semanal dedicado ao trabalho não remunerado por  grupos etarios</t>
  </si>
  <si>
    <t>Tempo medio semanal dedicado ao trabalho não remunerado</t>
  </si>
  <si>
    <t>Diferença F/M</t>
  </si>
  <si>
    <t>_01:38:00</t>
  </si>
  <si>
    <t>_03:37:00</t>
  </si>
  <si>
    <t>_00:35:00</t>
  </si>
  <si>
    <t xml:space="preserve">Percentagem de mulheres que tomam as decisões sobre  comprasimportantes para o lar </t>
  </si>
  <si>
    <r>
      <t>40)</t>
    </r>
    <r>
      <rPr>
        <sz val="7"/>
        <color rgb="FF000000"/>
        <rFont val="Times New Roman"/>
        <family val="1"/>
      </rPr>
      <t>         </t>
    </r>
    <r>
      <rPr>
        <sz val="12"/>
        <color rgb="FF000000"/>
        <rFont val="Agency FB"/>
        <family val="2"/>
      </rPr>
      <t xml:space="preserve">Percentagem de mulheres que tomam as decisões sobre  compras importantes para o lar </t>
    </r>
  </si>
  <si>
    <t>Proporção e/ou taxa geral por  sexo</t>
  </si>
  <si>
    <t>Ambos Sexos</t>
  </si>
  <si>
    <t>Ano</t>
  </si>
  <si>
    <t>Fonte</t>
  </si>
  <si>
    <t>INE- RGHP</t>
  </si>
  <si>
    <t xml:space="preserve">       Doenças do aparelho circulatório</t>
  </si>
  <si>
    <t>INE-RGHP</t>
  </si>
  <si>
    <t xml:space="preserve">        Tumores ou neoplasias</t>
  </si>
  <si>
    <t>M. Saúde</t>
  </si>
  <si>
    <t xml:space="preserve">        Sintomas mal defenidos</t>
  </si>
  <si>
    <t xml:space="preserve">        Afecções Respiratórias</t>
  </si>
  <si>
    <t xml:space="preserve">        Infecciosas e parasitarias</t>
  </si>
  <si>
    <t xml:space="preserve">        Afecções perinatais</t>
  </si>
  <si>
    <t xml:space="preserve">        Traumatismo e envenenamentos</t>
  </si>
  <si>
    <t xml:space="preserve">        Causas externas</t>
  </si>
  <si>
    <t xml:space="preserve">        Doenças do aprarelho digestivo</t>
  </si>
  <si>
    <t> 0.8</t>
  </si>
  <si>
    <t> 0.4</t>
  </si>
  <si>
    <t> 1.1</t>
  </si>
  <si>
    <t> INE. IDRS II</t>
  </si>
  <si>
    <t>0 a 4</t>
  </si>
  <si>
    <t>5 a 9</t>
  </si>
  <si>
    <t>15 a20</t>
  </si>
  <si>
    <t>21 a 30</t>
  </si>
  <si>
    <t>31 a 40</t>
  </si>
  <si>
    <t>41 a 50</t>
  </si>
  <si>
    <t>51 a 60</t>
  </si>
  <si>
    <t>INDICADORES DE SAÚDE</t>
  </si>
  <si>
    <t>Dados de base (agregados e desagregados por sexo)</t>
  </si>
  <si>
    <t xml:space="preserve">1. Esperança de vida à nascença </t>
  </si>
  <si>
    <t xml:space="preserve">        Doenças mentais e comportamento</t>
  </si>
  <si>
    <t xml:space="preserve">        Doenças metab/endoc/nutricionais</t>
  </si>
  <si>
    <t>2. As 11 principais causas de morte</t>
  </si>
  <si>
    <t>3. Nº de óbitos por VIH/SIDA</t>
  </si>
  <si>
    <t xml:space="preserve">4.Pre valência de VIH </t>
  </si>
  <si>
    <t>5. Casos de VIH notificados,  gerais  e  por grupos etários e sexo</t>
  </si>
  <si>
    <t>93,1</t>
  </si>
  <si>
    <t>91,7</t>
  </si>
  <si>
    <t>94,6</t>
  </si>
  <si>
    <t>MED- Dados Administrativos</t>
  </si>
  <si>
    <t>EnsinoSecundário</t>
  </si>
  <si>
    <t>69,9</t>
  </si>
  <si>
    <t>74,6</t>
  </si>
  <si>
    <t>65,3</t>
  </si>
  <si>
    <t>89,2</t>
  </si>
  <si>
    <t>91,9</t>
  </si>
  <si>
    <t>86,7</t>
  </si>
  <si>
    <t>61,6</t>
  </si>
  <si>
    <t>65,1</t>
  </si>
  <si>
    <t>52,4</t>
  </si>
  <si>
    <t>9,1</t>
  </si>
  <si>
    <t>6,7</t>
  </si>
  <si>
    <t xml:space="preserve"> 11,2</t>
  </si>
  <si>
    <t>20,5</t>
  </si>
  <si>
    <t>18,0</t>
  </si>
  <si>
    <t>23,4</t>
  </si>
  <si>
    <t>1,3</t>
  </si>
  <si>
    <t>1,2</t>
  </si>
  <si>
    <t xml:space="preserve"> 1,5</t>
  </si>
  <si>
    <t>11,3</t>
  </si>
  <si>
    <t>9,9</t>
  </si>
  <si>
    <t>13,1</t>
  </si>
  <si>
    <t>90,4</t>
  </si>
  <si>
    <t>85,8</t>
  </si>
  <si>
    <t>20-24</t>
  </si>
  <si>
    <t>25-29</t>
  </si>
  <si>
    <t>30-34</t>
  </si>
  <si>
    <t>35-39</t>
  </si>
  <si>
    <t>40-44</t>
  </si>
  <si>
    <t>45-49</t>
  </si>
  <si>
    <t>50-54</t>
  </si>
  <si>
    <t>55 e +</t>
  </si>
  <si>
    <t>INDICADORES EDUCAÇÃO</t>
  </si>
  <si>
    <t>1.Taxa líquida de escolarização</t>
  </si>
  <si>
    <t>2.Percentagem de diplomadas e diplomados</t>
  </si>
  <si>
    <t>3. Taxa de reprovação</t>
  </si>
  <si>
    <t>4.Taxa de abandonos</t>
  </si>
  <si>
    <t>5. Taxa de transição para o ensino secundário</t>
  </si>
  <si>
    <t xml:space="preserve">6. Taxa de alfabetização </t>
  </si>
  <si>
    <t xml:space="preserve">          </t>
  </si>
  <si>
    <t xml:space="preserve">           ICF</t>
  </si>
  <si>
    <t>Ano e instrumento de Referencia</t>
  </si>
  <si>
    <t>INE</t>
  </si>
  <si>
    <t>2010. R. População</t>
  </si>
  <si>
    <t xml:space="preserve">       INE</t>
  </si>
  <si>
    <t>2012. I. Casamento</t>
  </si>
  <si>
    <t>Indicadores Demograficos</t>
  </si>
  <si>
    <t>1. Estrutura da população por grupos de  idade</t>
  </si>
  <si>
    <t xml:space="preserve">     0 -14 anos</t>
  </si>
  <si>
    <t>     15 - 64 anos</t>
  </si>
  <si>
    <t>     65 e + anos</t>
  </si>
  <si>
    <t>     ND</t>
  </si>
  <si>
    <t xml:space="preserve">     Total</t>
  </si>
  <si>
    <t xml:space="preserve">2. Idade média ao contrair casamento </t>
  </si>
  <si>
    <t>3. Taxa de mortalidade </t>
  </si>
  <si>
    <t>4. Taxa de natalidade</t>
  </si>
  <si>
    <t xml:space="preserve">5. Distribuição dos agregados familiares segundo a tipologia do agregado e sexo da pessoa que o representa  </t>
  </si>
  <si>
    <t>    Unipessoal</t>
  </si>
  <si>
    <t>    Sem relação de parentesco</t>
  </si>
  <si>
    <t>     Conjugal</t>
  </si>
  <si>
    <t>     Monoparental</t>
  </si>
  <si>
    <t>Ambos  Sexos</t>
  </si>
  <si>
    <t>INE - QUIBB</t>
  </si>
  <si>
    <r>
      <t>INE- Estatísticas do Emprego e Mercado de Trabalho, IMC ( Inquérito Multiobjectivo Contínuo)</t>
    </r>
    <r>
      <rPr>
        <sz val="10"/>
        <color rgb="FF000000"/>
        <rFont val="Calibri"/>
        <family val="2"/>
      </rPr>
      <t> </t>
    </r>
  </si>
  <si>
    <t>INE- Estatísticas do Emprego e Mercado de Trabalho, IMC ( Inquérito Multiobjectivo Contínuo)</t>
  </si>
  <si>
    <t xml:space="preserve">   25-29 anos</t>
  </si>
  <si>
    <t xml:space="preserve">Comércio </t>
  </si>
  <si>
    <t>Educação</t>
  </si>
  <si>
    <t>Pessoal doméstico</t>
  </si>
  <si>
    <t>Indústrias transformadoras</t>
  </si>
  <si>
    <t>Administração pública</t>
  </si>
  <si>
    <t>Saúde e acção social</t>
  </si>
  <si>
    <t> INDICADORES ECONÓMICOS</t>
  </si>
  <si>
    <t>1. População vivendo abaixo do limiar da pobreza (%)</t>
  </si>
  <si>
    <t>2. Proporção das mulheres no emprego assalariado em sectores não agrícolas (expresso sobre total de emprego assalariado)</t>
  </si>
  <si>
    <t>3. Taxa de actividade da população 15+</t>
  </si>
  <si>
    <t>4. Taxa de desemprego na população jovem</t>
  </si>
  <si>
    <t xml:space="preserve">   20-24 anos</t>
  </si>
  <si>
    <t xml:space="preserve">5. Principais áreas de actividades das mulheres e homens </t>
  </si>
  <si>
    <t xml:space="preserve">   30-34 anos</t>
  </si>
  <si>
    <t>Calculo ICF</t>
  </si>
  <si>
    <t>24.,4</t>
  </si>
  <si>
    <t>Autonomia Física</t>
  </si>
  <si>
    <t>Dados de base (agregados e por sexo)</t>
  </si>
  <si>
    <t>Índice da Condição Feminina</t>
  </si>
  <si>
    <t>Data e Fonte de Referência</t>
  </si>
  <si>
    <t xml:space="preserve">2011- Procuradoria-geral da república </t>
  </si>
  <si>
    <t>19,0</t>
  </si>
  <si>
    <t>18,9</t>
  </si>
  <si>
    <t>0,01</t>
  </si>
  <si>
    <t>0,0</t>
  </si>
  <si>
    <t>2005 – INE – IDSR II</t>
  </si>
  <si>
    <t>16,7</t>
  </si>
  <si>
    <t>34,0</t>
  </si>
  <si>
    <t>25,2</t>
  </si>
  <si>
    <t>8,8</t>
  </si>
  <si>
    <t>2010 – INE/MS</t>
  </si>
  <si>
    <t>2013 – INE/MS</t>
  </si>
  <si>
    <t>1. Mortes ocasionadas por parceiro ou ex parceiro íntimo (nº absoluto)</t>
  </si>
  <si>
    <t>2. Maternidade e paternidade adolescente (%)</t>
  </si>
  <si>
    <t>3. Demanda insatisfeita de planeamento familiar (%)</t>
  </si>
  <si>
    <t>4. Prevalência da prevenção contracetiva (%)</t>
  </si>
  <si>
    <t>5. Número absoluto de mortes maternas (causas obstétricas diretas)</t>
  </si>
  <si>
    <t>6. Mortalidade materna (razão por cada 100.000 ) nascidos vivos)</t>
  </si>
  <si>
    <t>Autonomia Económica</t>
  </si>
  <si>
    <t>35,7</t>
  </si>
  <si>
    <t>43,7</t>
  </si>
  <si>
    <t>27,5</t>
  </si>
  <si>
    <t>0,63</t>
  </si>
  <si>
    <t>2010 – INE – CENSO</t>
  </si>
  <si>
    <t>59,1</t>
  </si>
  <si>
    <t>51,1</t>
  </si>
  <si>
    <t>67,4</t>
  </si>
  <si>
    <t>0,76</t>
  </si>
  <si>
    <t>2012 – INE – IUT</t>
  </si>
  <si>
    <t>Cuidado de dependentes</t>
  </si>
  <si>
    <t>1. Pessoas do sexo feminino e masculino com 15 anos ou mais sem rendimentos próprios (%)</t>
  </si>
  <si>
    <t>2. Taxa de atividade por sexo</t>
  </si>
  <si>
    <t>3. Tempo médio semanal (h:m) de trabalho não remunerado (TNR) geral e por componentes</t>
  </si>
  <si>
    <t>4. Carga total de trabalho por sexo</t>
  </si>
  <si>
    <t>Autonomia das Mulheres na Tomada de Decisões</t>
  </si>
  <si>
    <t>Dados de base (agregado e por sexo)</t>
  </si>
  <si>
    <t>1. Poder Legislativo (nº absoluto)</t>
  </si>
  <si>
    <t>0,28</t>
  </si>
  <si>
    <t>Fevereiro 2011- Comissão Nacional de Eleições</t>
  </si>
  <si>
    <t>2. Supremo Tribunal de Justiça (nº absoluto)</t>
  </si>
  <si>
    <t>0,75</t>
  </si>
  <si>
    <t>Dezembro 2010 – Ministério da Justiça</t>
  </si>
  <si>
    <t>3. Poder executivo (nº absoluto)</t>
  </si>
  <si>
    <t>Dezembro 2012 - Gabinete do 1º Ministro</t>
  </si>
  <si>
    <t>4. Eleitos Presidentes de Câmaras Municipais (nº absoluto)</t>
  </si>
  <si>
    <t>0,05</t>
  </si>
  <si>
    <t>Julho 2012 - Comissão Nacional de Eleições</t>
  </si>
  <si>
    <t>5. Eleitos vereadoras e vereadores de Câmaras Municipais (nº absoluto)</t>
  </si>
  <si>
    <t>6. Presidentes de ONG e Associações Comunitárias de Base (%)</t>
  </si>
  <si>
    <t>94,2</t>
  </si>
  <si>
    <t>11,1</t>
  </si>
  <si>
    <t>83,1</t>
  </si>
  <si>
    <t>0,13</t>
  </si>
  <si>
    <t>Dezembro de 2010- Programa Nacional de Combate à Pobreza</t>
  </si>
  <si>
    <t>4 anos -2012</t>
  </si>
  <si>
    <t>Rel Saúde 2011</t>
  </si>
  <si>
    <t>As 11 principais causas de mortalidade geral</t>
  </si>
  <si>
    <t>Taxa de analfabetismo da população portadora de deficiência dos 15 anos e mais por grupos etários</t>
  </si>
  <si>
    <t xml:space="preserve"> Proporção de mulheres vítimas (15-49 anos) deVBG, exercida pelo marido/companheiro actual ou ex companheiro intimo por tipo de violência </t>
  </si>
  <si>
    <t xml:space="preserve"> Violência física</t>
  </si>
  <si>
    <t>Tabela 1. Movimento processual criminal - Violência Baseada no Género - Ano Judicial 2010-2011</t>
  </si>
  <si>
    <t>Comarcas Judiciais</t>
  </si>
  <si>
    <t>CASOS de VBG 2010-2011</t>
  </si>
  <si>
    <t>CASOS RESOLVIDOS  2011</t>
  </si>
  <si>
    <t>RESOLVIDOS %</t>
  </si>
  <si>
    <t>Casos pendentes transitados para 2012</t>
  </si>
  <si>
    <t>Novos casos em 2011</t>
  </si>
  <si>
    <t>Diferença entre novos casos e casos  Transitados</t>
  </si>
  <si>
    <t>Acusados</t>
  </si>
  <si>
    <t>Arquivados</t>
  </si>
  <si>
    <t>Suspensão Provissória da Pena</t>
  </si>
  <si>
    <t>Remetidos</t>
  </si>
  <si>
    <t>Total Resolvidos</t>
  </si>
  <si>
    <t>Remitidos</t>
  </si>
  <si>
    <t>%</t>
  </si>
  <si>
    <t>R. Grande</t>
  </si>
  <si>
    <t>Caracteristicas diferentes antes da lei</t>
  </si>
  <si>
    <t>P. Novo</t>
  </si>
  <si>
    <t>Paúl</t>
  </si>
  <si>
    <t>S. Vicente</t>
  </si>
  <si>
    <t>S. Nicolau</t>
  </si>
  <si>
    <t>Sal</t>
  </si>
  <si>
    <t>B.Vista</t>
  </si>
  <si>
    <t>Maio</t>
  </si>
  <si>
    <t>Praia</t>
  </si>
  <si>
    <t>S. Domingos</t>
  </si>
  <si>
    <t>S. Cruz</t>
  </si>
  <si>
    <t>S. Catarina</t>
  </si>
  <si>
    <t>Tarrafal</t>
  </si>
  <si>
    <t>S. Filipe</t>
  </si>
  <si>
    <t>Mosteiros</t>
  </si>
  <si>
    <t>Brava</t>
  </si>
  <si>
    <t>Tabela 2. Movimento processual criminal - Violência Baseada no Género - Ano Judicial 2011-2012</t>
  </si>
  <si>
    <t>CASOS de VBG 2011- 2012</t>
  </si>
  <si>
    <t>CASOS RESOLVIDOS 2011- 2012</t>
  </si>
  <si>
    <t>Casos pendentes transitados para 2013</t>
  </si>
  <si>
    <t>Casos transitados de 2011</t>
  </si>
  <si>
    <t>Novos casos em 2012</t>
  </si>
  <si>
    <t>Tabela 3. Movimento processual criminal - Violência Baseada no Género - Ano Judicial 2012-2013</t>
  </si>
  <si>
    <t>Comaracas</t>
  </si>
  <si>
    <t>CASOS de VBG 2012- 2013</t>
  </si>
  <si>
    <t>CASOS RESOLVIDOS 2012- 2013</t>
  </si>
  <si>
    <t>Casos pendentes transitados para 2014</t>
  </si>
  <si>
    <t>Casos transitados de 2012</t>
  </si>
  <si>
    <t>Novos casos em 2013</t>
  </si>
  <si>
    <t>Tabela 4. Movimento  Processual Criminal Geral -  2013- 2014</t>
  </si>
  <si>
    <t>CASOS 2014</t>
  </si>
  <si>
    <t>Casos Resolvidos em 2014</t>
  </si>
  <si>
    <t>Casos Pendentes (Transitados para 2015)</t>
  </si>
  <si>
    <t>Casos transitados de 2013</t>
  </si>
  <si>
    <t>Novos casos em 2014</t>
  </si>
  <si>
    <t>Percentagem de casos Transitados</t>
  </si>
  <si>
    <t>Casos  Resolvidos em 2014</t>
  </si>
  <si>
    <t>% Resolvidos</t>
  </si>
  <si>
    <t>Pendentes</t>
  </si>
  <si>
    <t>Horas semanais dedicadas ás actividades domésticas e de cuidados segundo o número de crianças no agregado</t>
  </si>
  <si>
    <t>Precentagem de agregados familiares que tem acceso à meios de comunicação masivos segundo o sexo do representante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</si>
</sst>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###.0"/>
    <numFmt numFmtId="166" formatCode="0.000"/>
  </numFmts>
  <fonts count="6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2"/>
      <color rgb="FF000000"/>
      <name val="Agency FB"/>
      <family val="2"/>
    </font>
    <font>
      <sz val="7"/>
      <color rgb="FF000000"/>
      <name val="Times New Roman"/>
      <family val="1"/>
    </font>
    <font>
      <sz val="12"/>
      <name val="Agency FB"/>
      <family val="2"/>
    </font>
    <font>
      <sz val="7"/>
      <name val="Times New Roman"/>
      <family val="1"/>
    </font>
    <font>
      <b/>
      <sz val="12"/>
      <name val="Agency FB"/>
      <family val="2"/>
    </font>
    <font>
      <b/>
      <sz val="12"/>
      <color theme="1"/>
      <name val="Agency FB"/>
      <family val="2"/>
    </font>
    <font>
      <i/>
      <sz val="12"/>
      <name val="Agency FB"/>
      <family val="2"/>
    </font>
    <font>
      <sz val="12"/>
      <color theme="1"/>
      <name val="Agency FB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Agency FB"/>
      <family val="2"/>
    </font>
    <font>
      <b/>
      <sz val="12"/>
      <color rgb="FFFF0000"/>
      <name val="Agency FB"/>
      <family val="2"/>
    </font>
    <font>
      <b/>
      <sz val="12"/>
      <color rgb="FF1F497D"/>
      <name val="Agency FB"/>
      <family val="2"/>
    </font>
    <font>
      <b/>
      <sz val="10"/>
      <color theme="0"/>
      <name val="Agency FB"/>
      <family val="2"/>
    </font>
    <font>
      <sz val="10"/>
      <color theme="1"/>
      <name val="Agency FB"/>
      <family val="2"/>
    </font>
    <font>
      <sz val="11"/>
      <color theme="1"/>
      <name val="Agency FB"/>
      <family val="2"/>
    </font>
    <font>
      <sz val="7"/>
      <name val="Agency FB"/>
      <family val="2"/>
    </font>
    <font>
      <sz val="9"/>
      <color theme="1"/>
      <name val="Agency FB"/>
      <family val="2"/>
    </font>
    <font>
      <b/>
      <sz val="11"/>
      <color theme="1"/>
      <name val="Agency FB"/>
      <family val="2"/>
    </font>
    <font>
      <sz val="11"/>
      <color rgb="FF000000"/>
      <name val="Agency FB"/>
      <family val="2"/>
    </font>
    <font>
      <sz val="12"/>
      <color rgb="FF222222"/>
      <name val="Agency FB"/>
      <family val="2"/>
    </font>
    <font>
      <b/>
      <sz val="22"/>
      <color theme="1"/>
      <name val="Agency FB"/>
      <family val="2"/>
    </font>
    <font>
      <b/>
      <sz val="14"/>
      <color theme="1"/>
      <name val="Agency FB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0"/>
      <name val="Agency FB"/>
      <family val="2"/>
    </font>
    <font>
      <b/>
      <sz val="10"/>
      <color theme="1"/>
      <name val="Agency FB"/>
      <family val="2"/>
    </font>
    <font>
      <sz val="10"/>
      <color rgb="FF000000"/>
      <name val="Agency FB"/>
      <family val="2"/>
    </font>
    <font>
      <sz val="10"/>
      <color rgb="FF222222"/>
      <name val="Agency FB"/>
      <family val="2"/>
    </font>
    <font>
      <sz val="10"/>
      <color rgb="FFFF0000"/>
      <name val="Agency FB"/>
      <family val="2"/>
    </font>
    <font>
      <sz val="10"/>
      <color indexed="8"/>
      <name val="Agency FB"/>
      <family val="2"/>
    </font>
    <font>
      <sz val="10"/>
      <name val="Agency FB"/>
      <family val="2"/>
    </font>
    <font>
      <b/>
      <sz val="9"/>
      <name val="Agency FB"/>
      <family val="2"/>
    </font>
    <font>
      <b/>
      <sz val="12"/>
      <color theme="0"/>
      <name val="Agency FB"/>
      <family val="2"/>
    </font>
    <font>
      <b/>
      <sz val="16"/>
      <color theme="0"/>
      <name val="Agency FB"/>
      <family val="2"/>
    </font>
    <font>
      <b/>
      <sz val="10"/>
      <color rgb="FFFFFFFF"/>
      <name val="Agency FB"/>
      <family val="2"/>
    </font>
    <font>
      <b/>
      <sz val="11"/>
      <color rgb="FFFFFFFF"/>
      <name val="Agency FB"/>
      <family val="2"/>
    </font>
    <font>
      <sz val="10"/>
      <color theme="1"/>
      <name val="Times New Roman"/>
      <family val="1"/>
    </font>
    <font>
      <sz val="9"/>
      <color rgb="FF000000"/>
      <name val="Agency FB"/>
      <family val="2"/>
    </font>
    <font>
      <sz val="10"/>
      <color rgb="FF000000"/>
      <name val="Calibri"/>
      <family val="2"/>
    </font>
    <font>
      <b/>
      <sz val="11"/>
      <color theme="0"/>
      <name val="Agency FB"/>
      <family val="2"/>
    </font>
    <font>
      <b/>
      <sz val="12"/>
      <color rgb="FFFFFFFF"/>
      <name val="Agency FB"/>
      <family val="2"/>
    </font>
    <font>
      <sz val="11"/>
      <color rgb="FFFFFFFF"/>
      <name val="Agency FB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Agency FB"/>
      <family val="2"/>
    </font>
    <font>
      <sz val="14"/>
      <color rgb="FFFFFFFF"/>
      <name val="Agency FB"/>
      <family val="2"/>
    </font>
    <font>
      <b/>
      <sz val="14"/>
      <color rgb="FFFFFFFF"/>
      <name val="Agency FB"/>
      <family val="2"/>
    </font>
    <font>
      <sz val="11"/>
      <name val="Calibri"/>
      <family val="2"/>
      <scheme val="minor"/>
    </font>
    <font>
      <sz val="10"/>
      <color rgb="FF9C0006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F709"/>
        <bgColor indexed="64"/>
      </patternFill>
    </fill>
    <fill>
      <patternFill patternType="solid">
        <fgColor rgb="FF4DFC2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B51"/>
        <bgColor indexed="64"/>
      </patternFill>
    </fill>
    <fill>
      <patternFill patternType="lightGray">
        <fgColor rgb="FF00FF00"/>
        <bgColor theme="0"/>
      </patternFill>
    </fill>
    <fill>
      <patternFill patternType="darkGray">
        <fgColor rgb="FF008080"/>
        <bgColor theme="9"/>
      </patternFill>
    </fill>
    <fill>
      <patternFill patternType="darkGray">
        <fgColor rgb="FF008080"/>
        <bgColor theme="9" tint="0.79998168889431442"/>
      </patternFill>
    </fill>
    <fill>
      <patternFill patternType="solid">
        <fgColor rgb="FF5B9BD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medium">
        <color rgb="FFFFC000"/>
      </left>
      <right/>
      <top/>
      <bottom/>
      <diagonal/>
    </border>
    <border>
      <left/>
      <right style="medium">
        <color rgb="FFFFC000"/>
      </right>
      <top/>
      <bottom/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5B9BD5"/>
      </left>
      <right/>
      <top style="medium">
        <color rgb="FF5B9BD5"/>
      </top>
      <bottom/>
      <diagonal/>
    </border>
    <border>
      <left/>
      <right/>
      <top style="medium">
        <color rgb="FF5B9BD5"/>
      </top>
      <bottom/>
      <diagonal/>
    </border>
    <border>
      <left/>
      <right style="medium">
        <color rgb="FF5B9BD5"/>
      </right>
      <top style="medium">
        <color rgb="FF5B9BD5"/>
      </top>
      <bottom/>
      <diagonal/>
    </border>
    <border>
      <left style="medium">
        <color rgb="FF5B9BD5"/>
      </left>
      <right/>
      <top style="medium">
        <color rgb="FF5B9BD5"/>
      </top>
      <bottom style="medium">
        <color rgb="FF5B9BD5"/>
      </bottom>
      <diagonal/>
    </border>
    <border>
      <left/>
      <right/>
      <top style="medium">
        <color rgb="FF5B9BD5"/>
      </top>
      <bottom style="medium">
        <color rgb="FF5B9BD5"/>
      </bottom>
      <diagonal/>
    </border>
    <border>
      <left/>
      <right style="medium">
        <color rgb="FF5B9BD5"/>
      </right>
      <top style="medium">
        <color rgb="FF5B9BD5"/>
      </top>
      <bottom style="medium">
        <color rgb="FF5B9BD5"/>
      </bottom>
      <diagonal/>
    </border>
    <border>
      <left style="medium">
        <color rgb="FF5B9BD5"/>
      </left>
      <right/>
      <top/>
      <bottom/>
      <diagonal/>
    </border>
    <border>
      <left/>
      <right/>
      <top/>
      <bottom style="medium">
        <color rgb="FF5B9BD5"/>
      </bottom>
      <diagonal/>
    </border>
    <border>
      <left/>
      <right style="medium">
        <color rgb="FF5B9BD5"/>
      </right>
      <top/>
      <bottom style="medium">
        <color rgb="FF5B9BD5"/>
      </bottom>
      <diagonal/>
    </border>
    <border>
      <left/>
      <right style="medium">
        <color rgb="FF5B9BD5"/>
      </right>
      <top/>
      <bottom/>
      <diagonal/>
    </border>
    <border>
      <left style="medium">
        <color rgb="FFED7D31"/>
      </left>
      <right/>
      <top style="medium">
        <color rgb="FFED7D31"/>
      </top>
      <bottom style="medium">
        <color rgb="FFED7D31"/>
      </bottom>
      <diagonal/>
    </border>
    <border>
      <left style="medium">
        <color rgb="FFED7D31"/>
      </left>
      <right/>
      <top style="medium">
        <color rgb="FFED7D31"/>
      </top>
      <bottom/>
      <diagonal/>
    </border>
    <border>
      <left style="medium">
        <color rgb="FFED7D31"/>
      </left>
      <right/>
      <top/>
      <bottom style="medium">
        <color rgb="FFED7D31"/>
      </bottom>
      <diagonal/>
    </border>
    <border>
      <left/>
      <right/>
      <top style="medium">
        <color rgb="FFED7D31"/>
      </top>
      <bottom style="medium">
        <color rgb="FFED7D31"/>
      </bottom>
      <diagonal/>
    </border>
    <border>
      <left style="medium">
        <color rgb="FFED7D31"/>
      </left>
      <right/>
      <top/>
      <bottom/>
      <diagonal/>
    </border>
    <border>
      <left/>
      <right style="medium">
        <color rgb="FFED7D31"/>
      </right>
      <top/>
      <bottom/>
      <diagonal/>
    </border>
    <border>
      <left/>
      <right style="medium">
        <color rgb="FFED7D31"/>
      </right>
      <top style="medium">
        <color rgb="FFED7D31"/>
      </top>
      <bottom style="medium">
        <color rgb="FFED7D31"/>
      </bottom>
      <diagonal/>
    </border>
    <border>
      <left/>
      <right/>
      <top/>
      <bottom style="medium">
        <color rgb="FFED7D31"/>
      </bottom>
      <diagonal/>
    </border>
    <border>
      <left/>
      <right style="medium">
        <color rgb="FFED7D31"/>
      </right>
      <top/>
      <bottom style="medium">
        <color rgb="FFED7D31"/>
      </bottom>
      <diagonal/>
    </border>
    <border>
      <left style="medium">
        <color rgb="FF70AD47"/>
      </left>
      <right/>
      <top style="medium">
        <color rgb="FF70AD47"/>
      </top>
      <bottom style="medium">
        <color rgb="FF70AD47"/>
      </bottom>
      <diagonal/>
    </border>
    <border>
      <left style="medium">
        <color rgb="FF70AD47"/>
      </left>
      <right/>
      <top style="medium">
        <color rgb="FF70AD47"/>
      </top>
      <bottom/>
      <diagonal/>
    </border>
    <border>
      <left style="medium">
        <color rgb="FF70AD47"/>
      </left>
      <right/>
      <top/>
      <bottom style="medium">
        <color rgb="FF70AD47"/>
      </bottom>
      <diagonal/>
    </border>
    <border>
      <left/>
      <right/>
      <top style="medium">
        <color rgb="FF70AD47"/>
      </top>
      <bottom style="medium">
        <color rgb="FF70AD47"/>
      </bottom>
      <diagonal/>
    </border>
    <border>
      <left/>
      <right/>
      <top style="medium">
        <color rgb="FF70AD47"/>
      </top>
      <bottom/>
      <diagonal/>
    </border>
    <border>
      <left/>
      <right/>
      <top/>
      <bottom style="medium">
        <color rgb="FF70AD47"/>
      </bottom>
      <diagonal/>
    </border>
    <border>
      <left/>
      <right style="medium">
        <color rgb="FF70AD47"/>
      </right>
      <top style="medium">
        <color rgb="FF70AD47"/>
      </top>
      <bottom style="medium">
        <color rgb="FF70AD47"/>
      </bottom>
      <diagonal/>
    </border>
    <border>
      <left/>
      <right style="medium">
        <color rgb="FF70AD47"/>
      </right>
      <top style="medium">
        <color rgb="FF70AD47"/>
      </top>
      <bottom/>
      <diagonal/>
    </border>
    <border>
      <left/>
      <right style="medium">
        <color rgb="FF70AD47"/>
      </right>
      <top/>
      <bottom style="medium">
        <color rgb="FF70AD47"/>
      </bottom>
      <diagonal/>
    </border>
    <border>
      <left style="medium">
        <color rgb="FF70AD47"/>
      </left>
      <right/>
      <top/>
      <bottom/>
      <diagonal/>
    </border>
    <border>
      <left/>
      <right style="medium">
        <color rgb="FF70AD47"/>
      </right>
      <top/>
      <bottom/>
      <diagonal/>
    </border>
    <border>
      <left style="medium">
        <color rgb="FFC0504D"/>
      </left>
      <right/>
      <top style="medium">
        <color rgb="FFC0504D"/>
      </top>
      <bottom/>
      <diagonal/>
    </border>
    <border>
      <left/>
      <right/>
      <top style="medium">
        <color rgb="FFC0504D"/>
      </top>
      <bottom/>
      <diagonal/>
    </border>
    <border>
      <left/>
      <right style="medium">
        <color rgb="FFC0504D"/>
      </right>
      <top style="medium">
        <color rgb="FFC0504D"/>
      </top>
      <bottom/>
      <diagonal/>
    </border>
    <border>
      <left style="medium">
        <color rgb="FFC0504D"/>
      </left>
      <right/>
      <top/>
      <bottom/>
      <diagonal/>
    </border>
    <border>
      <left/>
      <right/>
      <top style="medium">
        <color rgb="FFC0504D"/>
      </top>
      <bottom style="medium">
        <color rgb="FFC0504D"/>
      </bottom>
      <diagonal/>
    </border>
    <border>
      <left/>
      <right style="medium">
        <color rgb="FFC0504D"/>
      </right>
      <top/>
      <bottom/>
      <diagonal/>
    </border>
    <border>
      <left style="medium">
        <color rgb="FFC0504D"/>
      </left>
      <right/>
      <top style="medium">
        <color rgb="FFC0504D"/>
      </top>
      <bottom style="medium">
        <color rgb="FFC0504D"/>
      </bottom>
      <diagonal/>
    </border>
    <border>
      <left/>
      <right style="medium">
        <color rgb="FFC0504D"/>
      </right>
      <top style="medium">
        <color rgb="FFC0504D"/>
      </top>
      <bottom style="medium">
        <color rgb="FFC0504D"/>
      </bottom>
      <diagonal/>
    </border>
    <border>
      <left style="medium">
        <color rgb="FFC0504D"/>
      </left>
      <right/>
      <top/>
      <bottom style="medium">
        <color rgb="FFC0504D"/>
      </bottom>
      <diagonal/>
    </border>
    <border>
      <left/>
      <right/>
      <top/>
      <bottom style="medium">
        <color rgb="FFC0504D"/>
      </bottom>
      <diagonal/>
    </border>
    <border>
      <left/>
      <right style="medium">
        <color rgb="FFC0504D"/>
      </right>
      <top/>
      <bottom style="medium">
        <color rgb="FFC0504D"/>
      </bottom>
      <diagonal/>
    </border>
    <border>
      <left style="medium">
        <color rgb="FFF79646"/>
      </left>
      <right/>
      <top style="medium">
        <color rgb="FFF79646"/>
      </top>
      <bottom/>
      <diagonal/>
    </border>
    <border>
      <left/>
      <right/>
      <top style="medium">
        <color rgb="FFF79646"/>
      </top>
      <bottom/>
      <diagonal/>
    </border>
    <border>
      <left/>
      <right style="medium">
        <color rgb="FFF79646"/>
      </right>
      <top style="medium">
        <color rgb="FFF79646"/>
      </top>
      <bottom/>
      <diagonal/>
    </border>
    <border>
      <left style="medium">
        <color rgb="FFF79646"/>
      </left>
      <right/>
      <top/>
      <bottom/>
      <diagonal/>
    </border>
    <border>
      <left/>
      <right/>
      <top style="medium">
        <color rgb="FFF79646"/>
      </top>
      <bottom style="medium">
        <color rgb="FFF79646"/>
      </bottom>
      <diagonal/>
    </border>
    <border>
      <left/>
      <right style="medium">
        <color rgb="FFF79646"/>
      </right>
      <top/>
      <bottom/>
      <diagonal/>
    </border>
    <border>
      <left style="medium">
        <color rgb="FFF79646"/>
      </left>
      <right/>
      <top style="medium">
        <color rgb="FFF79646"/>
      </top>
      <bottom style="medium">
        <color rgb="FFF79646"/>
      </bottom>
      <diagonal/>
    </border>
    <border>
      <left/>
      <right style="medium">
        <color rgb="FFF79646"/>
      </right>
      <top style="medium">
        <color rgb="FFF79646"/>
      </top>
      <bottom style="medium">
        <color rgb="FFF79646"/>
      </bottom>
      <diagonal/>
    </border>
    <border>
      <left/>
      <right style="medium">
        <color rgb="FFF79646"/>
      </right>
      <top/>
      <bottom style="medium">
        <color rgb="FFF79646"/>
      </bottom>
      <diagonal/>
    </border>
    <border>
      <left style="medium">
        <color rgb="FFF79646"/>
      </left>
      <right/>
      <top/>
      <bottom style="medium">
        <color rgb="FFF79646"/>
      </bottom>
      <diagonal/>
    </border>
    <border>
      <left/>
      <right/>
      <top/>
      <bottom style="medium">
        <color rgb="FFF79646"/>
      </bottom>
      <diagonal/>
    </border>
    <border>
      <left style="medium">
        <color rgb="FF4BACC6"/>
      </left>
      <right/>
      <top style="medium">
        <color rgb="FF4BACC6"/>
      </top>
      <bottom/>
      <diagonal/>
    </border>
    <border>
      <left/>
      <right/>
      <top style="medium">
        <color rgb="FF4BACC6"/>
      </top>
      <bottom/>
      <diagonal/>
    </border>
    <border>
      <left/>
      <right style="medium">
        <color rgb="FF4BACC6"/>
      </right>
      <top style="medium">
        <color rgb="FF4BACC6"/>
      </top>
      <bottom/>
      <diagonal/>
    </border>
    <border>
      <left style="medium">
        <color rgb="FF4BACC6"/>
      </left>
      <right/>
      <top/>
      <bottom/>
      <diagonal/>
    </border>
    <border>
      <left/>
      <right/>
      <top style="medium">
        <color rgb="FF4BACC6"/>
      </top>
      <bottom style="medium">
        <color rgb="FF4BACC6"/>
      </bottom>
      <diagonal/>
    </border>
    <border>
      <left/>
      <right style="medium">
        <color rgb="FF4BACC6"/>
      </right>
      <top/>
      <bottom/>
      <diagonal/>
    </border>
    <border>
      <left style="medium">
        <color rgb="FF4BACC6"/>
      </left>
      <right/>
      <top style="medium">
        <color rgb="FF4BACC6"/>
      </top>
      <bottom style="medium">
        <color rgb="FF4BACC6"/>
      </bottom>
      <diagonal/>
    </border>
    <border>
      <left/>
      <right style="medium">
        <color rgb="FF4BACC6"/>
      </right>
      <top style="medium">
        <color rgb="FF4BACC6"/>
      </top>
      <bottom style="medium">
        <color rgb="FF4BACC6"/>
      </bottom>
      <diagonal/>
    </border>
    <border>
      <left style="medium">
        <color rgb="FF4BACC6"/>
      </left>
      <right/>
      <top/>
      <bottom style="medium">
        <color rgb="FF4BACC6"/>
      </bottom>
      <diagonal/>
    </border>
    <border>
      <left/>
      <right/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rgb="FFB2B2B2"/>
      </right>
      <top/>
      <bottom style="double">
        <color indexed="64"/>
      </bottom>
      <diagonal/>
    </border>
    <border>
      <left style="thin">
        <color rgb="FFB2B2B2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rgb="FF3F3F3F"/>
      </left>
      <right/>
      <top style="double">
        <color rgb="FF3F3F3F"/>
      </top>
      <bottom style="double">
        <color indexed="64"/>
      </bottom>
      <diagonal/>
    </border>
    <border>
      <left/>
      <right/>
      <top style="double">
        <color rgb="FF3F3F3F"/>
      </top>
      <bottom style="double">
        <color indexed="64"/>
      </bottom>
      <diagonal/>
    </border>
    <border>
      <left/>
      <right style="double">
        <color rgb="FF3F3F3F"/>
      </right>
      <top style="double">
        <color rgb="FF3F3F3F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3" fillId="0" borderId="0"/>
    <xf numFmtId="0" fontId="52" fillId="31" borderId="0" applyNumberFormat="0" applyBorder="0" applyAlignment="0" applyProtection="0"/>
    <xf numFmtId="0" fontId="53" fillId="32" borderId="0" applyNumberFormat="0" applyBorder="0" applyAlignment="0" applyProtection="0"/>
    <xf numFmtId="0" fontId="54" fillId="33" borderId="0" applyNumberFormat="0" applyBorder="0" applyAlignment="0" applyProtection="0"/>
    <xf numFmtId="0" fontId="55" fillId="34" borderId="144" applyNumberFormat="0" applyAlignment="0" applyProtection="0"/>
    <xf numFmtId="0" fontId="51" fillId="35" borderId="145" applyNumberFormat="0" applyFont="0" applyAlignment="0" applyProtection="0"/>
  </cellStyleXfs>
  <cellXfs count="853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0" fontId="4" fillId="0" borderId="10" xfId="0" applyFont="1" applyBorder="1" applyAlignment="1">
      <alignment horizontal="left" wrapText="1"/>
    </xf>
    <xf numFmtId="0" fontId="13" fillId="0" borderId="10" xfId="0" applyFont="1" applyBorder="1" applyAlignment="1">
      <alignment horizontal="center" wrapText="1"/>
    </xf>
    <xf numFmtId="0" fontId="9" fillId="0" borderId="10" xfId="0" applyFont="1" applyBorder="1" applyAlignment="1">
      <alignment horizontal="center"/>
    </xf>
    <xf numFmtId="0" fontId="13" fillId="0" borderId="16" xfId="0" applyFont="1" applyBorder="1" applyAlignment="1">
      <alignment horizontal="center" wrapText="1"/>
    </xf>
    <xf numFmtId="0" fontId="9" fillId="0" borderId="1" xfId="0" applyFont="1" applyBorder="1"/>
    <xf numFmtId="0" fontId="12" fillId="0" borderId="1" xfId="0" applyFont="1" applyBorder="1"/>
    <xf numFmtId="0" fontId="13" fillId="8" borderId="16" xfId="0" applyFont="1" applyFill="1" applyBorder="1" applyAlignment="1">
      <alignment horizontal="center" wrapText="1"/>
    </xf>
    <xf numFmtId="0" fontId="4" fillId="8" borderId="10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0" fontId="13" fillId="8" borderId="1" xfId="0" applyFont="1" applyFill="1" applyBorder="1" applyAlignment="1">
      <alignment horizontal="center" wrapText="1"/>
    </xf>
    <xf numFmtId="164" fontId="18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right"/>
    </xf>
    <xf numFmtId="0" fontId="18" fillId="2" borderId="1" xfId="0" applyFont="1" applyFill="1" applyBorder="1"/>
    <xf numFmtId="2" fontId="18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/>
    <xf numFmtId="0" fontId="18" fillId="2" borderId="8" xfId="0" applyFont="1" applyFill="1" applyBorder="1" applyAlignment="1">
      <alignment vertical="top" wrapText="1"/>
    </xf>
    <xf numFmtId="0" fontId="18" fillId="2" borderId="8" xfId="0" applyFont="1" applyFill="1" applyBorder="1" applyAlignment="1">
      <alignment horizontal="left" vertical="top" wrapText="1" indent="3"/>
    </xf>
    <xf numFmtId="0" fontId="18" fillId="2" borderId="8" xfId="0" applyFont="1" applyFill="1" applyBorder="1" applyAlignment="1">
      <alignment horizontal="left" vertical="top" wrapText="1" indent="5"/>
    </xf>
    <xf numFmtId="0" fontId="18" fillId="2" borderId="8" xfId="0" applyFont="1" applyFill="1" applyBorder="1" applyAlignment="1">
      <alignment horizontal="left" vertical="top" wrapText="1" indent="6"/>
    </xf>
    <xf numFmtId="16" fontId="18" fillId="2" borderId="8" xfId="0" applyNumberFormat="1" applyFont="1" applyFill="1" applyBorder="1" applyAlignment="1">
      <alignment horizontal="left" vertical="top" wrapText="1" indent="6"/>
    </xf>
    <xf numFmtId="0" fontId="22" fillId="2" borderId="1" xfId="0" applyFont="1" applyFill="1" applyBorder="1" applyAlignment="1">
      <alignment vertical="center" wrapText="1"/>
    </xf>
    <xf numFmtId="164" fontId="18" fillId="2" borderId="10" xfId="0" applyNumberFormat="1" applyFont="1" applyFill="1" applyBorder="1" applyAlignment="1">
      <alignment vertical="center" wrapText="1"/>
    </xf>
    <xf numFmtId="2" fontId="18" fillId="2" borderId="10" xfId="0" applyNumberFormat="1" applyFont="1" applyFill="1" applyBorder="1" applyAlignment="1">
      <alignment vertical="center" wrapText="1"/>
    </xf>
    <xf numFmtId="2" fontId="18" fillId="2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4" fillId="3" borderId="26" xfId="0" applyFont="1" applyFill="1" applyBorder="1" applyAlignment="1">
      <alignment horizontal="left" vertical="top" wrapText="1" indent="1"/>
    </xf>
    <xf numFmtId="0" fontId="4" fillId="3" borderId="25" xfId="0" applyFont="1" applyFill="1" applyBorder="1" applyAlignment="1">
      <alignment horizontal="left" vertical="top" wrapText="1" indent="1"/>
    </xf>
    <xf numFmtId="0" fontId="4" fillId="3" borderId="25" xfId="0" applyFont="1" applyFill="1" applyBorder="1" applyAlignment="1">
      <alignment horizontal="left" vertical="top" wrapText="1" indent="6"/>
    </xf>
    <xf numFmtId="0" fontId="6" fillId="3" borderId="17" xfId="0" applyFont="1" applyFill="1" applyBorder="1" applyAlignment="1">
      <alignment horizontal="left" vertical="top" wrapText="1" indent="1"/>
    </xf>
    <xf numFmtId="0" fontId="6" fillId="3" borderId="38" xfId="0" applyFont="1" applyFill="1" applyBorder="1" applyAlignment="1">
      <alignment horizontal="left" vertical="top" wrapText="1" indent="1"/>
    </xf>
    <xf numFmtId="0" fontId="6" fillId="3" borderId="25" xfId="0" applyFont="1" applyFill="1" applyBorder="1" applyAlignment="1">
      <alignment horizontal="left" vertical="top" wrapText="1" indent="1"/>
    </xf>
    <xf numFmtId="0" fontId="4" fillId="3" borderId="38" xfId="0" applyFont="1" applyFill="1" applyBorder="1" applyAlignment="1">
      <alignment horizontal="left" vertical="top" wrapText="1" indent="1"/>
    </xf>
    <xf numFmtId="0" fontId="4" fillId="3" borderId="17" xfId="0" applyFont="1" applyFill="1" applyBorder="1" applyAlignment="1">
      <alignment horizontal="left" vertical="top" wrapText="1" indent="1"/>
    </xf>
    <xf numFmtId="0" fontId="0" fillId="0" borderId="39" xfId="0" applyBorder="1"/>
    <xf numFmtId="0" fontId="21" fillId="11" borderId="0" xfId="0" applyFont="1" applyFill="1" applyAlignment="1">
      <alignment horizontal="center" wrapText="1"/>
    </xf>
    <xf numFmtId="0" fontId="18" fillId="0" borderId="0" xfId="0" applyFont="1" applyAlignment="1">
      <alignment wrapText="1"/>
    </xf>
    <xf numFmtId="0" fontId="21" fillId="10" borderId="0" xfId="0" applyFont="1" applyFill="1" applyAlignment="1">
      <alignment horizontal="center" wrapText="1"/>
    </xf>
    <xf numFmtId="0" fontId="21" fillId="9" borderId="0" xfId="0" applyFont="1" applyFill="1" applyAlignment="1">
      <alignment horizontal="center" wrapText="1"/>
    </xf>
    <xf numFmtId="0" fontId="21" fillId="12" borderId="0" xfId="0" applyFont="1" applyFill="1" applyAlignment="1">
      <alignment horizontal="center" wrapText="1"/>
    </xf>
    <xf numFmtId="0" fontId="21" fillId="13" borderId="0" xfId="0" applyFont="1" applyFill="1" applyAlignment="1">
      <alignment horizontal="center" wrapText="1"/>
    </xf>
    <xf numFmtId="0" fontId="21" fillId="14" borderId="0" xfId="0" applyFont="1" applyFill="1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0" fontId="22" fillId="2" borderId="16" xfId="0" applyFont="1" applyFill="1" applyBorder="1" applyAlignment="1">
      <alignment vertical="center" wrapText="1"/>
    </xf>
    <xf numFmtId="0" fontId="18" fillId="2" borderId="16" xfId="0" applyFont="1" applyFill="1" applyBorder="1" applyAlignment="1">
      <alignment horizontal="right"/>
    </xf>
    <xf numFmtId="164" fontId="18" fillId="2" borderId="16" xfId="0" applyNumberFormat="1" applyFont="1" applyFill="1" applyBorder="1" applyAlignment="1">
      <alignment vertical="center" wrapText="1"/>
    </xf>
    <xf numFmtId="2" fontId="18" fillId="2" borderId="16" xfId="0" applyNumberFormat="1" applyFont="1" applyFill="1" applyBorder="1" applyAlignment="1">
      <alignment vertical="center" wrapText="1"/>
    </xf>
    <xf numFmtId="0" fontId="25" fillId="0" borderId="0" xfId="0" applyFont="1" applyAlignment="1">
      <alignment horizontal="center" wrapText="1"/>
    </xf>
    <xf numFmtId="0" fontId="4" fillId="2" borderId="8" xfId="0" applyFont="1" applyFill="1" applyBorder="1" applyAlignment="1">
      <alignment horizontal="left" vertical="top" wrapText="1"/>
    </xf>
    <xf numFmtId="0" fontId="22" fillId="2" borderId="10" xfId="0" applyFont="1" applyFill="1" applyBorder="1" applyAlignment="1">
      <alignment vertical="center" wrapText="1"/>
    </xf>
    <xf numFmtId="0" fontId="18" fillId="2" borderId="10" xfId="0" applyFont="1" applyFill="1" applyBorder="1" applyAlignment="1">
      <alignment horizontal="right"/>
    </xf>
    <xf numFmtId="0" fontId="18" fillId="2" borderId="10" xfId="0" applyFont="1" applyFill="1" applyBorder="1"/>
    <xf numFmtId="0" fontId="18" fillId="2" borderId="6" xfId="0" applyFont="1" applyFill="1" applyBorder="1" applyAlignment="1">
      <alignment horizontal="left" vertical="top" wrapText="1"/>
    </xf>
    <xf numFmtId="0" fontId="18" fillId="2" borderId="8" xfId="0" applyFont="1" applyFill="1" applyBorder="1" applyAlignment="1">
      <alignment horizontal="left" vertical="top" wrapText="1" indent="4"/>
    </xf>
    <xf numFmtId="0" fontId="6" fillId="2" borderId="8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 indent="4"/>
    </xf>
    <xf numFmtId="0" fontId="11" fillId="2" borderId="8" xfId="0" applyFont="1" applyFill="1" applyBorder="1" applyAlignment="1">
      <alignment wrapText="1"/>
    </xf>
    <xf numFmtId="0" fontId="11" fillId="2" borderId="8" xfId="0" applyFont="1" applyFill="1" applyBorder="1" applyAlignment="1">
      <alignment horizontal="left" wrapText="1" indent="3"/>
    </xf>
    <xf numFmtId="0" fontId="23" fillId="2" borderId="8" xfId="0" applyFont="1" applyFill="1" applyBorder="1" applyAlignment="1">
      <alignment wrapText="1"/>
    </xf>
    <xf numFmtId="0" fontId="20" fillId="2" borderId="1" xfId="0" applyFont="1" applyFill="1" applyBorder="1" applyAlignment="1">
      <alignment horizontal="right"/>
    </xf>
    <xf numFmtId="2" fontId="18" fillId="2" borderId="10" xfId="0" applyNumberFormat="1" applyFont="1" applyFill="1" applyBorder="1" applyAlignment="1">
      <alignment horizontal="right" vertical="center" wrapText="1"/>
    </xf>
    <xf numFmtId="2" fontId="18" fillId="2" borderId="16" xfId="0" applyNumberFormat="1" applyFont="1" applyFill="1" applyBorder="1" applyAlignment="1">
      <alignment horizontal="right" vertical="center" wrapText="1"/>
    </xf>
    <xf numFmtId="2" fontId="17" fillId="2" borderId="10" xfId="0" applyNumberFormat="1" applyFont="1" applyFill="1" applyBorder="1" applyAlignment="1">
      <alignment horizontal="right" vertical="center" wrapText="1"/>
    </xf>
    <xf numFmtId="2" fontId="17" fillId="2" borderId="1" xfId="0" applyNumberFormat="1" applyFont="1" applyFill="1" applyBorder="1" applyAlignment="1">
      <alignment horizontal="right" vertical="center" wrapText="1"/>
    </xf>
    <xf numFmtId="0" fontId="20" fillId="2" borderId="25" xfId="0" applyFont="1" applyFill="1" applyBorder="1" applyAlignment="1">
      <alignment horizontal="right"/>
    </xf>
    <xf numFmtId="0" fontId="20" fillId="2" borderId="25" xfId="0" applyFont="1" applyFill="1" applyBorder="1" applyAlignment="1">
      <alignment horizontal="right" vertical="center"/>
    </xf>
    <xf numFmtId="0" fontId="18" fillId="2" borderId="1" xfId="0" applyFont="1" applyFill="1" applyBorder="1" applyAlignment="1">
      <alignment horizontal="left" vertical="top" wrapText="1" indent="5"/>
    </xf>
    <xf numFmtId="0" fontId="20" fillId="2" borderId="4" xfId="0" applyFont="1" applyFill="1" applyBorder="1" applyAlignment="1">
      <alignment horizontal="right"/>
    </xf>
    <xf numFmtId="164" fontId="18" fillId="2" borderId="10" xfId="0" applyNumberFormat="1" applyFont="1" applyFill="1" applyBorder="1" applyAlignment="1">
      <alignment horizontal="right" vertical="center" wrapText="1"/>
    </xf>
    <xf numFmtId="164" fontId="18" fillId="2" borderId="16" xfId="0" applyNumberFormat="1" applyFont="1" applyFill="1" applyBorder="1" applyAlignment="1">
      <alignment horizontal="right" vertical="center" wrapText="1"/>
    </xf>
    <xf numFmtId="0" fontId="28" fillId="0" borderId="0" xfId="0" applyFont="1"/>
    <xf numFmtId="0" fontId="29" fillId="0" borderId="1" xfId="0" applyFont="1" applyBorder="1" applyAlignment="1">
      <alignment horizont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top" wrapText="1"/>
    </xf>
    <xf numFmtId="0" fontId="0" fillId="0" borderId="0" xfId="0" applyFill="1" applyBorder="1"/>
    <xf numFmtId="0" fontId="30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28" fillId="0" borderId="0" xfId="0" applyFont="1" applyFill="1" applyBorder="1" applyAlignment="1">
      <alignment horizontal="right" vertical="center" wrapText="1"/>
    </xf>
    <xf numFmtId="0" fontId="31" fillId="0" borderId="0" xfId="0" applyFont="1" applyFill="1" applyBorder="1" applyAlignment="1">
      <alignment horizontal="left" vertical="top" wrapText="1"/>
    </xf>
    <xf numFmtId="0" fontId="32" fillId="0" borderId="0" xfId="0" applyFont="1" applyFill="1" applyBorder="1" applyAlignment="1">
      <alignment horizontal="left"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wrapText="1"/>
    </xf>
    <xf numFmtId="0" fontId="0" fillId="0" borderId="0" xfId="0" applyBorder="1"/>
    <xf numFmtId="0" fontId="8" fillId="5" borderId="46" xfId="0" applyFont="1" applyFill="1" applyBorder="1" applyAlignment="1">
      <alignment horizontal="center" vertical="center" wrapText="1"/>
    </xf>
    <xf numFmtId="0" fontId="9" fillId="6" borderId="46" xfId="0" applyFont="1" applyFill="1" applyBorder="1" applyAlignment="1">
      <alignment horizontal="center" vertical="center"/>
    </xf>
    <xf numFmtId="0" fontId="8" fillId="7" borderId="47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left" vertical="top" wrapText="1" indent="1"/>
    </xf>
    <xf numFmtId="0" fontId="20" fillId="2" borderId="34" xfId="0" applyFont="1" applyFill="1" applyBorder="1" applyAlignment="1">
      <alignment horizontal="right" vertical="center"/>
    </xf>
    <xf numFmtId="0" fontId="20" fillId="2" borderId="26" xfId="0" applyFont="1" applyFill="1" applyBorder="1" applyAlignment="1">
      <alignment horizontal="right" vertical="center"/>
    </xf>
    <xf numFmtId="0" fontId="18" fillId="2" borderId="8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25" xfId="0" applyFont="1" applyBorder="1" applyAlignme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justify" vertical="center" wrapText="1"/>
    </xf>
    <xf numFmtId="0" fontId="35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vertical="center" wrapText="1"/>
    </xf>
    <xf numFmtId="0" fontId="17" fillId="2" borderId="25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/>
    </xf>
    <xf numFmtId="0" fontId="17" fillId="0" borderId="25" xfId="0" applyFont="1" applyFill="1" applyBorder="1" applyAlignment="1">
      <alignment vertical="center"/>
    </xf>
    <xf numFmtId="0" fontId="34" fillId="0" borderId="68" xfId="0" applyFont="1" applyBorder="1" applyAlignment="1">
      <alignment horizontal="center"/>
    </xf>
    <xf numFmtId="0" fontId="35" fillId="0" borderId="1" xfId="0" applyFont="1" applyFill="1" applyBorder="1" applyAlignment="1">
      <alignment horizontal="justify" vertical="center" wrapText="1"/>
    </xf>
    <xf numFmtId="0" fontId="17" fillId="2" borderId="25" xfId="0" applyFont="1" applyFill="1" applyBorder="1" applyAlignment="1">
      <alignment vertical="center"/>
    </xf>
    <xf numFmtId="0" fontId="34" fillId="0" borderId="62" xfId="0" applyFont="1" applyBorder="1" applyAlignment="1">
      <alignment horizontal="center" vertical="center"/>
    </xf>
    <xf numFmtId="0" fontId="17" fillId="2" borderId="1" xfId="0" applyFont="1" applyFill="1" applyBorder="1" applyAlignment="1">
      <alignment vertical="top" wrapText="1"/>
    </xf>
    <xf numFmtId="0" fontId="34" fillId="0" borderId="68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0" borderId="51" xfId="0" applyFont="1" applyBorder="1" applyAlignment="1">
      <alignment vertical="center"/>
    </xf>
    <xf numFmtId="0" fontId="17" fillId="2" borderId="51" xfId="0" applyFont="1" applyFill="1" applyBorder="1" applyAlignment="1">
      <alignment vertical="center"/>
    </xf>
    <xf numFmtId="0" fontId="17" fillId="0" borderId="49" xfId="0" applyFont="1" applyBorder="1" applyAlignment="1">
      <alignment vertical="center"/>
    </xf>
    <xf numFmtId="0" fontId="17" fillId="0" borderId="0" xfId="0" applyFont="1"/>
    <xf numFmtId="0" fontId="33" fillId="15" borderId="16" xfId="0" applyFont="1" applyFill="1" applyBorder="1" applyAlignment="1">
      <alignment horizontal="center" vertical="center" wrapText="1"/>
    </xf>
    <xf numFmtId="0" fontId="33" fillId="15" borderId="17" xfId="0" applyFont="1" applyFill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/>
    </xf>
    <xf numFmtId="0" fontId="17" fillId="0" borderId="10" xfId="0" applyFont="1" applyFill="1" applyBorder="1" applyAlignment="1">
      <alignment vertical="center" wrapText="1"/>
    </xf>
    <xf numFmtId="0" fontId="17" fillId="0" borderId="10" xfId="0" applyFont="1" applyFill="1" applyBorder="1" applyAlignment="1">
      <alignment horizontal="center" vertical="center" wrapText="1"/>
    </xf>
    <xf numFmtId="164" fontId="17" fillId="0" borderId="10" xfId="0" applyNumberFormat="1" applyFont="1" applyFill="1" applyBorder="1" applyAlignment="1">
      <alignment horizontal="center" vertical="center" wrapText="1"/>
    </xf>
    <xf numFmtId="2" fontId="17" fillId="0" borderId="10" xfId="0" applyNumberFormat="1" applyFont="1" applyFill="1" applyBorder="1" applyAlignment="1">
      <alignment horizontal="center" vertical="center" wrapText="1"/>
    </xf>
    <xf numFmtId="2" fontId="17" fillId="0" borderId="26" xfId="0" applyNumberFormat="1" applyFont="1" applyFill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2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17" fillId="0" borderId="25" xfId="0" applyFont="1" applyFill="1" applyBorder="1" applyAlignment="1">
      <alignment horizontal="center"/>
    </xf>
    <xf numFmtId="2" fontId="17" fillId="0" borderId="25" xfId="0" applyNumberFormat="1" applyFont="1" applyFill="1" applyBorder="1" applyAlignment="1">
      <alignment horizontal="center" vertical="center" wrapText="1"/>
    </xf>
    <xf numFmtId="0" fontId="34" fillId="0" borderId="48" xfId="0" applyFont="1" applyBorder="1" applyAlignment="1">
      <alignment horizontal="center" vertical="center"/>
    </xf>
    <xf numFmtId="0" fontId="35" fillId="0" borderId="51" xfId="0" applyFont="1" applyFill="1" applyBorder="1" applyAlignment="1">
      <alignment vertical="center" wrapText="1"/>
    </xf>
    <xf numFmtId="0" fontId="17" fillId="0" borderId="51" xfId="0" applyFont="1" applyFill="1" applyBorder="1" applyAlignment="1">
      <alignment horizontal="center" vertical="center"/>
    </xf>
    <xf numFmtId="164" fontId="17" fillId="0" borderId="54" xfId="0" applyNumberFormat="1" applyFont="1" applyFill="1" applyBorder="1" applyAlignment="1">
      <alignment horizontal="center" vertical="center" wrapText="1"/>
    </xf>
    <xf numFmtId="164" fontId="17" fillId="0" borderId="51" xfId="0" applyNumberFormat="1" applyFont="1" applyFill="1" applyBorder="1" applyAlignment="1">
      <alignment horizontal="center" vertical="center" wrapText="1"/>
    </xf>
    <xf numFmtId="2" fontId="17" fillId="0" borderId="51" xfId="0" applyNumberFormat="1" applyFont="1" applyFill="1" applyBorder="1" applyAlignment="1">
      <alignment horizontal="center" vertical="center" wrapText="1"/>
    </xf>
    <xf numFmtId="0" fontId="17" fillId="0" borderId="49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35" fillId="0" borderId="0" xfId="0" applyFont="1" applyFill="1" applyBorder="1" applyAlignment="1">
      <alignment vertical="center" wrapText="1"/>
    </xf>
    <xf numFmtId="0" fontId="33" fillId="17" borderId="21" xfId="0" applyFont="1" applyFill="1" applyBorder="1" applyAlignment="1">
      <alignment horizontal="center" vertical="center" wrapText="1"/>
    </xf>
    <xf numFmtId="0" fontId="33" fillId="17" borderId="27" xfId="0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/>
    </xf>
    <xf numFmtId="2" fontId="17" fillId="0" borderId="1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2" fontId="17" fillId="0" borderId="1" xfId="0" applyNumberFormat="1" applyFont="1" applyFill="1" applyBorder="1" applyAlignment="1">
      <alignment vertical="center"/>
    </xf>
    <xf numFmtId="0" fontId="37" fillId="0" borderId="1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164" fontId="17" fillId="0" borderId="51" xfId="0" applyNumberFormat="1" applyFont="1" applyFill="1" applyBorder="1" applyAlignment="1">
      <alignment horizontal="center" vertical="center"/>
    </xf>
    <xf numFmtId="2" fontId="17" fillId="0" borderId="51" xfId="0" applyNumberFormat="1" applyFont="1" applyFill="1" applyBorder="1" applyAlignment="1">
      <alignment horizontal="center" vertical="center"/>
    </xf>
    <xf numFmtId="0" fontId="17" fillId="0" borderId="51" xfId="0" applyFont="1" applyFill="1" applyBorder="1" applyAlignment="1">
      <alignment horizontal="center" vertical="center" wrapText="1"/>
    </xf>
    <xf numFmtId="0" fontId="17" fillId="0" borderId="0" xfId="0" applyFont="1" applyFill="1"/>
    <xf numFmtId="0" fontId="33" fillId="4" borderId="21" xfId="0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vertical="center" wrapText="1"/>
    </xf>
    <xf numFmtId="0" fontId="33" fillId="4" borderId="27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vertical="center" wrapText="1"/>
    </xf>
    <xf numFmtId="0" fontId="17" fillId="0" borderId="10" xfId="0" applyFont="1" applyBorder="1" applyAlignment="1">
      <alignment horizontal="center" vertical="center"/>
    </xf>
    <xf numFmtId="2" fontId="17" fillId="2" borderId="5" xfId="0" applyNumberFormat="1" applyFont="1" applyFill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2" borderId="8" xfId="0" applyFont="1" applyFill="1" applyBorder="1" applyAlignment="1">
      <alignment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2" fontId="17" fillId="2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0" borderId="4" xfId="0" applyNumberFormat="1" applyFont="1" applyFill="1" applyBorder="1" applyAlignment="1">
      <alignment horizontal="center" vertical="center" wrapText="1"/>
    </xf>
    <xf numFmtId="164" fontId="17" fillId="2" borderId="4" xfId="0" applyNumberFormat="1" applyFont="1" applyFill="1" applyBorder="1" applyAlignment="1">
      <alignment horizontal="center" vertical="center" wrapText="1"/>
    </xf>
    <xf numFmtId="164" fontId="17" fillId="2" borderId="4" xfId="0" applyNumberFormat="1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vertical="center" wrapText="1"/>
    </xf>
    <xf numFmtId="0" fontId="17" fillId="0" borderId="4" xfId="0" applyFont="1" applyBorder="1" applyAlignment="1">
      <alignment horizontal="center" vertical="center"/>
    </xf>
    <xf numFmtId="0" fontId="17" fillId="2" borderId="8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justify" vertical="justify" wrapText="1"/>
    </xf>
    <xf numFmtId="0" fontId="17" fillId="0" borderId="8" xfId="0" applyFont="1" applyFill="1" applyBorder="1" applyAlignment="1">
      <alignment vertical="center"/>
    </xf>
    <xf numFmtId="2" fontId="17" fillId="0" borderId="4" xfId="0" applyNumberFormat="1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vertical="center"/>
    </xf>
    <xf numFmtId="0" fontId="17" fillId="2" borderId="25" xfId="0" applyFont="1" applyFill="1" applyBorder="1" applyAlignment="1">
      <alignment horizontal="center" vertical="center"/>
    </xf>
    <xf numFmtId="0" fontId="17" fillId="2" borderId="55" xfId="0" applyFont="1" applyFill="1" applyBorder="1" applyAlignment="1">
      <alignment vertical="center"/>
    </xf>
    <xf numFmtId="0" fontId="17" fillId="2" borderId="51" xfId="0" applyFont="1" applyFill="1" applyBorder="1" applyAlignment="1">
      <alignment horizontal="center" vertical="center"/>
    </xf>
    <xf numFmtId="2" fontId="17" fillId="2" borderId="51" xfId="0" applyNumberFormat="1" applyFont="1" applyFill="1" applyBorder="1" applyAlignment="1">
      <alignment horizontal="center" vertical="center"/>
    </xf>
    <xf numFmtId="0" fontId="17" fillId="2" borderId="49" xfId="0" applyFont="1" applyFill="1" applyBorder="1" applyAlignment="1">
      <alignment horizontal="center" vertical="center"/>
    </xf>
    <xf numFmtId="164" fontId="17" fillId="0" borderId="10" xfId="0" applyNumberFormat="1" applyFont="1" applyFill="1" applyBorder="1" applyAlignment="1">
      <alignment horizontal="center" vertical="center"/>
    </xf>
    <xf numFmtId="165" fontId="38" fillId="0" borderId="1" xfId="1" applyNumberFormat="1" applyFont="1" applyFill="1" applyBorder="1" applyAlignment="1">
      <alignment horizontal="center" vertical="center"/>
    </xf>
    <xf numFmtId="165" fontId="37" fillId="0" borderId="1" xfId="1" applyNumberFormat="1" applyFont="1" applyFill="1" applyBorder="1" applyAlignment="1">
      <alignment horizontal="center" vertical="center"/>
    </xf>
    <xf numFmtId="165" fontId="37" fillId="0" borderId="8" xfId="1" applyNumberFormat="1" applyFont="1" applyFill="1" applyBorder="1" applyAlignment="1">
      <alignment horizontal="center" vertical="center"/>
    </xf>
    <xf numFmtId="166" fontId="17" fillId="0" borderId="1" xfId="0" applyNumberFormat="1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justify" vertical="center" wrapText="1"/>
    </xf>
    <xf numFmtId="0" fontId="17" fillId="0" borderId="10" xfId="0" applyFont="1" applyFill="1" applyBorder="1"/>
    <xf numFmtId="2" fontId="17" fillId="0" borderId="10" xfId="0" applyNumberFormat="1" applyFont="1" applyFill="1" applyBorder="1" applyAlignment="1">
      <alignment horizontal="right"/>
    </xf>
    <xf numFmtId="0" fontId="17" fillId="0" borderId="8" xfId="0" applyFont="1" applyFill="1" applyBorder="1" applyAlignment="1">
      <alignment horizontal="justify" vertical="center" wrapText="1"/>
    </xf>
    <xf numFmtId="0" fontId="17" fillId="0" borderId="1" xfId="0" applyFont="1" applyFill="1" applyBorder="1"/>
    <xf numFmtId="2" fontId="17" fillId="0" borderId="1" xfId="0" applyNumberFormat="1" applyFont="1" applyFill="1" applyBorder="1" applyAlignment="1">
      <alignment horizontal="right"/>
    </xf>
    <xf numFmtId="0" fontId="17" fillId="0" borderId="1" xfId="0" applyFont="1" applyFill="1" applyBorder="1" applyAlignment="1">
      <alignment horizontal="justify" vertical="center" wrapText="1"/>
    </xf>
    <xf numFmtId="0" fontId="17" fillId="0" borderId="4" xfId="0" applyFont="1" applyFill="1" applyBorder="1"/>
    <xf numFmtId="2" fontId="17" fillId="0" borderId="4" xfId="0" applyNumberFormat="1" applyFont="1" applyFill="1" applyBorder="1" applyAlignment="1">
      <alignment horizontal="right"/>
    </xf>
    <xf numFmtId="0" fontId="34" fillId="0" borderId="39" xfId="0" applyFont="1" applyBorder="1" applyAlignment="1">
      <alignment horizontal="center" vertical="center"/>
    </xf>
    <xf numFmtId="0" fontId="17" fillId="0" borderId="10" xfId="0" applyFont="1" applyFill="1" applyBorder="1" applyAlignment="1">
      <alignment horizontal="justify" vertical="center" wrapText="1"/>
    </xf>
    <xf numFmtId="164" fontId="17" fillId="0" borderId="6" xfId="0" applyNumberFormat="1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wrapText="1"/>
    </xf>
    <xf numFmtId="164" fontId="17" fillId="0" borderId="54" xfId="0" applyNumberFormat="1" applyFont="1" applyFill="1" applyBorder="1" applyAlignment="1">
      <alignment horizontal="center" vertical="center"/>
    </xf>
    <xf numFmtId="0" fontId="17" fillId="0" borderId="54" xfId="0" applyFont="1" applyFill="1" applyBorder="1" applyAlignment="1">
      <alignment horizontal="center" vertical="center"/>
    </xf>
    <xf numFmtId="0" fontId="17" fillId="0" borderId="65" xfId="0" applyFont="1" applyFill="1" applyBorder="1" applyAlignment="1">
      <alignment horizontal="center" vertical="center"/>
    </xf>
    <xf numFmtId="0" fontId="33" fillId="21" borderId="16" xfId="0" applyFont="1" applyFill="1" applyBorder="1" applyAlignment="1">
      <alignment horizontal="center" vertical="center" wrapText="1"/>
    </xf>
    <xf numFmtId="2" fontId="33" fillId="21" borderId="17" xfId="0" applyNumberFormat="1" applyFont="1" applyFill="1" applyBorder="1" applyAlignment="1">
      <alignment horizontal="center" vertical="center" wrapText="1"/>
    </xf>
    <xf numFmtId="0" fontId="34" fillId="0" borderId="24" xfId="0" applyFont="1" applyFill="1" applyBorder="1" applyAlignment="1">
      <alignment horizontal="center" vertical="center"/>
    </xf>
    <xf numFmtId="0" fontId="17" fillId="0" borderId="19" xfId="0" applyFont="1" applyBorder="1"/>
    <xf numFmtId="0" fontId="17" fillId="2" borderId="11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7" fillId="0" borderId="0" xfId="0" applyFont="1" applyBorder="1"/>
    <xf numFmtId="0" fontId="17" fillId="2" borderId="14" xfId="0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39" fillId="0" borderId="8" xfId="0" applyFont="1" applyFill="1" applyBorder="1" applyAlignment="1">
      <alignment vertical="center" wrapText="1"/>
    </xf>
    <xf numFmtId="0" fontId="39" fillId="0" borderId="1" xfId="0" applyFont="1" applyFill="1" applyBorder="1" applyAlignment="1">
      <alignment horizontal="center" vertical="center"/>
    </xf>
    <xf numFmtId="0" fontId="39" fillId="0" borderId="11" xfId="0" applyFont="1" applyFill="1" applyBorder="1" applyAlignment="1">
      <alignment horizontal="center" vertical="center" wrapText="1"/>
    </xf>
    <xf numFmtId="0" fontId="39" fillId="0" borderId="25" xfId="0" applyFont="1" applyFill="1" applyBorder="1" applyAlignment="1">
      <alignment horizontal="center" vertical="center" wrapText="1"/>
    </xf>
    <xf numFmtId="0" fontId="34" fillId="2" borderId="24" xfId="0" applyFont="1" applyFill="1" applyBorder="1" applyAlignment="1">
      <alignment horizontal="center" vertical="center"/>
    </xf>
    <xf numFmtId="0" fontId="35" fillId="2" borderId="11" xfId="0" applyFont="1" applyFill="1" applyBorder="1" applyAlignment="1">
      <alignment vertical="top" wrapText="1"/>
    </xf>
    <xf numFmtId="0" fontId="17" fillId="2" borderId="1" xfId="0" applyFont="1" applyFill="1" applyBorder="1" applyAlignment="1">
      <alignment horizontal="right" wrapText="1"/>
    </xf>
    <xf numFmtId="0" fontId="39" fillId="0" borderId="1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vertical="top" wrapText="1"/>
    </xf>
    <xf numFmtId="0" fontId="17" fillId="2" borderId="8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35" fillId="2" borderId="1" xfId="0" applyFont="1" applyFill="1" applyBorder="1" applyAlignment="1">
      <alignment horizontal="center" vertical="top" wrapText="1"/>
    </xf>
    <xf numFmtId="0" fontId="17" fillId="2" borderId="25" xfId="0" applyFont="1" applyFill="1" applyBorder="1" applyAlignment="1">
      <alignment horizontal="center"/>
    </xf>
    <xf numFmtId="0" fontId="35" fillId="2" borderId="11" xfId="0" applyFont="1" applyFill="1" applyBorder="1" applyAlignment="1">
      <alignment horizontal="justify" vertical="center" wrapText="1"/>
    </xf>
    <xf numFmtId="0" fontId="35" fillId="2" borderId="11" xfId="0" applyFont="1" applyFill="1" applyBorder="1" applyAlignment="1">
      <alignment horizontal="center" vertical="center" wrapText="1"/>
    </xf>
    <xf numFmtId="0" fontId="35" fillId="2" borderId="66" xfId="0" applyFont="1" applyFill="1" applyBorder="1" applyAlignment="1">
      <alignment horizontal="center" vertical="center" wrapText="1"/>
    </xf>
    <xf numFmtId="0" fontId="17" fillId="2" borderId="51" xfId="0" applyFont="1" applyFill="1" applyBorder="1" applyAlignment="1">
      <alignment horizontal="center" vertical="center" wrapText="1"/>
    </xf>
    <xf numFmtId="0" fontId="35" fillId="8" borderId="11" xfId="0" applyFont="1" applyFill="1" applyBorder="1" applyAlignment="1">
      <alignment horizontal="left" vertical="top" wrapText="1"/>
    </xf>
    <xf numFmtId="0" fontId="17" fillId="8" borderId="1" xfId="0" applyFont="1" applyFill="1" applyBorder="1" applyAlignment="1">
      <alignment horizontal="right" wrapText="1"/>
    </xf>
    <xf numFmtId="0" fontId="17" fillId="8" borderId="1" xfId="0" applyFont="1" applyFill="1" applyBorder="1" applyAlignment="1">
      <alignment horizontal="center" vertical="center"/>
    </xf>
    <xf numFmtId="0" fontId="17" fillId="8" borderId="25" xfId="0" applyFont="1" applyFill="1" applyBorder="1" applyAlignment="1">
      <alignment horizontal="center"/>
    </xf>
    <xf numFmtId="0" fontId="21" fillId="2" borderId="9" xfId="0" applyFont="1" applyFill="1" applyBorder="1" applyAlignment="1">
      <alignment horizontal="center"/>
    </xf>
    <xf numFmtId="0" fontId="21" fillId="2" borderId="24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right"/>
    </xf>
    <xf numFmtId="164" fontId="18" fillId="2" borderId="1" xfId="0" applyNumberFormat="1" applyFont="1" applyFill="1" applyBorder="1" applyAlignment="1">
      <alignment horizontal="right" vertical="center" wrapText="1"/>
    </xf>
    <xf numFmtId="0" fontId="21" fillId="2" borderId="15" xfId="0" applyFont="1" applyFill="1" applyBorder="1" applyAlignment="1">
      <alignment horizontal="center"/>
    </xf>
    <xf numFmtId="0" fontId="20" fillId="2" borderId="17" xfId="0" applyFont="1" applyFill="1" applyBorder="1" applyAlignment="1">
      <alignment horizontal="right" vertical="center"/>
    </xf>
    <xf numFmtId="0" fontId="20" fillId="2" borderId="10" xfId="0" applyFont="1" applyFill="1" applyBorder="1" applyAlignment="1">
      <alignment horizontal="right"/>
    </xf>
    <xf numFmtId="0" fontId="20" fillId="2" borderId="26" xfId="0" applyFont="1" applyFill="1" applyBorder="1" applyAlignment="1">
      <alignment horizontal="right"/>
    </xf>
    <xf numFmtId="0" fontId="21" fillId="2" borderId="24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wrapText="1"/>
    </xf>
    <xf numFmtId="0" fontId="18" fillId="2" borderId="0" xfId="0" applyFont="1" applyFill="1"/>
    <xf numFmtId="0" fontId="33" fillId="22" borderId="21" xfId="0" applyFont="1" applyFill="1" applyBorder="1" applyAlignment="1">
      <alignment horizontal="center" vertical="center" wrapText="1"/>
    </xf>
    <xf numFmtId="0" fontId="40" fillId="22" borderId="21" xfId="0" applyFont="1" applyFill="1" applyBorder="1" applyAlignment="1">
      <alignment horizontal="center" vertical="center" wrapText="1"/>
    </xf>
    <xf numFmtId="0" fontId="33" fillId="22" borderId="21" xfId="0" applyFont="1" applyFill="1" applyBorder="1" applyAlignment="1">
      <alignment horizontal="center" vertical="center" textRotation="90" wrapText="1"/>
    </xf>
    <xf numFmtId="0" fontId="40" fillId="22" borderId="27" xfId="0" applyFont="1" applyFill="1" applyBorder="1" applyAlignment="1">
      <alignment horizontal="center" vertical="center" wrapText="1"/>
    </xf>
    <xf numFmtId="0" fontId="41" fillId="24" borderId="21" xfId="0" applyFont="1" applyFill="1" applyBorder="1" applyAlignment="1">
      <alignment horizontal="center" vertical="center" textRotation="90" wrapText="1"/>
    </xf>
    <xf numFmtId="46" fontId="18" fillId="2" borderId="1" xfId="0" applyNumberFormat="1" applyFont="1" applyFill="1" applyBorder="1"/>
    <xf numFmtId="0" fontId="18" fillId="4" borderId="1" xfId="0" applyFont="1" applyFill="1" applyBorder="1"/>
    <xf numFmtId="0" fontId="18" fillId="15" borderId="1" xfId="0" applyFont="1" applyFill="1" applyBorder="1" applyAlignment="1">
      <alignment vertical="top" wrapText="1"/>
    </xf>
    <xf numFmtId="46" fontId="18" fillId="2" borderId="1" xfId="0" applyNumberFormat="1" applyFont="1" applyFill="1" applyBorder="1" applyAlignment="1">
      <alignment horizontal="right"/>
    </xf>
    <xf numFmtId="164" fontId="18" fillId="2" borderId="1" xfId="0" applyNumberFormat="1" applyFont="1" applyFill="1" applyBorder="1"/>
    <xf numFmtId="164" fontId="18" fillId="2" borderId="1" xfId="0" applyNumberFormat="1" applyFont="1" applyFill="1" applyBorder="1" applyAlignment="1">
      <alignment wrapText="1"/>
    </xf>
    <xf numFmtId="0" fontId="17" fillId="15" borderId="11" xfId="0" applyFont="1" applyFill="1" applyBorder="1" applyAlignment="1">
      <alignment horizontal="left" vertical="center" wrapText="1"/>
    </xf>
    <xf numFmtId="0" fontId="17" fillId="15" borderId="7" xfId="0" applyFont="1" applyFill="1" applyBorder="1" applyAlignment="1">
      <alignment horizontal="left" vertical="center" wrapText="1"/>
    </xf>
    <xf numFmtId="0" fontId="43" fillId="20" borderId="71" xfId="0" applyFont="1" applyFill="1" applyBorder="1" applyAlignment="1">
      <alignment horizontal="center" vertical="center"/>
    </xf>
    <xf numFmtId="0" fontId="43" fillId="20" borderId="73" xfId="0" applyFont="1" applyFill="1" applyBorder="1" applyAlignment="1">
      <alignment horizontal="center" vertical="center"/>
    </xf>
    <xf numFmtId="0" fontId="43" fillId="20" borderId="75" xfId="0" applyFont="1" applyFill="1" applyBorder="1" applyAlignment="1">
      <alignment horizontal="center" vertical="center"/>
    </xf>
    <xf numFmtId="0" fontId="34" fillId="0" borderId="72" xfId="0" applyFont="1" applyBorder="1" applyAlignment="1">
      <alignment horizontal="center" vertical="center" wrapText="1"/>
    </xf>
    <xf numFmtId="0" fontId="43" fillId="20" borderId="76" xfId="0" applyFont="1" applyFill="1" applyBorder="1" applyAlignment="1">
      <alignment horizontal="center" vertical="center"/>
    </xf>
    <xf numFmtId="0" fontId="22" fillId="0" borderId="77" xfId="0" applyFont="1" applyBorder="1" applyAlignment="1">
      <alignment vertical="center" wrapText="1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2" fillId="0" borderId="78" xfId="0" applyFont="1" applyBorder="1" applyAlignment="1">
      <alignment horizontal="center" vertical="center"/>
    </xf>
    <xf numFmtId="0" fontId="22" fillId="0" borderId="79" xfId="0" applyFont="1" applyBorder="1" applyAlignment="1">
      <alignment vertical="center" wrapText="1"/>
    </xf>
    <xf numFmtId="0" fontId="0" fillId="0" borderId="72" xfId="0" applyBorder="1" applyAlignment="1">
      <alignment vertical="top" wrapText="1"/>
    </xf>
    <xf numFmtId="0" fontId="0" fillId="0" borderId="72" xfId="0" applyBorder="1" applyAlignment="1">
      <alignment vertical="top"/>
    </xf>
    <xf numFmtId="0" fontId="0" fillId="0" borderId="80" xfId="0" applyBorder="1" applyAlignment="1">
      <alignment vertical="top"/>
    </xf>
    <xf numFmtId="0" fontId="22" fillId="0" borderId="0" xfId="0" applyFont="1" applyAlignment="1">
      <alignment horizontal="right" vertical="center" wrapText="1"/>
    </xf>
    <xf numFmtId="0" fontId="22" fillId="0" borderId="72" xfId="0" applyFont="1" applyBorder="1" applyAlignment="1">
      <alignment horizontal="right" vertical="center" wrapText="1"/>
    </xf>
    <xf numFmtId="0" fontId="22" fillId="0" borderId="72" xfId="0" applyFont="1" applyBorder="1" applyAlignment="1">
      <alignment horizontal="right" vertical="center"/>
    </xf>
    <xf numFmtId="0" fontId="22" fillId="0" borderId="0" xfId="0" applyFont="1" applyAlignment="1">
      <alignment vertical="center" wrapText="1"/>
    </xf>
    <xf numFmtId="0" fontId="35" fillId="0" borderId="72" xfId="0" applyFont="1" applyBorder="1" applyAlignment="1">
      <alignment vertical="center" wrapText="1"/>
    </xf>
    <xf numFmtId="0" fontId="22" fillId="0" borderId="0" xfId="0" applyFont="1" applyAlignment="1">
      <alignment vertical="center"/>
    </xf>
    <xf numFmtId="0" fontId="22" fillId="0" borderId="72" xfId="0" applyFont="1" applyBorder="1" applyAlignment="1">
      <alignment vertical="center" wrapText="1"/>
    </xf>
    <xf numFmtId="0" fontId="22" fillId="0" borderId="72" xfId="0" applyFont="1" applyBorder="1" applyAlignment="1">
      <alignment vertical="center"/>
    </xf>
    <xf numFmtId="0" fontId="22" fillId="0" borderId="75" xfId="0" applyFont="1" applyBorder="1" applyAlignment="1">
      <alignment horizontal="right" vertical="center" wrapText="1"/>
    </xf>
    <xf numFmtId="0" fontId="22" fillId="0" borderId="75" xfId="0" applyFont="1" applyBorder="1" applyAlignment="1">
      <alignment vertical="center" wrapText="1"/>
    </xf>
    <xf numFmtId="0" fontId="22" fillId="0" borderId="75" xfId="0" applyFont="1" applyBorder="1" applyAlignment="1">
      <alignment vertical="center"/>
    </xf>
    <xf numFmtId="0" fontId="22" fillId="0" borderId="77" xfId="0" applyFont="1" applyBorder="1" applyAlignment="1">
      <alignment horizontal="left" vertical="center" wrapText="1"/>
    </xf>
    <xf numFmtId="0" fontId="22" fillId="0" borderId="79" xfId="0" applyFont="1" applyBorder="1" applyAlignment="1">
      <alignment horizontal="left" vertical="center" wrapText="1"/>
    </xf>
    <xf numFmtId="0" fontId="43" fillId="25" borderId="82" xfId="0" applyFont="1" applyFill="1" applyBorder="1" applyAlignment="1">
      <alignment horizontal="center" vertical="center" wrapText="1"/>
    </xf>
    <xf numFmtId="0" fontId="43" fillId="25" borderId="8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2" fillId="0" borderId="87" xfId="0" applyFont="1" applyBorder="1" applyAlignment="1">
      <alignment horizontal="right" vertical="center" wrapText="1"/>
    </xf>
    <xf numFmtId="0" fontId="46" fillId="0" borderId="0" xfId="0" applyFont="1" applyAlignment="1">
      <alignment horizontal="center" vertical="center" wrapText="1"/>
    </xf>
    <xf numFmtId="0" fontId="22" fillId="0" borderId="84" xfId="0" applyFont="1" applyBorder="1" applyAlignment="1">
      <alignment horizontal="right" vertical="center" wrapText="1"/>
    </xf>
    <xf numFmtId="0" fontId="46" fillId="0" borderId="85" xfId="0" applyFont="1" applyBorder="1" applyAlignment="1">
      <alignment horizontal="center" vertical="center" wrapText="1"/>
    </xf>
    <xf numFmtId="0" fontId="22" fillId="0" borderId="87" xfId="0" applyFont="1" applyBorder="1" applyAlignment="1">
      <alignment vertical="center" wrapText="1"/>
    </xf>
    <xf numFmtId="0" fontId="22" fillId="0" borderId="84" xfId="0" applyFont="1" applyBorder="1" applyAlignment="1">
      <alignment horizontal="right" vertical="center" wrapText="1" indent="5"/>
    </xf>
    <xf numFmtId="0" fontId="22" fillId="0" borderId="85" xfId="0" applyFont="1" applyBorder="1" applyAlignment="1">
      <alignment horizontal="right" vertical="center" wrapText="1"/>
    </xf>
    <xf numFmtId="0" fontId="22" fillId="0" borderId="87" xfId="0" applyFont="1" applyBorder="1" applyAlignment="1">
      <alignment horizontal="right" vertical="center" wrapText="1" indent="5"/>
    </xf>
    <xf numFmtId="0" fontId="18" fillId="0" borderId="84" xfId="0" applyFont="1" applyBorder="1" applyAlignment="1">
      <alignment horizontal="right" vertical="center" wrapText="1" indent="5"/>
    </xf>
    <xf numFmtId="0" fontId="45" fillId="0" borderId="0" xfId="0" applyFont="1" applyAlignment="1">
      <alignment vertical="center"/>
    </xf>
    <xf numFmtId="0" fontId="43" fillId="26" borderId="0" xfId="0" applyFont="1" applyFill="1" applyAlignment="1">
      <alignment horizontal="center" vertical="center" wrapText="1"/>
    </xf>
    <xf numFmtId="0" fontId="43" fillId="26" borderId="92" xfId="0" applyFont="1" applyFill="1" applyBorder="1" applyAlignment="1">
      <alignment horizontal="center" vertical="center" wrapText="1"/>
    </xf>
    <xf numFmtId="0" fontId="34" fillId="0" borderId="94" xfId="0" applyFont="1" applyBorder="1" applyAlignment="1">
      <alignment horizontal="center" vertical="center" wrapText="1"/>
    </xf>
    <xf numFmtId="0" fontId="35" fillId="0" borderId="94" xfId="0" applyFont="1" applyBorder="1" applyAlignment="1">
      <alignment horizontal="right" vertical="center"/>
    </xf>
    <xf numFmtId="0" fontId="35" fillId="0" borderId="94" xfId="0" applyFont="1" applyBorder="1" applyAlignment="1">
      <alignment horizontal="center" vertical="center" wrapText="1"/>
    </xf>
    <xf numFmtId="0" fontId="35" fillId="0" borderId="97" xfId="0" applyFont="1" applyBorder="1" applyAlignment="1">
      <alignment horizontal="center" vertical="center"/>
    </xf>
    <xf numFmtId="0" fontId="35" fillId="0" borderId="0" xfId="0" applyFont="1" applyAlignment="1">
      <alignment horizontal="right" vertical="center"/>
    </xf>
    <xf numFmtId="0" fontId="35" fillId="0" borderId="0" xfId="0" applyFont="1" applyAlignment="1">
      <alignment horizontal="center" vertical="center" wrapText="1"/>
    </xf>
    <xf numFmtId="0" fontId="35" fillId="0" borderId="96" xfId="0" applyFont="1" applyBorder="1" applyAlignment="1">
      <alignment horizontal="center" vertical="center"/>
    </xf>
    <xf numFmtId="0" fontId="35" fillId="0" borderId="0" xfId="0" applyFont="1" applyAlignment="1">
      <alignment vertical="center" wrapText="1"/>
    </xf>
    <xf numFmtId="0" fontId="35" fillId="0" borderId="0" xfId="0" applyFont="1" applyAlignment="1">
      <alignment vertical="center"/>
    </xf>
    <xf numFmtId="0" fontId="35" fillId="0" borderId="98" xfId="0" applyFont="1" applyBorder="1" applyAlignment="1">
      <alignment horizontal="right" vertical="center"/>
    </xf>
    <xf numFmtId="0" fontId="35" fillId="0" borderId="98" xfId="0" applyFont="1" applyBorder="1" applyAlignment="1">
      <alignment horizontal="center" vertical="center" wrapText="1"/>
    </xf>
    <xf numFmtId="0" fontId="35" fillId="0" borderId="99" xfId="0" applyFont="1" applyBorder="1" applyAlignment="1">
      <alignment horizontal="center" vertical="center"/>
    </xf>
    <xf numFmtId="0" fontId="43" fillId="27" borderId="101" xfId="0" applyFont="1" applyFill="1" applyBorder="1" applyAlignment="1">
      <alignment horizontal="center" vertical="center" wrapText="1"/>
    </xf>
    <xf numFmtId="0" fontId="43" fillId="27" borderId="102" xfId="0" applyFont="1" applyFill="1" applyBorder="1" applyAlignment="1">
      <alignment horizontal="center" vertical="center" wrapText="1"/>
    </xf>
    <xf numFmtId="0" fontId="22" fillId="0" borderId="109" xfId="0" applyFont="1" applyBorder="1" applyAlignment="1">
      <alignment vertical="center" wrapText="1"/>
    </xf>
    <xf numFmtId="0" fontId="46" fillId="0" borderId="110" xfId="0" applyFont="1" applyBorder="1" applyAlignment="1">
      <alignment horizontal="center" vertical="center" wrapText="1"/>
    </xf>
    <xf numFmtId="0" fontId="22" fillId="0" borderId="100" xfId="0" applyFont="1" applyBorder="1" applyAlignment="1">
      <alignment vertical="center" wrapText="1"/>
    </xf>
    <xf numFmtId="0" fontId="46" fillId="0" borderId="103" xfId="0" applyFont="1" applyBorder="1" applyAlignment="1">
      <alignment horizontal="center" vertical="center" wrapText="1"/>
    </xf>
    <xf numFmtId="0" fontId="46" fillId="0" borderId="105" xfId="0" applyFont="1" applyBorder="1" applyAlignment="1">
      <alignment horizontal="center" vertical="center" wrapText="1"/>
    </xf>
    <xf numFmtId="0" fontId="46" fillId="0" borderId="110" xfId="0" applyFont="1" applyBorder="1" applyAlignment="1">
      <alignment horizontal="left" vertical="center" wrapText="1"/>
    </xf>
    <xf numFmtId="0" fontId="22" fillId="0" borderId="100" xfId="0" applyFont="1" applyBorder="1" applyAlignment="1">
      <alignment horizontal="left" vertical="center" wrapText="1"/>
    </xf>
    <xf numFmtId="0" fontId="22" fillId="0" borderId="109" xfId="0" applyFont="1" applyBorder="1" applyAlignment="1">
      <alignment horizontal="left" vertical="center" wrapText="1"/>
    </xf>
    <xf numFmtId="0" fontId="22" fillId="0" borderId="100" xfId="0" applyFont="1" applyBorder="1" applyAlignment="1">
      <alignment horizontal="left" vertical="center" wrapText="1" indent="2"/>
    </xf>
    <xf numFmtId="0" fontId="22" fillId="0" borderId="109" xfId="0" applyFont="1" applyBorder="1" applyAlignment="1">
      <alignment horizontal="left" vertical="center" wrapText="1" indent="2"/>
    </xf>
    <xf numFmtId="0" fontId="22" fillId="0" borderId="102" xfId="0" applyFont="1" applyBorder="1" applyAlignment="1">
      <alignment horizontal="left" vertical="center" wrapText="1" indent="2"/>
    </xf>
    <xf numFmtId="2" fontId="48" fillId="17" borderId="1" xfId="0" applyNumberFormat="1" applyFont="1" applyFill="1" applyBorder="1" applyAlignment="1">
      <alignment horizontal="center" vertical="center" wrapText="1"/>
    </xf>
    <xf numFmtId="2" fontId="48" fillId="2" borderId="1" xfId="0" applyNumberFormat="1" applyFont="1" applyFill="1" applyBorder="1" applyAlignment="1">
      <alignment horizontal="center" vertical="center" wrapText="1"/>
    </xf>
    <xf numFmtId="0" fontId="22" fillId="0" borderId="77" xfId="0" applyFont="1" applyBorder="1" applyAlignment="1">
      <alignment horizontal="left" vertical="center" wrapText="1" indent="3"/>
    </xf>
    <xf numFmtId="0" fontId="22" fillId="0" borderId="79" xfId="0" applyFont="1" applyBorder="1" applyAlignment="1">
      <alignment horizontal="left" vertical="center" wrapText="1" indent="3"/>
    </xf>
    <xf numFmtId="0" fontId="22" fillId="0" borderId="74" xfId="0" applyFont="1" applyBorder="1" applyAlignment="1">
      <alignment horizontal="left" vertical="center" wrapText="1" indent="3"/>
    </xf>
    <xf numFmtId="164" fontId="17" fillId="0" borderId="10" xfId="0" applyNumberFormat="1" applyFont="1" applyFill="1" applyBorder="1" applyAlignment="1">
      <alignment horizontal="center"/>
    </xf>
    <xf numFmtId="164" fontId="17" fillId="0" borderId="5" xfId="0" applyNumberFormat="1" applyFont="1" applyFill="1" applyBorder="1" applyAlignment="1">
      <alignment horizontal="center"/>
    </xf>
    <xf numFmtId="0" fontId="17" fillId="0" borderId="8" xfId="1" applyFont="1" applyFill="1" applyBorder="1" applyAlignment="1">
      <alignment horizontal="left" vertical="top" wrapText="1" indent="2"/>
    </xf>
    <xf numFmtId="0" fontId="39" fillId="0" borderId="55" xfId="1" applyFont="1" applyFill="1" applyBorder="1" applyAlignment="1">
      <alignment horizontal="left" vertical="top" wrapText="1" indent="2"/>
    </xf>
    <xf numFmtId="0" fontId="17" fillId="0" borderId="1" xfId="1" applyFont="1" applyFill="1" applyBorder="1" applyAlignment="1">
      <alignment horizontal="left" vertical="top" wrapText="1" indent="2"/>
    </xf>
    <xf numFmtId="0" fontId="39" fillId="0" borderId="1" xfId="1" applyFont="1" applyFill="1" applyBorder="1" applyAlignment="1">
      <alignment horizontal="left" vertical="top" wrapText="1" indent="2"/>
    </xf>
    <xf numFmtId="0" fontId="17" fillId="0" borderId="1" xfId="1" applyFont="1" applyFill="1" applyBorder="1" applyAlignment="1">
      <alignment horizontal="left" vertical="top" wrapText="1" indent="3"/>
    </xf>
    <xf numFmtId="0" fontId="39" fillId="0" borderId="1" xfId="1" applyFont="1" applyFill="1" applyBorder="1" applyAlignment="1">
      <alignment horizontal="left" vertical="top" wrapText="1" indent="3"/>
    </xf>
    <xf numFmtId="0" fontId="17" fillId="0" borderId="1" xfId="0" applyFont="1" applyFill="1" applyBorder="1" applyAlignment="1">
      <alignment horizontal="left" vertical="top" wrapText="1" indent="2"/>
    </xf>
    <xf numFmtId="0" fontId="17" fillId="0" borderId="1" xfId="0" applyFont="1" applyFill="1" applyBorder="1" applyAlignment="1">
      <alignment horizontal="left" vertical="top" wrapText="1" indent="3"/>
    </xf>
    <xf numFmtId="0" fontId="17" fillId="0" borderId="1" xfId="0" applyFont="1" applyFill="1" applyBorder="1" applyAlignment="1">
      <alignment horizontal="left" vertical="center" wrapText="1" indent="2"/>
    </xf>
    <xf numFmtId="0" fontId="17" fillId="0" borderId="8" xfId="1" applyFont="1" applyFill="1" applyBorder="1" applyAlignment="1">
      <alignment horizontal="left" vertical="center" wrapText="1" indent="2"/>
    </xf>
    <xf numFmtId="0" fontId="39" fillId="0" borderId="8" xfId="1" applyFont="1" applyFill="1" applyBorder="1" applyAlignment="1">
      <alignment horizontal="left" vertical="center" wrapText="1" indent="2"/>
    </xf>
    <xf numFmtId="0" fontId="39" fillId="0" borderId="1" xfId="1" applyFont="1" applyFill="1" applyBorder="1" applyAlignment="1">
      <alignment horizontal="left" vertical="center" wrapText="1" indent="2"/>
    </xf>
    <xf numFmtId="0" fontId="17" fillId="0" borderId="8" xfId="0" applyFont="1" applyFill="1" applyBorder="1" applyAlignment="1">
      <alignment horizontal="left" vertical="center" wrapText="1" indent="2"/>
    </xf>
    <xf numFmtId="0" fontId="35" fillId="0" borderId="1" xfId="0" applyFont="1" applyFill="1" applyBorder="1" applyAlignment="1">
      <alignment horizontal="left" vertical="center" wrapText="1" indent="2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2" fillId="0" borderId="117" xfId="0" applyFont="1" applyBorder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115" xfId="0" applyFont="1" applyBorder="1" applyAlignment="1">
      <alignment horizontal="center" vertical="center" wrapText="1"/>
    </xf>
    <xf numFmtId="0" fontId="44" fillId="28" borderId="115" xfId="0" applyFont="1" applyFill="1" applyBorder="1" applyAlignment="1">
      <alignment horizontal="center" vertical="center" wrapText="1"/>
    </xf>
    <xf numFmtId="0" fontId="46" fillId="0" borderId="118" xfId="0" applyFont="1" applyBorder="1" applyAlignment="1">
      <alignment vertical="center" wrapText="1"/>
    </xf>
    <xf numFmtId="0" fontId="22" fillId="0" borderId="114" xfId="0" applyFont="1" applyBorder="1" applyAlignment="1">
      <alignment vertical="center" wrapText="1"/>
    </xf>
    <xf numFmtId="0" fontId="44" fillId="28" borderId="0" xfId="0" applyFont="1" applyFill="1" applyAlignment="1">
      <alignment horizontal="center" vertical="center" wrapText="1"/>
    </xf>
    <xf numFmtId="0" fontId="46" fillId="0" borderId="116" xfId="0" applyFont="1" applyBorder="1" applyAlignment="1">
      <alignment vertical="center" wrapText="1"/>
    </xf>
    <xf numFmtId="0" fontId="22" fillId="0" borderId="119" xfId="0" applyFont="1" applyBorder="1" applyAlignment="1">
      <alignment vertical="center" wrapText="1"/>
    </xf>
    <xf numFmtId="0" fontId="44" fillId="28" borderId="120" xfId="0" applyFont="1" applyFill="1" applyBorder="1" applyAlignment="1">
      <alignment horizontal="center" vertical="center" wrapText="1"/>
    </xf>
    <xf numFmtId="0" fontId="46" fillId="0" borderId="121" xfId="0" applyFont="1" applyBorder="1" applyAlignment="1">
      <alignment vertical="center" wrapText="1"/>
    </xf>
    <xf numFmtId="0" fontId="22" fillId="0" borderId="128" xfId="0" applyFont="1" applyBorder="1" applyAlignment="1">
      <alignment vertical="center" wrapText="1"/>
    </xf>
    <xf numFmtId="0" fontId="22" fillId="0" borderId="126" xfId="0" applyFont="1" applyBorder="1" applyAlignment="1">
      <alignment horizontal="center" vertical="center" wrapText="1"/>
    </xf>
    <xf numFmtId="0" fontId="22" fillId="0" borderId="125" xfId="0" applyFont="1" applyBorder="1" applyAlignment="1">
      <alignment vertical="center" wrapText="1"/>
    </xf>
    <xf numFmtId="46" fontId="22" fillId="0" borderId="126" xfId="0" applyNumberFormat="1" applyFont="1" applyBorder="1" applyAlignment="1">
      <alignment horizontal="center" vertical="center" wrapText="1"/>
    </xf>
    <xf numFmtId="46" fontId="22" fillId="0" borderId="0" xfId="0" applyNumberFormat="1" applyFont="1" applyAlignment="1">
      <alignment horizontal="center" vertical="center" wrapText="1"/>
    </xf>
    <xf numFmtId="20" fontId="22" fillId="0" borderId="0" xfId="0" applyNumberFormat="1" applyFont="1" applyAlignment="1">
      <alignment horizontal="center" vertical="center" wrapText="1"/>
    </xf>
    <xf numFmtId="20" fontId="22" fillId="0" borderId="126" xfId="0" applyNumberFormat="1" applyFont="1" applyBorder="1" applyAlignment="1">
      <alignment horizontal="center" vertical="center" wrapText="1"/>
    </xf>
    <xf numFmtId="0" fontId="22" fillId="0" borderId="125" xfId="0" applyFont="1" applyBorder="1" applyAlignment="1">
      <alignment horizontal="left" vertical="center" wrapText="1" indent="2"/>
    </xf>
    <xf numFmtId="0" fontId="22" fillId="0" borderId="128" xfId="0" applyFont="1" applyBorder="1" applyAlignment="1">
      <alignment horizontal="left" vertical="center" wrapText="1" indent="2"/>
    </xf>
    <xf numFmtId="0" fontId="44" fillId="18" borderId="126" xfId="0" applyFont="1" applyFill="1" applyBorder="1" applyAlignment="1">
      <alignment horizontal="center" vertical="center" wrapText="1"/>
    </xf>
    <xf numFmtId="0" fontId="44" fillId="18" borderId="0" xfId="0" applyFont="1" applyFill="1" applyAlignment="1">
      <alignment horizontal="center" vertical="center" wrapText="1"/>
    </xf>
    <xf numFmtId="0" fontId="50" fillId="18" borderId="126" xfId="0" applyFont="1" applyFill="1" applyBorder="1" applyAlignment="1">
      <alignment horizontal="center" vertical="center" wrapText="1"/>
    </xf>
    <xf numFmtId="0" fontId="50" fillId="18" borderId="0" xfId="0" applyFont="1" applyFill="1" applyAlignment="1">
      <alignment horizontal="center" vertical="center" wrapText="1"/>
    </xf>
    <xf numFmtId="0" fontId="22" fillId="18" borderId="128" xfId="0" applyFont="1" applyFill="1" applyBorder="1" applyAlignment="1">
      <alignment horizontal="left" vertical="center" wrapText="1" indent="2"/>
    </xf>
    <xf numFmtId="0" fontId="22" fillId="0" borderId="139" xfId="0" applyFont="1" applyBorder="1" applyAlignment="1">
      <alignment vertical="center" wrapText="1"/>
    </xf>
    <xf numFmtId="0" fontId="22" fillId="0" borderId="137" xfId="0" applyFont="1" applyBorder="1" applyAlignment="1">
      <alignment horizontal="center" vertical="center" wrapText="1"/>
    </xf>
    <xf numFmtId="0" fontId="44" fillId="30" borderId="137" xfId="0" applyFont="1" applyFill="1" applyBorder="1" applyAlignment="1">
      <alignment horizontal="center" vertical="center" wrapText="1"/>
    </xf>
    <xf numFmtId="0" fontId="46" fillId="0" borderId="140" xfId="0" applyFont="1" applyBorder="1" applyAlignment="1">
      <alignment vertical="center" wrapText="1"/>
    </xf>
    <xf numFmtId="0" fontId="22" fillId="0" borderId="136" xfId="0" applyFont="1" applyBorder="1" applyAlignment="1">
      <alignment vertical="center" wrapText="1"/>
    </xf>
    <xf numFmtId="0" fontId="44" fillId="30" borderId="0" xfId="0" applyFont="1" applyFill="1" applyAlignment="1">
      <alignment horizontal="center" vertical="center" wrapText="1"/>
    </xf>
    <xf numFmtId="0" fontId="46" fillId="0" borderId="138" xfId="0" applyFont="1" applyBorder="1" applyAlignment="1">
      <alignment vertical="center" wrapText="1"/>
    </xf>
    <xf numFmtId="0" fontId="22" fillId="0" borderId="137" xfId="0" applyFont="1" applyBorder="1" applyAlignment="1">
      <alignment horizontal="center" vertical="center"/>
    </xf>
    <xf numFmtId="0" fontId="22" fillId="0" borderId="141" xfId="0" applyFont="1" applyBorder="1" applyAlignment="1">
      <alignment vertical="center" wrapText="1"/>
    </xf>
    <xf numFmtId="0" fontId="22" fillId="0" borderId="142" xfId="0" applyFont="1" applyBorder="1" applyAlignment="1">
      <alignment horizontal="center" vertical="center" wrapText="1"/>
    </xf>
    <xf numFmtId="0" fontId="44" fillId="30" borderId="142" xfId="0" applyFont="1" applyFill="1" applyBorder="1" applyAlignment="1">
      <alignment horizontal="center" vertical="center" wrapText="1"/>
    </xf>
    <xf numFmtId="0" fontId="46" fillId="0" borderId="143" xfId="0" applyFont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35" fillId="0" borderId="91" xfId="0" applyFont="1" applyBorder="1" applyAlignment="1">
      <alignment horizontal="left" vertical="center" wrapText="1" indent="2"/>
    </xf>
    <xf numFmtId="0" fontId="35" fillId="0" borderId="95" xfId="0" applyFont="1" applyBorder="1" applyAlignment="1">
      <alignment horizontal="left" vertical="center" wrapText="1" indent="2"/>
    </xf>
    <xf numFmtId="0" fontId="35" fillId="0" borderId="93" xfId="0" applyFont="1" applyBorder="1" applyAlignment="1">
      <alignment horizontal="left" vertical="center" wrapText="1" indent="2"/>
    </xf>
    <xf numFmtId="0" fontId="35" fillId="0" borderId="95" xfId="0" applyFont="1" applyBorder="1" applyAlignment="1">
      <alignment horizontal="left" vertical="center" wrapText="1" indent="3"/>
    </xf>
    <xf numFmtId="0" fontId="17" fillId="0" borderId="1" xfId="0" applyFont="1" applyFill="1" applyBorder="1" applyAlignment="1">
      <alignment horizontal="left" vertical="center" wrapText="1" indent="3"/>
    </xf>
    <xf numFmtId="0" fontId="17" fillId="0" borderId="51" xfId="0" applyFont="1" applyFill="1" applyBorder="1" applyAlignment="1">
      <alignment horizontal="left" vertical="center" wrapText="1" indent="3"/>
    </xf>
    <xf numFmtId="0" fontId="17" fillId="0" borderId="1" xfId="0" applyFont="1" applyFill="1" applyBorder="1" applyAlignment="1">
      <alignment horizontal="left" vertical="center" indent="3"/>
    </xf>
    <xf numFmtId="0" fontId="17" fillId="0" borderId="11" xfId="0" applyFont="1" applyFill="1" applyBorder="1" applyAlignment="1">
      <alignment horizontal="left" vertical="center" wrapText="1" indent="3"/>
    </xf>
    <xf numFmtId="0" fontId="17" fillId="4" borderId="11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2" fontId="44" fillId="30" borderId="137" xfId="0" applyNumberFormat="1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left" vertical="center" wrapText="1" indent="3"/>
    </xf>
    <xf numFmtId="0" fontId="17" fillId="0" borderId="1" xfId="0" applyFont="1" applyBorder="1" applyAlignment="1">
      <alignment horizontal="left" vertical="center" wrapText="1" indent="3"/>
    </xf>
    <xf numFmtId="16" fontId="17" fillId="2" borderId="8" xfId="0" applyNumberFormat="1" applyFont="1" applyFill="1" applyBorder="1" applyAlignment="1">
      <alignment horizontal="left" vertical="center" wrapText="1" indent="3"/>
    </xf>
    <xf numFmtId="17" fontId="17" fillId="2" borderId="8" xfId="0" applyNumberFormat="1" applyFont="1" applyFill="1" applyBorder="1" applyAlignment="1">
      <alignment horizontal="left" vertical="center" wrapText="1" indent="3"/>
    </xf>
    <xf numFmtId="0" fontId="17" fillId="2" borderId="8" xfId="0" applyFont="1" applyFill="1" applyBorder="1" applyAlignment="1">
      <alignment horizontal="left" vertical="center" indent="3"/>
    </xf>
    <xf numFmtId="0" fontId="17" fillId="2" borderId="8" xfId="0" applyFont="1" applyFill="1" applyBorder="1" applyAlignment="1">
      <alignment horizontal="left" indent="3"/>
    </xf>
    <xf numFmtId="0" fontId="17" fillId="2" borderId="12" xfId="0" applyFont="1" applyFill="1" applyBorder="1" applyAlignment="1">
      <alignment horizontal="left" vertical="center" wrapText="1" indent="3"/>
    </xf>
    <xf numFmtId="0" fontId="17" fillId="15" borderId="8" xfId="0" applyFont="1" applyFill="1" applyBorder="1" applyAlignment="1">
      <alignment horizontal="left" vertical="center" wrapText="1"/>
    </xf>
    <xf numFmtId="0" fontId="17" fillId="15" borderId="1" xfId="0" applyFont="1" applyFill="1" applyBorder="1" applyAlignment="1">
      <alignment horizontal="left" vertical="center"/>
    </xf>
    <xf numFmtId="0" fontId="17" fillId="15" borderId="25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left" vertical="center" wrapText="1" indent="3"/>
    </xf>
    <xf numFmtId="0" fontId="57" fillId="26" borderId="93" xfId="0" applyFont="1" applyFill="1" applyBorder="1" applyAlignment="1">
      <alignment horizontal="center" vertical="center" wrapText="1"/>
    </xf>
    <xf numFmtId="0" fontId="58" fillId="25" borderId="81" xfId="0" applyFont="1" applyFill="1" applyBorder="1" applyAlignment="1">
      <alignment horizontal="center" vertical="center" wrapText="1"/>
    </xf>
    <xf numFmtId="0" fontId="39" fillId="2" borderId="8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top" wrapText="1" indent="3"/>
    </xf>
    <xf numFmtId="0" fontId="17" fillId="2" borderId="8" xfId="0" applyFont="1" applyFill="1" applyBorder="1" applyAlignment="1">
      <alignment horizontal="left" vertical="center" wrapText="1" indent="4"/>
    </xf>
    <xf numFmtId="0" fontId="17" fillId="2" borderId="1" xfId="0" applyFont="1" applyFill="1" applyBorder="1" applyAlignment="1">
      <alignment horizontal="left" vertical="center" wrapText="1" indent="3"/>
    </xf>
    <xf numFmtId="0" fontId="35" fillId="2" borderId="11" xfId="0" applyFont="1" applyFill="1" applyBorder="1" applyAlignment="1">
      <alignment horizontal="left" vertical="top" wrapText="1" indent="3"/>
    </xf>
    <xf numFmtId="0" fontId="35" fillId="2" borderId="66" xfId="0" applyFont="1" applyFill="1" applyBorder="1" applyAlignment="1">
      <alignment horizontal="left" vertical="top" wrapText="1" indent="3"/>
    </xf>
    <xf numFmtId="0" fontId="39" fillId="2" borderId="1" xfId="0" applyFont="1" applyFill="1" applyBorder="1" applyAlignment="1">
      <alignment horizontal="center" vertical="center" wrapText="1"/>
    </xf>
    <xf numFmtId="0" fontId="39" fillId="0" borderId="8" xfId="0" applyFont="1" applyFill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54" fillId="33" borderId="21" xfId="4" applyBorder="1" applyAlignment="1">
      <alignment horizontal="center" vertical="center" wrapText="1"/>
    </xf>
    <xf numFmtId="0" fontId="54" fillId="33" borderId="151" xfId="4" applyBorder="1" applyAlignment="1">
      <alignment horizontal="center" vertical="center" wrapText="1"/>
    </xf>
    <xf numFmtId="0" fontId="52" fillId="31" borderId="30" xfId="2" applyBorder="1" applyAlignment="1">
      <alignment horizontal="center" vertical="center" wrapText="1"/>
    </xf>
    <xf numFmtId="0" fontId="52" fillId="31" borderId="21" xfId="2" applyBorder="1" applyAlignment="1">
      <alignment horizontal="center" vertical="center" wrapText="1"/>
    </xf>
    <xf numFmtId="0" fontId="52" fillId="31" borderId="27" xfId="2" applyBorder="1" applyAlignment="1">
      <alignment horizontal="center" vertical="center" wrapText="1"/>
    </xf>
    <xf numFmtId="0" fontId="51" fillId="35" borderId="30" xfId="6" applyFont="1" applyBorder="1" applyAlignment="1">
      <alignment horizontal="center" vertical="center" wrapText="1"/>
    </xf>
    <xf numFmtId="0" fontId="12" fillId="35" borderId="27" xfId="6" applyFont="1" applyBorder="1" applyAlignment="1">
      <alignment horizontal="center" vertical="center" wrapText="1"/>
    </xf>
    <xf numFmtId="0" fontId="0" fillId="0" borderId="155" xfId="0" applyBorder="1" applyAlignment="1">
      <alignment wrapText="1"/>
    </xf>
    <xf numFmtId="0" fontId="0" fillId="0" borderId="10" xfId="0" applyBorder="1" applyAlignment="1">
      <alignment wrapText="1"/>
    </xf>
    <xf numFmtId="0" fontId="54" fillId="33" borderId="14" xfId="4" applyBorder="1" applyAlignment="1">
      <alignment wrapText="1"/>
    </xf>
    <xf numFmtId="0" fontId="54" fillId="33" borderId="26" xfId="4" applyBorder="1"/>
    <xf numFmtId="0" fontId="0" fillId="0" borderId="6" xfId="0" applyBorder="1" applyAlignment="1">
      <alignment wrapText="1"/>
    </xf>
    <xf numFmtId="0" fontId="52" fillId="31" borderId="26" xfId="2" applyBorder="1" applyAlignment="1">
      <alignment wrapText="1"/>
    </xf>
    <xf numFmtId="164" fontId="59" fillId="2" borderId="9" xfId="0" applyNumberFormat="1" applyFont="1" applyFill="1" applyBorder="1" applyAlignment="1">
      <alignment wrapText="1"/>
    </xf>
    <xf numFmtId="164" fontId="59" fillId="2" borderId="10" xfId="0" applyNumberFormat="1" applyFont="1" applyFill="1" applyBorder="1" applyAlignment="1">
      <alignment wrapText="1"/>
    </xf>
    <xf numFmtId="164" fontId="52" fillId="31" borderId="26" xfId="2" applyNumberFormat="1" applyBorder="1" applyAlignment="1">
      <alignment wrapText="1"/>
    </xf>
    <xf numFmtId="0" fontId="0" fillId="35" borderId="9" xfId="6" applyFont="1" applyBorder="1" applyAlignment="1">
      <alignment wrapText="1"/>
    </xf>
    <xf numFmtId="164" fontId="59" fillId="35" borderId="26" xfId="6" applyNumberFormat="1" applyFont="1" applyBorder="1" applyAlignment="1">
      <alignment wrapText="1"/>
    </xf>
    <xf numFmtId="0" fontId="0" fillId="0" borderId="156" xfId="0" applyBorder="1" applyAlignment="1">
      <alignment wrapText="1"/>
    </xf>
    <xf numFmtId="0" fontId="0" fillId="0" borderId="1" xfId="0" applyBorder="1" applyAlignment="1">
      <alignment wrapText="1"/>
    </xf>
    <xf numFmtId="0" fontId="54" fillId="33" borderId="11" xfId="4" applyBorder="1" applyAlignment="1">
      <alignment wrapText="1"/>
    </xf>
    <xf numFmtId="0" fontId="54" fillId="33" borderId="25" xfId="4" applyBorder="1"/>
    <xf numFmtId="0" fontId="0" fillId="0" borderId="8" xfId="0" applyBorder="1" applyAlignment="1">
      <alignment wrapText="1"/>
    </xf>
    <xf numFmtId="0" fontId="52" fillId="31" borderId="25" xfId="2" applyBorder="1" applyAlignment="1">
      <alignment wrapText="1"/>
    </xf>
    <xf numFmtId="164" fontId="59" fillId="2" borderId="24" xfId="0" applyNumberFormat="1" applyFont="1" applyFill="1" applyBorder="1" applyAlignment="1">
      <alignment wrapText="1"/>
    </xf>
    <xf numFmtId="164" fontId="59" fillId="2" borderId="1" xfId="0" applyNumberFormat="1" applyFont="1" applyFill="1" applyBorder="1" applyAlignment="1">
      <alignment wrapText="1"/>
    </xf>
    <xf numFmtId="164" fontId="52" fillId="31" borderId="25" xfId="2" applyNumberFormat="1" applyBorder="1" applyAlignment="1">
      <alignment wrapText="1"/>
    </xf>
    <xf numFmtId="0" fontId="0" fillId="35" borderId="24" xfId="6" applyFont="1" applyBorder="1" applyAlignment="1">
      <alignment wrapText="1"/>
    </xf>
    <xf numFmtId="164" fontId="59" fillId="35" borderId="25" xfId="6" applyNumberFormat="1" applyFont="1" applyBorder="1" applyAlignment="1">
      <alignment wrapText="1"/>
    </xf>
    <xf numFmtId="0" fontId="0" fillId="0" borderId="157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54" fillId="33" borderId="158" xfId="4" applyBorder="1" applyAlignment="1">
      <alignment wrapText="1"/>
    </xf>
    <xf numFmtId="0" fontId="54" fillId="33" borderId="17" xfId="4" applyBorder="1"/>
    <xf numFmtId="0" fontId="0" fillId="0" borderId="159" xfId="0" applyBorder="1" applyAlignment="1">
      <alignment wrapText="1"/>
    </xf>
    <xf numFmtId="0" fontId="52" fillId="31" borderId="17" xfId="2" applyBorder="1" applyAlignment="1">
      <alignment wrapText="1"/>
    </xf>
    <xf numFmtId="164" fontId="59" fillId="2" borderId="15" xfId="0" applyNumberFormat="1" applyFont="1" applyFill="1" applyBorder="1" applyAlignment="1">
      <alignment wrapText="1"/>
    </xf>
    <xf numFmtId="164" fontId="59" fillId="2" borderId="16" xfId="0" applyNumberFormat="1" applyFont="1" applyFill="1" applyBorder="1" applyAlignment="1">
      <alignment wrapText="1"/>
    </xf>
    <xf numFmtId="164" fontId="52" fillId="31" borderId="17" xfId="2" applyNumberFormat="1" applyBorder="1" applyAlignment="1">
      <alignment wrapText="1"/>
    </xf>
    <xf numFmtId="0" fontId="0" fillId="35" borderId="15" xfId="6" applyFont="1" applyBorder="1" applyAlignment="1">
      <alignment wrapText="1"/>
    </xf>
    <xf numFmtId="164" fontId="59" fillId="35" borderId="17" xfId="6" applyNumberFormat="1" applyFont="1" applyBorder="1" applyAlignment="1">
      <alignment wrapText="1"/>
    </xf>
    <xf numFmtId="0" fontId="55" fillId="34" borderId="144" xfId="5" applyAlignment="1">
      <alignment wrapText="1"/>
    </xf>
    <xf numFmtId="0" fontId="55" fillId="34" borderId="144" xfId="5"/>
    <xf numFmtId="164" fontId="55" fillId="34" borderId="144" xfId="5" applyNumberFormat="1" applyAlignment="1">
      <alignment wrapText="1"/>
    </xf>
    <xf numFmtId="0" fontId="12" fillId="35" borderId="30" xfId="6" applyFont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24" xfId="0" applyBorder="1" applyAlignment="1">
      <alignment wrapText="1"/>
    </xf>
    <xf numFmtId="0" fontId="52" fillId="31" borderId="154" xfId="2" applyBorder="1" applyAlignment="1">
      <alignment horizontal="center" vertical="center" wrapText="1"/>
    </xf>
    <xf numFmtId="0" fontId="53" fillId="32" borderId="30" xfId="3" applyBorder="1" applyAlignment="1">
      <alignment horizontal="center" vertical="center" wrapText="1"/>
    </xf>
    <xf numFmtId="0" fontId="53" fillId="32" borderId="27" xfId="3" applyBorder="1" applyAlignment="1">
      <alignment horizontal="center" vertical="center" wrapText="1"/>
    </xf>
    <xf numFmtId="0" fontId="0" fillId="0" borderId="62" xfId="0" applyBorder="1" applyAlignment="1">
      <alignment wrapText="1"/>
    </xf>
    <xf numFmtId="0" fontId="0" fillId="2" borderId="39" xfId="0" applyFill="1" applyBorder="1"/>
    <xf numFmtId="0" fontId="0" fillId="0" borderId="5" xfId="0" applyBorder="1"/>
    <xf numFmtId="0" fontId="54" fillId="33" borderId="23" xfId="4" applyBorder="1" applyAlignment="1">
      <alignment wrapText="1"/>
    </xf>
    <xf numFmtId="164" fontId="54" fillId="33" borderId="23" xfId="4" applyNumberFormat="1" applyBorder="1" applyAlignment="1">
      <alignment wrapText="1"/>
    </xf>
    <xf numFmtId="0" fontId="54" fillId="33" borderId="33" xfId="4" applyBorder="1"/>
    <xf numFmtId="0" fontId="52" fillId="31" borderId="148" xfId="2" applyBorder="1" applyAlignment="1">
      <alignment wrapText="1"/>
    </xf>
    <xf numFmtId="0" fontId="53" fillId="32" borderId="9" xfId="3" applyBorder="1" applyAlignment="1">
      <alignment wrapText="1"/>
    </xf>
    <xf numFmtId="164" fontId="53" fillId="32" borderId="26" xfId="3" applyNumberFormat="1" applyBorder="1" applyAlignment="1">
      <alignment wrapText="1"/>
    </xf>
    <xf numFmtId="0" fontId="0" fillId="0" borderId="68" xfId="0" applyBorder="1" applyAlignment="1">
      <alignment wrapText="1"/>
    </xf>
    <xf numFmtId="0" fontId="0" fillId="2" borderId="24" xfId="0" applyFill="1" applyBorder="1" applyAlignment="1">
      <alignment wrapText="1"/>
    </xf>
    <xf numFmtId="0" fontId="54" fillId="33" borderId="1" xfId="4" applyBorder="1" applyAlignment="1">
      <alignment wrapText="1"/>
    </xf>
    <xf numFmtId="164" fontId="54" fillId="33" borderId="11" xfId="4" applyNumberFormat="1" applyBorder="1" applyAlignment="1">
      <alignment wrapText="1"/>
    </xf>
    <xf numFmtId="0" fontId="52" fillId="31" borderId="24" xfId="2" applyBorder="1" applyAlignment="1">
      <alignment wrapText="1"/>
    </xf>
    <xf numFmtId="164" fontId="52" fillId="31" borderId="59" xfId="2" applyNumberFormat="1" applyBorder="1" applyAlignment="1">
      <alignment wrapText="1"/>
    </xf>
    <xf numFmtId="164" fontId="53" fillId="32" borderId="25" xfId="3" applyNumberFormat="1" applyBorder="1" applyAlignment="1">
      <alignment wrapText="1"/>
    </xf>
    <xf numFmtId="0" fontId="0" fillId="0" borderId="164" xfId="0" applyBorder="1" applyAlignment="1">
      <alignment wrapText="1"/>
    </xf>
    <xf numFmtId="0" fontId="0" fillId="2" borderId="15" xfId="0" applyFill="1" applyBorder="1" applyAlignment="1">
      <alignment wrapText="1"/>
    </xf>
    <xf numFmtId="0" fontId="54" fillId="33" borderId="16" xfId="4" applyBorder="1" applyAlignment="1">
      <alignment wrapText="1"/>
    </xf>
    <xf numFmtId="164" fontId="54" fillId="33" borderId="158" xfId="4" applyNumberFormat="1" applyBorder="1" applyAlignment="1">
      <alignment wrapText="1"/>
    </xf>
    <xf numFmtId="0" fontId="52" fillId="31" borderId="15" xfId="2" applyBorder="1" applyAlignment="1">
      <alignment wrapText="1"/>
    </xf>
    <xf numFmtId="164" fontId="52" fillId="31" borderId="165" xfId="2" applyNumberFormat="1" applyBorder="1" applyAlignment="1">
      <alignment wrapText="1"/>
    </xf>
    <xf numFmtId="0" fontId="53" fillId="32" borderId="15" xfId="3" applyBorder="1" applyAlignment="1">
      <alignment wrapText="1"/>
    </xf>
    <xf numFmtId="164" fontId="53" fillId="32" borderId="17" xfId="3" applyNumberFormat="1" applyBorder="1" applyAlignment="1">
      <alignment wrapText="1"/>
    </xf>
    <xf numFmtId="0" fontId="39" fillId="2" borderId="8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/>
    </xf>
    <xf numFmtId="0" fontId="33" fillId="37" borderId="16" xfId="0" applyFont="1" applyFill="1" applyBorder="1" applyAlignment="1">
      <alignment horizontal="center" vertical="center" wrapText="1"/>
    </xf>
    <xf numFmtId="0" fontId="33" fillId="37" borderId="16" xfId="0" applyFont="1" applyFill="1" applyBorder="1" applyAlignment="1">
      <alignment vertical="center" wrapText="1"/>
    </xf>
    <xf numFmtId="0" fontId="33" fillId="37" borderId="17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 indent="2"/>
    </xf>
    <xf numFmtId="0" fontId="35" fillId="0" borderId="1" xfId="0" applyFont="1" applyBorder="1" applyAlignment="1">
      <alignment horizontal="left" vertical="center" wrapText="1" indent="3"/>
    </xf>
    <xf numFmtId="0" fontId="35" fillId="0" borderId="1" xfId="0" applyFont="1" applyFill="1" applyBorder="1" applyAlignment="1">
      <alignment horizontal="left" vertical="center" wrapText="1" indent="3"/>
    </xf>
    <xf numFmtId="0" fontId="35" fillId="2" borderId="1" xfId="0" applyFont="1" applyFill="1" applyBorder="1" applyAlignment="1">
      <alignment horizontal="left" vertical="center" wrapText="1" indent="3"/>
    </xf>
    <xf numFmtId="0" fontId="36" fillId="2" borderId="1" xfId="0" applyFont="1" applyFill="1" applyBorder="1" applyAlignment="1">
      <alignment horizontal="left" vertical="center" wrapText="1" indent="3"/>
    </xf>
    <xf numFmtId="16" fontId="17" fillId="2" borderId="1" xfId="0" applyNumberFormat="1" applyFont="1" applyFill="1" applyBorder="1" applyAlignment="1">
      <alignment horizontal="left" vertical="center" wrapText="1" indent="3"/>
    </xf>
    <xf numFmtId="0" fontId="17" fillId="2" borderId="1" xfId="0" applyFont="1" applyFill="1" applyBorder="1" applyAlignment="1">
      <alignment horizontal="left" vertical="center" wrapText="1" indent="4"/>
    </xf>
    <xf numFmtId="0" fontId="17" fillId="2" borderId="51" xfId="0" applyFont="1" applyFill="1" applyBorder="1" applyAlignment="1">
      <alignment horizontal="left" vertical="center" wrapText="1" indent="3"/>
    </xf>
    <xf numFmtId="0" fontId="17" fillId="0" borderId="25" xfId="0" applyFont="1" applyBorder="1" applyAlignment="1">
      <alignment horizontal="left" vertical="top"/>
    </xf>
    <xf numFmtId="0" fontId="17" fillId="0" borderId="25" xfId="0" applyFont="1" applyBorder="1" applyAlignment="1">
      <alignment horizontal="left" vertical="center"/>
    </xf>
    <xf numFmtId="0" fontId="17" fillId="4" borderId="1" xfId="0" applyFont="1" applyFill="1" applyBorder="1" applyAlignment="1">
      <alignment horizontal="left" vertical="center" wrapText="1"/>
    </xf>
    <xf numFmtId="0" fontId="17" fillId="4" borderId="25" xfId="0" applyFont="1" applyFill="1" applyBorder="1" applyAlignment="1">
      <alignment horizontal="left" vertical="center" wrapText="1"/>
    </xf>
    <xf numFmtId="0" fontId="34" fillId="0" borderId="24" xfId="0" applyFont="1" applyBorder="1" applyAlignment="1">
      <alignment horizontal="center" vertical="center"/>
    </xf>
    <xf numFmtId="0" fontId="34" fillId="0" borderId="48" xfId="0" applyFont="1" applyBorder="1" applyAlignment="1">
      <alignment horizontal="center" vertical="center"/>
    </xf>
    <xf numFmtId="0" fontId="56" fillId="18" borderId="1" xfId="0" applyFont="1" applyFill="1" applyBorder="1" applyAlignment="1">
      <alignment horizontal="center" vertical="center" wrapText="1"/>
    </xf>
    <xf numFmtId="0" fontId="33" fillId="4" borderId="50" xfId="0" applyFont="1" applyFill="1" applyBorder="1" applyAlignment="1">
      <alignment horizontal="center" vertical="center" wrapText="1"/>
    </xf>
    <xf numFmtId="0" fontId="33" fillId="4" borderId="30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17" fillId="4" borderId="19" xfId="0" applyFont="1" applyFill="1" applyBorder="1" applyAlignment="1">
      <alignment horizontal="left" vertical="center" wrapText="1"/>
    </xf>
    <xf numFmtId="0" fontId="17" fillId="4" borderId="38" xfId="0" applyFont="1" applyFill="1" applyBorder="1" applyAlignment="1">
      <alignment horizontal="left" vertical="center" wrapText="1"/>
    </xf>
    <xf numFmtId="0" fontId="33" fillId="4" borderId="10" xfId="0" applyFont="1" applyFill="1" applyBorder="1" applyAlignment="1">
      <alignment horizontal="center" vertical="center" wrapText="1"/>
    </xf>
    <xf numFmtId="0" fontId="33" fillId="4" borderId="26" xfId="0" applyFont="1" applyFill="1" applyBorder="1" applyAlignment="1">
      <alignment horizontal="center" vertical="center" wrapText="1"/>
    </xf>
    <xf numFmtId="0" fontId="34" fillId="0" borderId="37" xfId="0" applyFont="1" applyBorder="1" applyAlignment="1">
      <alignment horizontal="center" vertical="center"/>
    </xf>
    <xf numFmtId="0" fontId="33" fillId="4" borderId="16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left" vertical="center" wrapText="1"/>
    </xf>
    <xf numFmtId="0" fontId="17" fillId="4" borderId="7" xfId="0" applyFont="1" applyFill="1" applyBorder="1" applyAlignment="1">
      <alignment horizontal="left" vertical="center" wrapText="1"/>
    </xf>
    <xf numFmtId="0" fontId="17" fillId="4" borderId="59" xfId="0" applyFont="1" applyFill="1" applyBorder="1" applyAlignment="1">
      <alignment horizontal="left" vertical="center" wrapText="1"/>
    </xf>
    <xf numFmtId="0" fontId="17" fillId="0" borderId="91" xfId="0" applyFont="1" applyBorder="1" applyAlignment="1">
      <alignment vertical="center" wrapText="1"/>
    </xf>
    <xf numFmtId="0" fontId="17" fillId="0" borderId="94" xfId="0" applyFont="1" applyBorder="1" applyAlignment="1">
      <alignment vertical="center" wrapText="1"/>
    </xf>
    <xf numFmtId="0" fontId="17" fillId="0" borderId="97" xfId="0" applyFont="1" applyBorder="1" applyAlignment="1">
      <alignment vertical="center" wrapText="1"/>
    </xf>
    <xf numFmtId="0" fontId="43" fillId="26" borderId="94" xfId="0" applyFont="1" applyFill="1" applyBorder="1" applyAlignment="1">
      <alignment horizontal="center" vertical="center" wrapText="1"/>
    </xf>
    <xf numFmtId="0" fontId="22" fillId="0" borderId="93" xfId="0" applyFont="1" applyBorder="1" applyAlignment="1">
      <alignment vertical="center" wrapText="1"/>
    </xf>
    <xf numFmtId="0" fontId="22" fillId="0" borderId="98" xfId="0" applyFont="1" applyBorder="1" applyAlignment="1">
      <alignment vertical="center" wrapText="1"/>
    </xf>
    <xf numFmtId="0" fontId="22" fillId="0" borderId="99" xfId="0" applyFont="1" applyBorder="1" applyAlignment="1">
      <alignment vertical="center" wrapText="1"/>
    </xf>
    <xf numFmtId="0" fontId="22" fillId="0" borderId="91" xfId="0" applyFont="1" applyBorder="1" applyAlignment="1">
      <alignment vertical="center" wrapText="1"/>
    </xf>
    <xf numFmtId="0" fontId="22" fillId="0" borderId="94" xfId="0" applyFont="1" applyBorder="1" applyAlignment="1">
      <alignment vertical="center" wrapText="1"/>
    </xf>
    <xf numFmtId="0" fontId="56" fillId="16" borderId="2" xfId="0" applyFont="1" applyFill="1" applyBorder="1" applyAlignment="1">
      <alignment horizontal="center" vertical="center" wrapText="1"/>
    </xf>
    <xf numFmtId="0" fontId="56" fillId="16" borderId="52" xfId="0" applyFont="1" applyFill="1" applyBorder="1" applyAlignment="1">
      <alignment horizontal="center" vertical="center" wrapText="1"/>
    </xf>
    <xf numFmtId="0" fontId="56" fillId="16" borderId="3" xfId="0" applyFont="1" applyFill="1" applyBorder="1" applyAlignment="1">
      <alignment horizontal="center" vertical="center" wrapText="1"/>
    </xf>
    <xf numFmtId="0" fontId="33" fillId="17" borderId="1" xfId="0" applyFont="1" applyFill="1" applyBorder="1" applyAlignment="1">
      <alignment horizontal="center" vertical="center" wrapText="1"/>
    </xf>
    <xf numFmtId="0" fontId="33" fillId="17" borderId="2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25" xfId="0" applyFont="1" applyFill="1" applyBorder="1" applyAlignment="1">
      <alignment horizontal="left" vertical="center" wrapText="1"/>
    </xf>
    <xf numFmtId="0" fontId="34" fillId="0" borderId="53" xfId="0" applyFont="1" applyBorder="1" applyAlignment="1">
      <alignment horizontal="center" vertical="center"/>
    </xf>
    <xf numFmtId="0" fontId="34" fillId="0" borderId="50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3" fillId="17" borderId="10" xfId="0" applyFont="1" applyFill="1" applyBorder="1" applyAlignment="1">
      <alignment horizontal="center" vertical="center" wrapText="1"/>
    </xf>
    <xf numFmtId="0" fontId="33" fillId="17" borderId="16" xfId="0" applyFont="1" applyFill="1" applyBorder="1" applyAlignment="1">
      <alignment horizontal="center" vertical="center" wrapText="1"/>
    </xf>
    <xf numFmtId="0" fontId="33" fillId="17" borderId="50" xfId="0" applyFont="1" applyFill="1" applyBorder="1" applyAlignment="1">
      <alignment horizontal="center" vertical="center" wrapText="1"/>
    </xf>
    <xf numFmtId="0" fontId="33" fillId="17" borderId="30" xfId="0" applyFont="1" applyFill="1" applyBorder="1" applyAlignment="1">
      <alignment horizontal="center" vertical="center" wrapText="1"/>
    </xf>
    <xf numFmtId="0" fontId="58" fillId="30" borderId="139" xfId="0" applyFont="1" applyFill="1" applyBorder="1" applyAlignment="1">
      <alignment horizontal="center" vertical="center" wrapText="1"/>
    </xf>
    <xf numFmtId="0" fontId="58" fillId="30" borderId="137" xfId="0" applyFont="1" applyFill="1" applyBorder="1" applyAlignment="1">
      <alignment horizontal="center" vertical="center" wrapText="1"/>
    </xf>
    <xf numFmtId="0" fontId="58" fillId="30" borderId="140" xfId="0" applyFont="1" applyFill="1" applyBorder="1" applyAlignment="1">
      <alignment horizontal="center" vertical="center" wrapText="1"/>
    </xf>
    <xf numFmtId="0" fontId="18" fillId="0" borderId="137" xfId="0" applyFont="1" applyBorder="1" applyAlignment="1">
      <alignment vertical="center" wrapText="1"/>
    </xf>
    <xf numFmtId="0" fontId="18" fillId="0" borderId="134" xfId="0" applyFont="1" applyBorder="1" applyAlignment="1">
      <alignment horizontal="center" vertical="center" wrapText="1"/>
    </xf>
    <xf numFmtId="0" fontId="18" fillId="0" borderId="142" xfId="0" applyFont="1" applyBorder="1" applyAlignment="1">
      <alignment horizontal="center" vertical="center" wrapText="1"/>
    </xf>
    <xf numFmtId="0" fontId="11" fillId="0" borderId="135" xfId="0" applyFont="1" applyBorder="1" applyAlignment="1">
      <alignment horizontal="center" vertical="center" wrapText="1"/>
    </xf>
    <xf numFmtId="0" fontId="11" fillId="0" borderId="143" xfId="0" applyFont="1" applyBorder="1" applyAlignment="1">
      <alignment horizontal="center" vertical="center" wrapText="1"/>
    </xf>
    <xf numFmtId="0" fontId="11" fillId="11" borderId="133" xfId="0" applyFont="1" applyFill="1" applyBorder="1" applyAlignment="1">
      <alignment horizontal="center" vertical="center" wrapText="1"/>
    </xf>
    <xf numFmtId="0" fontId="11" fillId="11" borderId="141" xfId="0" applyFont="1" applyFill="1" applyBorder="1" applyAlignment="1">
      <alignment horizontal="center" vertical="center" wrapText="1"/>
    </xf>
    <xf numFmtId="0" fontId="17" fillId="15" borderId="14" xfId="0" applyFont="1" applyFill="1" applyBorder="1" applyAlignment="1">
      <alignment horizontal="center" vertical="center" wrapText="1"/>
    </xf>
    <xf numFmtId="0" fontId="17" fillId="15" borderId="13" xfId="0" applyFont="1" applyFill="1" applyBorder="1" applyAlignment="1">
      <alignment horizontal="center" vertical="center" wrapText="1"/>
    </xf>
    <xf numFmtId="0" fontId="17" fillId="15" borderId="6" xfId="0" applyFont="1" applyFill="1" applyBorder="1" applyAlignment="1">
      <alignment horizontal="center" vertical="center" wrapText="1"/>
    </xf>
    <xf numFmtId="1" fontId="17" fillId="2" borderId="11" xfId="0" applyNumberFormat="1" applyFont="1" applyFill="1" applyBorder="1" applyAlignment="1">
      <alignment horizontal="center" vertical="center" wrapText="1"/>
    </xf>
    <xf numFmtId="1" fontId="17" fillId="2" borderId="7" xfId="0" applyNumberFormat="1" applyFont="1" applyFill="1" applyBorder="1" applyAlignment="1">
      <alignment horizontal="center" vertical="center" wrapText="1"/>
    </xf>
    <xf numFmtId="1" fontId="17" fillId="2" borderId="8" xfId="0" applyNumberFormat="1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7" fillId="15" borderId="11" xfId="0" applyFont="1" applyFill="1" applyBorder="1" applyAlignment="1">
      <alignment horizontal="left" vertical="center" wrapText="1"/>
    </xf>
    <xf numFmtId="0" fontId="17" fillId="15" borderId="7" xfId="0" applyFont="1" applyFill="1" applyBorder="1" applyAlignment="1">
      <alignment horizontal="left" vertical="center" wrapText="1"/>
    </xf>
    <xf numFmtId="0" fontId="17" fillId="15" borderId="59" xfId="0" applyFont="1" applyFill="1" applyBorder="1" applyAlignment="1">
      <alignment horizontal="left" vertical="center" wrapText="1"/>
    </xf>
    <xf numFmtId="0" fontId="34" fillId="0" borderId="39" xfId="0" applyFont="1" applyBorder="1" applyAlignment="1">
      <alignment horizontal="center" vertical="center"/>
    </xf>
    <xf numFmtId="0" fontId="17" fillId="15" borderId="11" xfId="0" applyFont="1" applyFill="1" applyBorder="1" applyAlignment="1">
      <alignment horizontal="left" vertical="center"/>
    </xf>
    <xf numFmtId="0" fontId="17" fillId="15" borderId="7" xfId="0" applyFont="1" applyFill="1" applyBorder="1" applyAlignment="1">
      <alignment horizontal="left" vertical="center"/>
    </xf>
    <xf numFmtId="0" fontId="17" fillId="15" borderId="59" xfId="0" applyFont="1" applyFill="1" applyBorder="1" applyAlignment="1">
      <alignment horizontal="left" vertical="center"/>
    </xf>
    <xf numFmtId="0" fontId="33" fillId="15" borderId="1" xfId="0" applyFont="1" applyFill="1" applyBorder="1" applyAlignment="1">
      <alignment horizontal="center" vertical="center" wrapText="1"/>
    </xf>
    <xf numFmtId="0" fontId="33" fillId="15" borderId="16" xfId="0" applyFont="1" applyFill="1" applyBorder="1" applyAlignment="1">
      <alignment horizontal="center" vertical="center" wrapText="1"/>
    </xf>
    <xf numFmtId="0" fontId="56" fillId="19" borderId="2" xfId="0" applyFont="1" applyFill="1" applyBorder="1" applyAlignment="1">
      <alignment horizontal="center" vertical="center" wrapText="1"/>
    </xf>
    <xf numFmtId="0" fontId="56" fillId="19" borderId="52" xfId="0" applyFont="1" applyFill="1" applyBorder="1" applyAlignment="1">
      <alignment horizontal="center" vertical="center" wrapText="1"/>
    </xf>
    <xf numFmtId="0" fontId="56" fillId="19" borderId="3" xfId="0" applyFont="1" applyFill="1" applyBorder="1" applyAlignment="1">
      <alignment horizontal="center" vertical="center" wrapText="1"/>
    </xf>
    <xf numFmtId="0" fontId="33" fillId="15" borderId="25" xfId="0" applyFont="1" applyFill="1" applyBorder="1" applyAlignment="1">
      <alignment horizontal="center" vertical="center" wrapText="1"/>
    </xf>
    <xf numFmtId="0" fontId="33" fillId="15" borderId="24" xfId="0" applyFont="1" applyFill="1" applyBorder="1" applyAlignment="1">
      <alignment horizontal="center" vertical="center" wrapText="1"/>
    </xf>
    <xf numFmtId="0" fontId="33" fillId="15" borderId="15" xfId="0" applyFont="1" applyFill="1" applyBorder="1" applyAlignment="1">
      <alignment horizontal="center" vertical="center" wrapText="1"/>
    </xf>
    <xf numFmtId="0" fontId="22" fillId="0" borderId="7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75" xfId="0" applyFont="1" applyBorder="1" applyAlignment="1">
      <alignment horizontal="center" vertical="center"/>
    </xf>
    <xf numFmtId="0" fontId="22" fillId="0" borderId="73" xfId="0" applyFont="1" applyBorder="1" applyAlignment="1">
      <alignment horizontal="center" vertical="center"/>
    </xf>
    <xf numFmtId="0" fontId="22" fillId="0" borderId="78" xfId="0" applyFont="1" applyBorder="1" applyAlignment="1">
      <alignment horizontal="center" vertical="center"/>
    </xf>
    <xf numFmtId="0" fontId="22" fillId="0" borderId="76" xfId="0" applyFont="1" applyBorder="1" applyAlignment="1">
      <alignment horizontal="center" vertical="center"/>
    </xf>
    <xf numFmtId="0" fontId="58" fillId="20" borderId="70" xfId="0" applyFont="1" applyFill="1" applyBorder="1" applyAlignment="1">
      <alignment horizontal="center" vertical="center" wrapText="1"/>
    </xf>
    <xf numFmtId="0" fontId="58" fillId="20" borderId="74" xfId="0" applyFont="1" applyFill="1" applyBorder="1" applyAlignment="1">
      <alignment horizontal="center" vertical="center" wrapText="1"/>
    </xf>
    <xf numFmtId="0" fontId="43" fillId="20" borderId="75" xfId="0" applyFont="1" applyFill="1" applyBorder="1" applyAlignment="1">
      <alignment horizontal="center" vertical="center" wrapText="1"/>
    </xf>
    <xf numFmtId="0" fontId="43" fillId="20" borderId="72" xfId="0" applyFont="1" applyFill="1" applyBorder="1" applyAlignment="1">
      <alignment horizontal="center" vertical="center" wrapText="1"/>
    </xf>
    <xf numFmtId="0" fontId="22" fillId="0" borderId="72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17" fillId="5" borderId="11" xfId="0" applyFont="1" applyFill="1" applyBorder="1" applyAlignment="1">
      <alignment horizontal="left" vertical="top" wrapText="1"/>
    </xf>
    <xf numFmtId="0" fontId="17" fillId="5" borderId="7" xfId="0" applyFont="1" applyFill="1" applyBorder="1" applyAlignment="1">
      <alignment horizontal="left" vertical="top" wrapText="1"/>
    </xf>
    <xf numFmtId="0" fontId="17" fillId="5" borderId="59" xfId="0" applyFont="1" applyFill="1" applyBorder="1" applyAlignment="1">
      <alignment horizontal="left" vertical="top" wrapText="1"/>
    </xf>
    <xf numFmtId="0" fontId="35" fillId="5" borderId="11" xfId="0" applyFont="1" applyFill="1" applyBorder="1" applyAlignment="1">
      <alignment vertical="center" wrapText="1"/>
    </xf>
    <xf numFmtId="0" fontId="35" fillId="5" borderId="7" xfId="0" applyFont="1" applyFill="1" applyBorder="1" applyAlignment="1">
      <alignment vertical="center" wrapText="1"/>
    </xf>
    <xf numFmtId="0" fontId="35" fillId="5" borderId="59" xfId="0" applyFont="1" applyFill="1" applyBorder="1" applyAlignment="1">
      <alignment vertical="center" wrapText="1"/>
    </xf>
    <xf numFmtId="0" fontId="17" fillId="5" borderId="11" xfId="0" applyFont="1" applyFill="1" applyBorder="1" applyAlignment="1">
      <alignment horizontal="left" vertical="center" wrapText="1"/>
    </xf>
    <xf numFmtId="0" fontId="17" fillId="5" borderId="7" xfId="0" applyFont="1" applyFill="1" applyBorder="1" applyAlignment="1">
      <alignment horizontal="left" vertical="center" wrapText="1"/>
    </xf>
    <xf numFmtId="0" fontId="17" fillId="5" borderId="59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17" fillId="0" borderId="59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vertical="center" wrapText="1"/>
    </xf>
    <xf numFmtId="0" fontId="17" fillId="0" borderId="7" xfId="0" applyFont="1" applyFill="1" applyBorder="1" applyAlignment="1">
      <alignment vertical="center" wrapText="1"/>
    </xf>
    <xf numFmtId="0" fontId="17" fillId="0" borderId="59" xfId="0" applyFont="1" applyFill="1" applyBorder="1" applyAlignment="1">
      <alignment vertical="center" wrapText="1"/>
    </xf>
    <xf numFmtId="0" fontId="35" fillId="5" borderId="45" xfId="0" applyFont="1" applyFill="1" applyBorder="1" applyAlignment="1">
      <alignment horizontal="left" vertical="center" wrapText="1"/>
    </xf>
    <xf numFmtId="0" fontId="35" fillId="5" borderId="44" xfId="0" applyFont="1" applyFill="1" applyBorder="1" applyAlignment="1">
      <alignment horizontal="left" vertical="center" wrapText="1"/>
    </xf>
    <xf numFmtId="0" fontId="35" fillId="5" borderId="63" xfId="0" applyFont="1" applyFill="1" applyBorder="1" applyAlignment="1">
      <alignment horizontal="left" vertical="center" wrapText="1"/>
    </xf>
    <xf numFmtId="0" fontId="34" fillId="0" borderId="64" xfId="0" applyFont="1" applyBorder="1" applyAlignment="1">
      <alignment horizontal="center" vertical="center"/>
    </xf>
    <xf numFmtId="0" fontId="34" fillId="2" borderId="61" xfId="0" applyFont="1" applyFill="1" applyBorder="1" applyAlignment="1">
      <alignment horizontal="center" vertical="center"/>
    </xf>
    <xf numFmtId="0" fontId="34" fillId="2" borderId="39" xfId="0" applyFont="1" applyFill="1" applyBorder="1" applyAlignment="1">
      <alignment horizontal="center" vertical="center"/>
    </xf>
    <xf numFmtId="0" fontId="34" fillId="2" borderId="62" xfId="0" applyFont="1" applyFill="1" applyBorder="1" applyAlignment="1">
      <alignment horizontal="center" vertical="center"/>
    </xf>
    <xf numFmtId="0" fontId="33" fillId="21" borderId="1" xfId="0" applyFont="1" applyFill="1" applyBorder="1" applyAlignment="1">
      <alignment horizontal="center" vertical="center" wrapText="1"/>
    </xf>
    <xf numFmtId="0" fontId="33" fillId="21" borderId="11" xfId="0" applyFont="1" applyFill="1" applyBorder="1" applyAlignment="1">
      <alignment horizontal="center" vertical="center" wrapText="1"/>
    </xf>
    <xf numFmtId="0" fontId="33" fillId="21" borderId="59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left" vertical="center"/>
    </xf>
    <xf numFmtId="0" fontId="17" fillId="5" borderId="7" xfId="0" applyFont="1" applyFill="1" applyBorder="1" applyAlignment="1">
      <alignment horizontal="left" vertical="center"/>
    </xf>
    <xf numFmtId="0" fontId="17" fillId="5" borderId="59" xfId="0" applyFont="1" applyFill="1" applyBorder="1" applyAlignment="1">
      <alignment horizontal="left" vertical="center"/>
    </xf>
    <xf numFmtId="0" fontId="17" fillId="5" borderId="14" xfId="0" applyFont="1" applyFill="1" applyBorder="1" applyAlignment="1">
      <alignment horizontal="left" vertical="center" wrapText="1"/>
    </xf>
    <xf numFmtId="0" fontId="17" fillId="5" borderId="13" xfId="0" applyFont="1" applyFill="1" applyBorder="1" applyAlignment="1">
      <alignment horizontal="left" vertical="center" wrapText="1"/>
    </xf>
    <xf numFmtId="0" fontId="17" fillId="5" borderId="60" xfId="0" applyFont="1" applyFill="1" applyBorder="1" applyAlignment="1">
      <alignment horizontal="left" vertical="center" wrapText="1"/>
    </xf>
    <xf numFmtId="0" fontId="33" fillId="20" borderId="56" xfId="0" applyFont="1" applyFill="1" applyBorder="1" applyAlignment="1">
      <alignment horizontal="center" vertical="center" wrapText="1"/>
    </xf>
    <xf numFmtId="0" fontId="33" fillId="20" borderId="57" xfId="0" applyFont="1" applyFill="1" applyBorder="1" applyAlignment="1">
      <alignment horizontal="center" vertical="center" wrapText="1"/>
    </xf>
    <xf numFmtId="0" fontId="33" fillId="20" borderId="58" xfId="0" applyFont="1" applyFill="1" applyBorder="1" applyAlignment="1">
      <alignment horizontal="center" vertical="center" wrapText="1"/>
    </xf>
    <xf numFmtId="0" fontId="33" fillId="21" borderId="24" xfId="0" applyFont="1" applyFill="1" applyBorder="1" applyAlignment="1">
      <alignment horizontal="center" vertical="center" wrapText="1"/>
    </xf>
    <xf numFmtId="0" fontId="33" fillId="21" borderId="15" xfId="0" applyFont="1" applyFill="1" applyBorder="1" applyAlignment="1">
      <alignment horizontal="center" vertical="center" wrapText="1"/>
    </xf>
    <xf numFmtId="0" fontId="33" fillId="21" borderId="16" xfId="0" applyFont="1" applyFill="1" applyBorder="1" applyAlignment="1">
      <alignment horizontal="center" vertical="center" wrapText="1"/>
    </xf>
    <xf numFmtId="0" fontId="17" fillId="5" borderId="23" xfId="0" applyFont="1" applyFill="1" applyBorder="1" applyAlignment="1">
      <alignment horizontal="left" vertical="center" wrapText="1"/>
    </xf>
    <xf numFmtId="0" fontId="17" fillId="5" borderId="0" xfId="0" applyFont="1" applyFill="1" applyBorder="1" applyAlignment="1">
      <alignment horizontal="left" vertical="center" wrapText="1"/>
    </xf>
    <xf numFmtId="0" fontId="17" fillId="5" borderId="22" xfId="0" applyFont="1" applyFill="1" applyBorder="1" applyAlignment="1">
      <alignment horizontal="left" vertical="center" wrapText="1"/>
    </xf>
    <xf numFmtId="0" fontId="22" fillId="0" borderId="85" xfId="0" applyFont="1" applyBorder="1" applyAlignment="1">
      <alignment horizontal="right" vertical="center" wrapText="1"/>
    </xf>
    <xf numFmtId="0" fontId="46" fillId="0" borderId="82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6" fillId="0" borderId="88" xfId="0" applyFont="1" applyBorder="1" applyAlignment="1">
      <alignment horizontal="center" vertical="center"/>
    </xf>
    <xf numFmtId="0" fontId="46" fillId="0" borderId="82" xfId="0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6" fillId="0" borderId="88" xfId="0" applyFont="1" applyBorder="1" applyAlignment="1">
      <alignment horizontal="center" vertical="center" wrapText="1"/>
    </xf>
    <xf numFmtId="0" fontId="46" fillId="0" borderId="83" xfId="0" applyFont="1" applyBorder="1" applyAlignment="1">
      <alignment horizontal="center" vertical="center" wrapText="1"/>
    </xf>
    <xf numFmtId="0" fontId="46" fillId="0" borderId="90" xfId="0" applyFont="1" applyBorder="1" applyAlignment="1">
      <alignment horizontal="center" vertical="center" wrapText="1"/>
    </xf>
    <xf numFmtId="0" fontId="46" fillId="0" borderId="89" xfId="0" applyFont="1" applyBorder="1" applyAlignment="1">
      <alignment horizontal="center" vertical="center" wrapText="1"/>
    </xf>
    <xf numFmtId="0" fontId="46" fillId="0" borderId="85" xfId="0" applyFont="1" applyBorder="1" applyAlignment="1">
      <alignment horizontal="center" vertical="center" wrapText="1"/>
    </xf>
    <xf numFmtId="0" fontId="22" fillId="0" borderId="84" xfId="0" applyFont="1" applyBorder="1" applyAlignment="1">
      <alignment vertical="center" wrapText="1"/>
    </xf>
    <xf numFmtId="0" fontId="22" fillId="0" borderId="85" xfId="0" applyFont="1" applyBorder="1" applyAlignment="1">
      <alignment vertical="center" wrapText="1"/>
    </xf>
    <xf numFmtId="0" fontId="22" fillId="0" borderId="86" xfId="0" applyFont="1" applyBorder="1" applyAlignment="1">
      <alignment vertical="center" wrapText="1"/>
    </xf>
    <xf numFmtId="0" fontId="43" fillId="25" borderId="85" xfId="0" applyFont="1" applyFill="1" applyBorder="1" applyAlignment="1">
      <alignment horizontal="center" vertical="center" wrapText="1"/>
    </xf>
    <xf numFmtId="0" fontId="35" fillId="8" borderId="11" xfId="0" applyFont="1" applyFill="1" applyBorder="1" applyAlignment="1">
      <alignment horizontal="left" vertical="top" wrapText="1"/>
    </xf>
    <xf numFmtId="0" fontId="35" fillId="8" borderId="7" xfId="0" applyFont="1" applyFill="1" applyBorder="1" applyAlignment="1">
      <alignment horizontal="left" vertical="top" wrapText="1"/>
    </xf>
    <xf numFmtId="0" fontId="35" fillId="8" borderId="59" xfId="0" applyFont="1" applyFill="1" applyBorder="1" applyAlignment="1">
      <alignment horizontal="left" vertical="top" wrapText="1"/>
    </xf>
    <xf numFmtId="0" fontId="17" fillId="2" borderId="59" xfId="0" applyFont="1" applyFill="1" applyBorder="1" applyAlignment="1">
      <alignment horizontal="left" vertical="center" wrapText="1"/>
    </xf>
    <xf numFmtId="0" fontId="33" fillId="8" borderId="24" xfId="0" applyFont="1" applyFill="1" applyBorder="1" applyAlignment="1">
      <alignment horizontal="center" vertical="center" wrapText="1"/>
    </xf>
    <xf numFmtId="0" fontId="33" fillId="8" borderId="15" xfId="0" applyFont="1" applyFill="1" applyBorder="1" applyAlignment="1">
      <alignment horizontal="center" vertical="center" wrapText="1"/>
    </xf>
    <xf numFmtId="0" fontId="33" fillId="8" borderId="1" xfId="0" applyFont="1" applyFill="1" applyBorder="1" applyAlignment="1">
      <alignment horizontal="center" vertical="center" wrapText="1"/>
    </xf>
    <xf numFmtId="0" fontId="33" fillId="8" borderId="16" xfId="0" applyFont="1" applyFill="1" applyBorder="1" applyAlignment="1">
      <alignment horizontal="center" vertical="center" wrapText="1"/>
    </xf>
    <xf numFmtId="0" fontId="33" fillId="8" borderId="45" xfId="0" applyFont="1" applyFill="1" applyBorder="1" applyAlignment="1">
      <alignment horizontal="center" vertical="center" wrapText="1"/>
    </xf>
    <xf numFmtId="0" fontId="33" fillId="8" borderId="23" xfId="0" applyFont="1" applyFill="1" applyBorder="1" applyAlignment="1">
      <alignment horizontal="center" vertical="center" wrapText="1"/>
    </xf>
    <xf numFmtId="0" fontId="33" fillId="8" borderId="28" xfId="0" applyFont="1" applyFill="1" applyBorder="1" applyAlignment="1">
      <alignment horizontal="center" vertical="center" wrapText="1"/>
    </xf>
    <xf numFmtId="0" fontId="33" fillId="8" borderId="25" xfId="0" applyFont="1" applyFill="1" applyBorder="1" applyAlignment="1">
      <alignment horizontal="center" vertical="center" wrapText="1"/>
    </xf>
    <xf numFmtId="0" fontId="33" fillId="8" borderId="17" xfId="0" applyFont="1" applyFill="1" applyBorder="1" applyAlignment="1">
      <alignment horizontal="center" vertical="center" wrapText="1"/>
    </xf>
    <xf numFmtId="0" fontId="33" fillId="8" borderId="4" xfId="0" applyFont="1" applyFill="1" applyBorder="1" applyAlignment="1">
      <alignment horizontal="center" vertical="center" wrapText="1"/>
    </xf>
    <xf numFmtId="0" fontId="33" fillId="8" borderId="5" xfId="0" applyFont="1" applyFill="1" applyBorder="1" applyAlignment="1">
      <alignment horizontal="center" vertical="center" wrapText="1"/>
    </xf>
    <xf numFmtId="0" fontId="33" fillId="8" borderId="21" xfId="0" applyFont="1" applyFill="1" applyBorder="1" applyAlignment="1">
      <alignment horizontal="center" vertical="center" wrapText="1"/>
    </xf>
    <xf numFmtId="0" fontId="17" fillId="8" borderId="11" xfId="0" applyFont="1" applyFill="1" applyBorder="1" applyAlignment="1">
      <alignment horizontal="justify" vertical="center" wrapText="1"/>
    </xf>
    <xf numFmtId="0" fontId="17" fillId="8" borderId="7" xfId="0" applyFont="1" applyFill="1" applyBorder="1" applyAlignment="1">
      <alignment horizontal="justify" vertical="center" wrapText="1"/>
    </xf>
    <xf numFmtId="0" fontId="17" fillId="8" borderId="59" xfId="0" applyFont="1" applyFill="1" applyBorder="1" applyAlignment="1">
      <alignment horizontal="justify" vertical="center" wrapText="1"/>
    </xf>
    <xf numFmtId="0" fontId="56" fillId="36" borderId="56" xfId="0" applyFont="1" applyFill="1" applyBorder="1" applyAlignment="1">
      <alignment horizontal="center" vertical="center" wrapText="1"/>
    </xf>
    <xf numFmtId="0" fontId="56" fillId="36" borderId="57" xfId="0" applyFont="1" applyFill="1" applyBorder="1" applyAlignment="1">
      <alignment horizontal="center" vertical="center" wrapText="1"/>
    </xf>
    <xf numFmtId="0" fontId="56" fillId="36" borderId="58" xfId="0" applyFont="1" applyFill="1" applyBorder="1" applyAlignment="1">
      <alignment horizontal="center" vertical="center" wrapText="1"/>
    </xf>
    <xf numFmtId="0" fontId="35" fillId="8" borderId="11" xfId="0" applyFont="1" applyFill="1" applyBorder="1" applyAlignment="1">
      <alignment horizontal="justify" vertical="top" wrapText="1"/>
    </xf>
    <xf numFmtId="0" fontId="35" fillId="8" borderId="7" xfId="0" applyFont="1" applyFill="1" applyBorder="1" applyAlignment="1">
      <alignment horizontal="justify" vertical="top" wrapText="1"/>
    </xf>
    <xf numFmtId="0" fontId="35" fillId="8" borderId="59" xfId="0" applyFont="1" applyFill="1" applyBorder="1" applyAlignment="1">
      <alignment horizontal="justify" vertical="top" wrapText="1"/>
    </xf>
    <xf numFmtId="0" fontId="35" fillId="8" borderId="11" xfId="0" applyFont="1" applyFill="1" applyBorder="1" applyAlignment="1">
      <alignment horizontal="justify" vertical="center" wrapText="1"/>
    </xf>
    <xf numFmtId="0" fontId="35" fillId="8" borderId="7" xfId="0" applyFont="1" applyFill="1" applyBorder="1" applyAlignment="1">
      <alignment horizontal="justify" vertical="center" wrapText="1"/>
    </xf>
    <xf numFmtId="0" fontId="35" fillId="8" borderId="59" xfId="0" applyFont="1" applyFill="1" applyBorder="1" applyAlignment="1">
      <alignment horizontal="justify" vertical="center" wrapText="1"/>
    </xf>
    <xf numFmtId="0" fontId="34" fillId="0" borderId="53" xfId="0" applyFont="1" applyFill="1" applyBorder="1" applyAlignment="1">
      <alignment horizontal="center" vertical="center"/>
    </xf>
    <xf numFmtId="0" fontId="34" fillId="0" borderId="50" xfId="0" applyFont="1" applyFill="1" applyBorder="1" applyAlignment="1">
      <alignment horizontal="center" vertical="center"/>
    </xf>
    <xf numFmtId="0" fontId="34" fillId="0" borderId="9" xfId="0" applyFont="1" applyFill="1" applyBorder="1" applyAlignment="1">
      <alignment horizontal="center" vertical="center"/>
    </xf>
    <xf numFmtId="0" fontId="39" fillId="8" borderId="11" xfId="0" applyFont="1" applyFill="1" applyBorder="1" applyAlignment="1">
      <alignment horizontal="justify" vertical="center" wrapText="1"/>
    </xf>
    <xf numFmtId="0" fontId="39" fillId="8" borderId="7" xfId="0" applyFont="1" applyFill="1" applyBorder="1" applyAlignment="1">
      <alignment horizontal="justify" vertical="center" wrapText="1"/>
    </xf>
    <xf numFmtId="0" fontId="39" fillId="8" borderId="59" xfId="0" applyFont="1" applyFill="1" applyBorder="1" applyAlignment="1">
      <alignment horizontal="justify" vertical="center" wrapText="1"/>
    </xf>
    <xf numFmtId="0" fontId="22" fillId="0" borderId="115" xfId="0" applyFont="1" applyBorder="1" applyAlignment="1">
      <alignment horizontal="center" vertical="center" wrapText="1"/>
    </xf>
    <xf numFmtId="0" fontId="11" fillId="0" borderId="111" xfId="0" applyFont="1" applyBorder="1" applyAlignment="1">
      <alignment horizontal="center" vertical="center" wrapText="1"/>
    </xf>
    <xf numFmtId="0" fontId="11" fillId="0" borderId="119" xfId="0" applyFont="1" applyBorder="1" applyAlignment="1">
      <alignment horizontal="center" vertical="center" wrapText="1"/>
    </xf>
    <xf numFmtId="0" fontId="49" fillId="28" borderId="117" xfId="0" applyFont="1" applyFill="1" applyBorder="1" applyAlignment="1">
      <alignment horizontal="center" vertical="center" wrapText="1"/>
    </xf>
    <xf numFmtId="0" fontId="49" fillId="28" borderId="115" xfId="0" applyFont="1" applyFill="1" applyBorder="1" applyAlignment="1">
      <alignment horizontal="center" vertical="center" wrapText="1"/>
    </xf>
    <xf numFmtId="0" fontId="49" fillId="28" borderId="118" xfId="0" applyFont="1" applyFill="1" applyBorder="1" applyAlignment="1">
      <alignment horizontal="center" vertical="center" wrapText="1"/>
    </xf>
    <xf numFmtId="0" fontId="11" fillId="0" borderId="115" xfId="0" applyFont="1" applyBorder="1" applyAlignment="1">
      <alignment horizontal="center" vertical="center" wrapText="1"/>
    </xf>
    <xf numFmtId="0" fontId="18" fillId="0" borderId="112" xfId="0" applyFont="1" applyBorder="1" applyAlignment="1">
      <alignment horizontal="center" vertical="center" wrapText="1"/>
    </xf>
    <xf numFmtId="0" fontId="18" fillId="0" borderId="120" xfId="0" applyFont="1" applyBorder="1" applyAlignment="1">
      <alignment horizontal="center" vertical="center" wrapText="1"/>
    </xf>
    <xf numFmtId="0" fontId="11" fillId="0" borderId="113" xfId="0" applyFont="1" applyBorder="1" applyAlignment="1">
      <alignment horizontal="center" vertical="center" wrapText="1"/>
    </xf>
    <xf numFmtId="0" fontId="11" fillId="0" borderId="12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25" xfId="0" applyFont="1" applyFill="1" applyBorder="1" applyAlignment="1">
      <alignment horizontal="left" vertical="center" wrapText="1"/>
    </xf>
    <xf numFmtId="0" fontId="34" fillId="0" borderId="68" xfId="0" applyFont="1" applyBorder="1" applyAlignment="1">
      <alignment horizontal="center" vertical="center"/>
    </xf>
    <xf numFmtId="0" fontId="34" fillId="0" borderId="69" xfId="0" applyFont="1" applyBorder="1" applyAlignment="1">
      <alignment horizontal="center" vertical="center"/>
    </xf>
    <xf numFmtId="0" fontId="34" fillId="0" borderId="61" xfId="0" applyFont="1" applyBorder="1" applyAlignment="1">
      <alignment horizontal="center" vertical="center"/>
    </xf>
    <xf numFmtId="0" fontId="34" fillId="0" borderId="62" xfId="0" applyFont="1" applyBorder="1" applyAlignment="1">
      <alignment horizontal="center" vertical="center"/>
    </xf>
    <xf numFmtId="0" fontId="17" fillId="2" borderId="1" xfId="0" applyFont="1" applyFill="1" applyBorder="1" applyAlignment="1">
      <alignment vertical="center" wrapText="1"/>
    </xf>
    <xf numFmtId="0" fontId="17" fillId="2" borderId="25" xfId="0" applyFont="1" applyFill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0" fontId="17" fillId="0" borderId="25" xfId="0" applyFont="1" applyBorder="1" applyAlignment="1">
      <alignment vertical="center"/>
    </xf>
    <xf numFmtId="0" fontId="17" fillId="37" borderId="19" xfId="0" applyFont="1" applyFill="1" applyBorder="1" applyAlignment="1">
      <alignment horizontal="center" vertical="center"/>
    </xf>
    <xf numFmtId="0" fontId="17" fillId="37" borderId="38" xfId="0" applyFont="1" applyFill="1" applyBorder="1" applyAlignment="1">
      <alignment horizontal="center" vertical="center"/>
    </xf>
    <xf numFmtId="0" fontId="56" fillId="38" borderId="56" xfId="0" applyFont="1" applyFill="1" applyBorder="1" applyAlignment="1">
      <alignment horizontal="center" vertical="center" wrapText="1"/>
    </xf>
    <xf numFmtId="0" fontId="56" fillId="38" borderId="57" xfId="0" applyFont="1" applyFill="1" applyBorder="1" applyAlignment="1">
      <alignment horizontal="center" vertical="center" wrapText="1"/>
    </xf>
    <xf numFmtId="0" fontId="56" fillId="38" borderId="58" xfId="0" applyFont="1" applyFill="1" applyBorder="1" applyAlignment="1">
      <alignment horizontal="center" vertical="center" wrapText="1"/>
    </xf>
    <xf numFmtId="0" fontId="33" fillId="37" borderId="1" xfId="0" applyFont="1" applyFill="1" applyBorder="1" applyAlignment="1">
      <alignment horizontal="center" vertical="center" wrapText="1"/>
    </xf>
    <xf numFmtId="0" fontId="33" fillId="37" borderId="25" xfId="0" applyFont="1" applyFill="1" applyBorder="1" applyAlignment="1">
      <alignment horizontal="center" vertical="center" wrapText="1"/>
    </xf>
    <xf numFmtId="0" fontId="34" fillId="0" borderId="67" xfId="0" applyFont="1" applyBorder="1" applyAlignment="1">
      <alignment horizontal="center" vertical="center"/>
    </xf>
    <xf numFmtId="0" fontId="33" fillId="37" borderId="24" xfId="0" applyFont="1" applyFill="1" applyBorder="1" applyAlignment="1">
      <alignment horizontal="center" vertical="center" wrapText="1"/>
    </xf>
    <xf numFmtId="0" fontId="33" fillId="37" borderId="15" xfId="0" applyFont="1" applyFill="1" applyBorder="1" applyAlignment="1">
      <alignment horizontal="center" vertical="center" wrapText="1"/>
    </xf>
    <xf numFmtId="0" fontId="33" fillId="37" borderId="16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25" xfId="0" applyFont="1" applyFill="1" applyBorder="1" applyAlignment="1">
      <alignment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35" fillId="2" borderId="25" xfId="0" applyFont="1" applyFill="1" applyBorder="1" applyAlignment="1">
      <alignment horizontal="left" vertical="center" wrapText="1"/>
    </xf>
    <xf numFmtId="0" fontId="11" fillId="0" borderId="124" xfId="0" applyFont="1" applyBorder="1" applyAlignment="1">
      <alignment horizontal="center" vertical="center" wrapText="1"/>
    </xf>
    <xf numFmtId="0" fontId="11" fillId="0" borderId="127" xfId="0" applyFont="1" applyBorder="1" applyAlignment="1">
      <alignment horizontal="center" vertical="center" wrapText="1"/>
    </xf>
    <xf numFmtId="0" fontId="11" fillId="0" borderId="130" xfId="0" applyFont="1" applyBorder="1" applyAlignment="1">
      <alignment horizontal="center" vertical="center" wrapText="1"/>
    </xf>
    <xf numFmtId="0" fontId="49" fillId="29" borderId="128" xfId="0" applyFont="1" applyFill="1" applyBorder="1" applyAlignment="1">
      <alignment horizontal="center" vertical="center" wrapText="1"/>
    </xf>
    <xf numFmtId="0" fontId="49" fillId="29" borderId="126" xfId="0" applyFont="1" applyFill="1" applyBorder="1" applyAlignment="1">
      <alignment horizontal="center" vertical="center" wrapText="1"/>
    </xf>
    <xf numFmtId="0" fontId="49" fillId="29" borderId="129" xfId="0" applyFont="1" applyFill="1" applyBorder="1" applyAlignment="1">
      <alignment horizontal="center" vertical="center" wrapText="1"/>
    </xf>
    <xf numFmtId="0" fontId="11" fillId="0" borderId="122" xfId="0" applyFont="1" applyBorder="1" applyAlignment="1">
      <alignment horizontal="center" vertical="center" wrapText="1"/>
    </xf>
    <xf numFmtId="0" fontId="11" fillId="0" borderId="131" xfId="0" applyFont="1" applyBorder="1" applyAlignment="1">
      <alignment horizontal="center" vertical="center" wrapText="1"/>
    </xf>
    <xf numFmtId="0" fontId="11" fillId="0" borderId="126" xfId="0" applyFont="1" applyBorder="1" applyAlignment="1">
      <alignment horizontal="center" vertical="center" wrapText="1"/>
    </xf>
    <xf numFmtId="0" fontId="18" fillId="0" borderId="123" xfId="0" applyFont="1" applyBorder="1" applyAlignment="1">
      <alignment horizontal="center" vertical="center" wrapText="1"/>
    </xf>
    <xf numFmtId="0" fontId="18" fillId="0" borderId="132" xfId="0" applyFont="1" applyBorder="1" applyAlignment="1">
      <alignment horizontal="center" vertical="center" wrapText="1"/>
    </xf>
    <xf numFmtId="0" fontId="22" fillId="0" borderId="100" xfId="0" applyFont="1" applyBorder="1" applyAlignment="1">
      <alignment vertical="center" wrapText="1"/>
    </xf>
    <xf numFmtId="0" fontId="22" fillId="0" borderId="103" xfId="0" applyFont="1" applyBorder="1" applyAlignment="1">
      <alignment vertical="center" wrapText="1"/>
    </xf>
    <xf numFmtId="0" fontId="22" fillId="0" borderId="106" xfId="0" applyFont="1" applyBorder="1" applyAlignment="1">
      <alignment vertical="center" wrapText="1"/>
    </xf>
    <xf numFmtId="0" fontId="46" fillId="0" borderId="107" xfId="0" applyFont="1" applyBorder="1" applyAlignment="1">
      <alignment horizontal="center" vertical="center" wrapText="1"/>
    </xf>
    <xf numFmtId="0" fontId="46" fillId="0" borderId="110" xfId="0" applyFont="1" applyBorder="1" applyAlignment="1">
      <alignment horizontal="center" vertical="center" wrapText="1"/>
    </xf>
    <xf numFmtId="0" fontId="46" fillId="0" borderId="108" xfId="0" applyFont="1" applyBorder="1" applyAlignment="1">
      <alignment horizontal="center" vertical="center" wrapText="1"/>
    </xf>
    <xf numFmtId="0" fontId="46" fillId="0" borderId="104" xfId="0" applyFont="1" applyBorder="1" applyAlignment="1">
      <alignment horizontal="center" vertical="center" wrapText="1"/>
    </xf>
    <xf numFmtId="0" fontId="46" fillId="0" borderId="105" xfId="0" applyFont="1" applyBorder="1" applyAlignment="1">
      <alignment horizontal="center" vertical="center" wrapText="1"/>
    </xf>
    <xf numFmtId="0" fontId="43" fillId="27" borderId="1" xfId="0" applyFont="1" applyFill="1" applyBorder="1" applyAlignment="1">
      <alignment horizontal="center" vertical="center" wrapText="1"/>
    </xf>
    <xf numFmtId="0" fontId="46" fillId="0" borderId="103" xfId="0" applyFont="1" applyBorder="1" applyAlignment="1">
      <alignment horizontal="center" vertical="center" wrapText="1"/>
    </xf>
    <xf numFmtId="0" fontId="46" fillId="0" borderId="0" xfId="0" applyFont="1" applyBorder="1" applyAlignment="1">
      <alignment horizontal="center" vertical="center" wrapText="1"/>
    </xf>
    <xf numFmtId="0" fontId="43" fillId="27" borderId="104" xfId="0" applyFont="1" applyFill="1" applyBorder="1" applyAlignment="1">
      <alignment horizontal="center" vertical="center" wrapText="1"/>
    </xf>
    <xf numFmtId="0" fontId="43" fillId="27" borderId="105" xfId="0" applyFont="1" applyFill="1" applyBorder="1" applyAlignment="1">
      <alignment horizontal="center" vertical="center" wrapText="1"/>
    </xf>
    <xf numFmtId="0" fontId="43" fillId="27" borderId="107" xfId="0" applyFont="1" applyFill="1" applyBorder="1" applyAlignment="1">
      <alignment horizontal="center" vertical="center" wrapText="1"/>
    </xf>
    <xf numFmtId="0" fontId="43" fillId="27" borderId="108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vertical="top" wrapText="1"/>
    </xf>
    <xf numFmtId="0" fontId="4" fillId="3" borderId="24" xfId="0" applyFont="1" applyFill="1" applyBorder="1" applyAlignment="1">
      <alignment vertical="top" wrapText="1"/>
    </xf>
    <xf numFmtId="0" fontId="4" fillId="3" borderId="15" xfId="0" applyFont="1" applyFill="1" applyBorder="1" applyAlignment="1">
      <alignment vertical="top" wrapText="1"/>
    </xf>
    <xf numFmtId="0" fontId="4" fillId="3" borderId="9" xfId="0" applyFont="1" applyFill="1" applyBorder="1" applyAlignment="1">
      <alignment vertical="top" wrapText="1"/>
    </xf>
    <xf numFmtId="0" fontId="6" fillId="3" borderId="37" xfId="0" applyFont="1" applyFill="1" applyBorder="1" applyAlignment="1">
      <alignment vertical="top" wrapText="1"/>
    </xf>
    <xf numFmtId="0" fontId="6" fillId="3" borderId="24" xfId="0" applyFont="1" applyFill="1" applyBorder="1" applyAlignment="1">
      <alignment vertical="top" wrapText="1"/>
    </xf>
    <xf numFmtId="0" fontId="6" fillId="3" borderId="15" xfId="0" applyFont="1" applyFill="1" applyBorder="1" applyAlignment="1">
      <alignment vertical="top" wrapText="1"/>
    </xf>
    <xf numFmtId="0" fontId="4" fillId="3" borderId="48" xfId="0" applyFont="1" applyFill="1" applyBorder="1" applyAlignment="1">
      <alignment vertical="top" wrapText="1"/>
    </xf>
    <xf numFmtId="0" fontId="13" fillId="0" borderId="19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0" fontId="18" fillId="2" borderId="11" xfId="0" applyFont="1" applyFill="1" applyBorder="1" applyAlignment="1">
      <alignment horizontal="center" wrapText="1"/>
    </xf>
    <xf numFmtId="0" fontId="18" fillId="2" borderId="7" xfId="0" applyFont="1" applyFill="1" applyBorder="1" applyAlignment="1">
      <alignment horizontal="center" wrapText="1"/>
    </xf>
    <xf numFmtId="0" fontId="18" fillId="2" borderId="8" xfId="0" applyFont="1" applyFill="1" applyBorder="1" applyAlignment="1">
      <alignment horizontal="center" wrapText="1"/>
    </xf>
    <xf numFmtId="0" fontId="18" fillId="15" borderId="11" xfId="0" applyFont="1" applyFill="1" applyBorder="1" applyAlignment="1">
      <alignment horizontal="center" vertical="top" wrapText="1"/>
    </xf>
    <xf numFmtId="0" fontId="18" fillId="15" borderId="7" xfId="0" applyFont="1" applyFill="1" applyBorder="1" applyAlignment="1">
      <alignment horizontal="center" vertical="top" wrapText="1"/>
    </xf>
    <xf numFmtId="0" fontId="18" fillId="15" borderId="8" xfId="0" applyFont="1" applyFill="1" applyBorder="1" applyAlignment="1">
      <alignment horizontal="center" vertical="top" wrapText="1"/>
    </xf>
    <xf numFmtId="0" fontId="20" fillId="2" borderId="34" xfId="0" applyFont="1" applyFill="1" applyBorder="1" applyAlignment="1">
      <alignment horizontal="right" vertical="center"/>
    </xf>
    <xf numFmtId="0" fontId="20" fillId="2" borderId="26" xfId="0" applyFont="1" applyFill="1" applyBorder="1" applyAlignment="1">
      <alignment horizontal="right" vertical="center"/>
    </xf>
    <xf numFmtId="0" fontId="20" fillId="2" borderId="33" xfId="0" applyFont="1" applyFill="1" applyBorder="1" applyAlignment="1">
      <alignment horizontal="right" vertical="center"/>
    </xf>
    <xf numFmtId="0" fontId="21" fillId="2" borderId="24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11" fillId="15" borderId="11" xfId="0" applyFont="1" applyFill="1" applyBorder="1" applyAlignment="1">
      <alignment horizontal="center" wrapText="1"/>
    </xf>
    <xf numFmtId="0" fontId="11" fillId="15" borderId="7" xfId="0" applyFont="1" applyFill="1" applyBorder="1" applyAlignment="1">
      <alignment horizontal="center" wrapText="1"/>
    </xf>
    <xf numFmtId="0" fontId="11" fillId="15" borderId="8" xfId="0" applyFont="1" applyFill="1" applyBorder="1" applyAlignment="1">
      <alignment horizontal="center" wrapText="1"/>
    </xf>
    <xf numFmtId="0" fontId="33" fillId="24" borderId="42" xfId="0" applyFont="1" applyFill="1" applyBorder="1" applyAlignment="1">
      <alignment horizontal="center" vertical="center" wrapText="1"/>
    </xf>
    <xf numFmtId="0" fontId="33" fillId="24" borderId="31" xfId="0" applyFont="1" applyFill="1" applyBorder="1" applyAlignment="1">
      <alignment horizontal="center" vertical="center" wrapText="1"/>
    </xf>
    <xf numFmtId="0" fontId="33" fillId="24" borderId="32" xfId="0" applyFont="1" applyFill="1" applyBorder="1" applyAlignment="1">
      <alignment horizontal="center" vertical="center" wrapText="1"/>
    </xf>
    <xf numFmtId="0" fontId="16" fillId="23" borderId="40" xfId="0" applyFont="1" applyFill="1" applyBorder="1" applyAlignment="1">
      <alignment horizontal="center" vertical="center" wrapText="1"/>
    </xf>
    <xf numFmtId="0" fontId="16" fillId="23" borderId="30" xfId="0" applyFont="1" applyFill="1" applyBorder="1" applyAlignment="1">
      <alignment horizontal="center" vertical="center" wrapText="1"/>
    </xf>
    <xf numFmtId="0" fontId="42" fillId="23" borderId="41" xfId="0" applyFont="1" applyFill="1" applyBorder="1" applyAlignment="1">
      <alignment horizontal="center" vertical="center" wrapText="1"/>
    </xf>
    <xf numFmtId="0" fontId="42" fillId="23" borderId="21" xfId="0" applyFont="1" applyFill="1" applyBorder="1" applyAlignment="1">
      <alignment horizontal="center" vertical="center" wrapText="1"/>
    </xf>
    <xf numFmtId="0" fontId="33" fillId="24" borderId="29" xfId="0" applyFont="1" applyFill="1" applyBorder="1" applyAlignment="1">
      <alignment horizontal="center" vertical="center" wrapText="1"/>
    </xf>
    <xf numFmtId="0" fontId="33" fillId="24" borderId="43" xfId="0" applyFont="1" applyFill="1" applyBorder="1" applyAlignment="1">
      <alignment horizontal="center" vertical="center" wrapText="1"/>
    </xf>
    <xf numFmtId="0" fontId="33" fillId="22" borderId="41" xfId="0" applyFont="1" applyFill="1" applyBorder="1" applyAlignment="1">
      <alignment horizontal="center" vertical="center" textRotation="90" wrapText="1"/>
    </xf>
    <xf numFmtId="0" fontId="33" fillId="22" borderId="21" xfId="0" applyFont="1" applyFill="1" applyBorder="1" applyAlignment="1">
      <alignment horizontal="center" vertical="center" textRotation="90" wrapText="1"/>
    </xf>
    <xf numFmtId="0" fontId="21" fillId="4" borderId="36" xfId="0" applyFont="1" applyFill="1" applyBorder="1" applyAlignment="1">
      <alignment horizontal="center"/>
    </xf>
    <xf numFmtId="0" fontId="21" fillId="4" borderId="18" xfId="0" applyFont="1" applyFill="1" applyBorder="1" applyAlignment="1">
      <alignment horizontal="center"/>
    </xf>
    <xf numFmtId="0" fontId="21" fillId="4" borderId="35" xfId="0" applyFont="1" applyFill="1" applyBorder="1" applyAlignment="1">
      <alignment horizontal="center"/>
    </xf>
    <xf numFmtId="0" fontId="21" fillId="2" borderId="9" xfId="0" applyFont="1" applyFill="1" applyBorder="1" applyAlignment="1">
      <alignment horizontal="center" vertical="center"/>
    </xf>
    <xf numFmtId="0" fontId="55" fillId="34" borderId="146" xfId="5" applyFont="1" applyBorder="1" applyAlignment="1">
      <alignment horizontal="center" vertical="center"/>
    </xf>
    <xf numFmtId="0" fontId="55" fillId="34" borderId="147" xfId="5" applyFont="1" applyBorder="1" applyAlignment="1">
      <alignment horizontal="center" vertical="center"/>
    </xf>
    <xf numFmtId="0" fontId="12" fillId="0" borderId="148" xfId="0" applyFont="1" applyBorder="1" applyAlignment="1">
      <alignment horizontal="center" vertical="center" wrapText="1"/>
    </xf>
    <xf numFmtId="0" fontId="12" fillId="0" borderId="154" xfId="0" applyFont="1" applyBorder="1" applyAlignment="1">
      <alignment horizontal="center" vertical="center" wrapText="1"/>
    </xf>
    <xf numFmtId="0" fontId="54" fillId="33" borderId="149" xfId="4" applyBorder="1" applyAlignment="1">
      <alignment horizontal="center" vertical="center"/>
    </xf>
    <xf numFmtId="0" fontId="54" fillId="33" borderId="150" xfId="4" applyBorder="1" applyAlignment="1">
      <alignment horizontal="center" vertical="center"/>
    </xf>
    <xf numFmtId="0" fontId="52" fillId="31" borderId="149" xfId="2" applyBorder="1" applyAlignment="1">
      <alignment horizontal="center" vertical="center"/>
    </xf>
    <xf numFmtId="0" fontId="52" fillId="31" borderId="150" xfId="2" applyBorder="1" applyAlignment="1">
      <alignment horizontal="center" vertical="center"/>
    </xf>
    <xf numFmtId="0" fontId="52" fillId="31" borderId="151" xfId="2" applyBorder="1" applyAlignment="1">
      <alignment horizontal="center" vertical="center"/>
    </xf>
    <xf numFmtId="0" fontId="0" fillId="35" borderId="152" xfId="6" applyFont="1" applyBorder="1" applyAlignment="1">
      <alignment horizontal="center" vertical="center" wrapText="1"/>
    </xf>
    <xf numFmtId="0" fontId="51" fillId="35" borderId="153" xfId="6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5" fillId="34" borderId="147" xfId="5" applyBorder="1" applyAlignment="1">
      <alignment horizontal="center" vertical="center"/>
    </xf>
    <xf numFmtId="0" fontId="55" fillId="34" borderId="160" xfId="5" applyBorder="1" applyAlignment="1">
      <alignment horizontal="center" vertical="center"/>
    </xf>
    <xf numFmtId="0" fontId="55" fillId="34" borderId="161" xfId="5" applyBorder="1" applyAlignment="1">
      <alignment horizontal="center" vertical="center"/>
    </xf>
    <xf numFmtId="0" fontId="55" fillId="34" borderId="162" xfId="5" applyBorder="1" applyAlignment="1">
      <alignment horizontal="center" vertical="center"/>
    </xf>
    <xf numFmtId="0" fontId="0" fillId="0" borderId="163" xfId="0" applyBorder="1" applyAlignment="1">
      <alignment horizontal="center" vertical="center" wrapText="1"/>
    </xf>
    <xf numFmtId="0" fontId="0" fillId="0" borderId="154" xfId="0" applyBorder="1" applyAlignment="1">
      <alignment horizontal="center" vertical="center" wrapText="1"/>
    </xf>
    <xf numFmtId="0" fontId="54" fillId="33" borderId="36" xfId="4" applyBorder="1" applyAlignment="1">
      <alignment horizontal="center" vertical="center"/>
    </xf>
    <xf numFmtId="0" fontId="54" fillId="33" borderId="18" xfId="4" applyBorder="1" applyAlignment="1">
      <alignment horizontal="center" vertical="center"/>
    </xf>
    <xf numFmtId="0" fontId="54" fillId="33" borderId="35" xfId="4" applyBorder="1" applyAlignment="1">
      <alignment horizontal="center" vertical="center"/>
    </xf>
    <xf numFmtId="0" fontId="52" fillId="31" borderId="36" xfId="2" applyBorder="1" applyAlignment="1">
      <alignment horizontal="center" vertical="center"/>
    </xf>
    <xf numFmtId="0" fontId="52" fillId="31" borderId="35" xfId="2" applyBorder="1" applyAlignment="1">
      <alignment horizontal="center" vertical="center"/>
    </xf>
    <xf numFmtId="0" fontId="60" fillId="32" borderId="36" xfId="3" applyFont="1" applyBorder="1" applyAlignment="1">
      <alignment horizontal="center" vertical="center" wrapText="1"/>
    </xf>
    <xf numFmtId="0" fontId="60" fillId="32" borderId="35" xfId="3" applyFont="1" applyBorder="1" applyAlignment="1">
      <alignment horizontal="center" vertical="center" wrapText="1"/>
    </xf>
  </cellXfs>
  <cellStyles count="7">
    <cellStyle name="Correto" xfId="2" builtinId="26"/>
    <cellStyle name="Incorreto" xfId="3" builtinId="27"/>
    <cellStyle name="Neutro" xfId="4" builtinId="28"/>
    <cellStyle name="Normal" xfId="0" builtinId="0"/>
    <cellStyle name="Normal_5.6" xfId="1"/>
    <cellStyle name="Nota" xfId="6" builtinId="10"/>
    <cellStyle name="Verificar Célula" xfId="5" builtinId="23"/>
  </cellStyles>
  <dxfs count="0"/>
  <tableStyles count="0" defaultTableStyle="TableStyleMedium9" defaultPivotStyle="PivotStyleLight16"/>
  <colors>
    <mruColors>
      <color rgb="FFFDF709"/>
      <color rgb="FFFFFB51"/>
      <color rgb="FFCC0489"/>
      <color rgb="FF4DFC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png@01CEFA57.1341C820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66675</xdr:rowOff>
    </xdr:from>
    <xdr:to>
      <xdr:col>18</xdr:col>
      <xdr:colOff>28575</xdr:colOff>
      <xdr:row>27</xdr:row>
      <xdr:rowOff>161925</xdr:rowOff>
    </xdr:to>
    <xdr:pic>
      <xdr:nvPicPr>
        <xdr:cNvPr id="2" name="Imagem 1" descr="cid:image003.png@01CEFA57.1341C820"/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57175"/>
          <a:ext cx="7953375" cy="504825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8"/>
  <sheetViews>
    <sheetView topLeftCell="A16" zoomScaleNormal="100" workbookViewId="0">
      <selection activeCell="O23" sqref="O23"/>
    </sheetView>
  </sheetViews>
  <sheetFormatPr defaultColWidth="9.140625" defaultRowHeight="15" x14ac:dyDescent="0.25"/>
  <cols>
    <col min="1" max="1" width="4.28515625" customWidth="1"/>
    <col min="2" max="2" width="42.140625" customWidth="1"/>
    <col min="3" max="3" width="5.85546875" bestFit="1" customWidth="1"/>
    <col min="4" max="4" width="7.140625" bestFit="1" customWidth="1"/>
    <col min="5" max="5" width="8.140625" bestFit="1" customWidth="1"/>
    <col min="6" max="6" width="5.85546875" bestFit="1" customWidth="1"/>
    <col min="7" max="7" width="7.140625" bestFit="1" customWidth="1"/>
    <col min="8" max="8" width="8.140625" bestFit="1" customWidth="1"/>
    <col min="9" max="9" width="9.5703125" bestFit="1" customWidth="1"/>
    <col min="10" max="10" width="6.42578125" bestFit="1" customWidth="1"/>
    <col min="11" max="11" width="10.7109375" bestFit="1" customWidth="1"/>
  </cols>
  <sheetData>
    <row r="1" spans="1:17" ht="26.25" customHeight="1" x14ac:dyDescent="0.25">
      <c r="A1" s="541" t="s">
        <v>594</v>
      </c>
      <c r="B1" s="541"/>
      <c r="C1" s="541"/>
      <c r="D1" s="541"/>
      <c r="E1" s="541"/>
      <c r="F1" s="541"/>
      <c r="G1" s="541"/>
      <c r="H1" s="541"/>
      <c r="I1" s="541"/>
      <c r="J1" s="541"/>
      <c r="K1" s="541"/>
    </row>
    <row r="2" spans="1:17" x14ac:dyDescent="0.25">
      <c r="A2" s="542" t="s">
        <v>69</v>
      </c>
      <c r="B2" s="549" t="s">
        <v>8</v>
      </c>
      <c r="C2" s="549" t="s">
        <v>111</v>
      </c>
      <c r="D2" s="549"/>
      <c r="E2" s="549"/>
      <c r="F2" s="549" t="s">
        <v>337</v>
      </c>
      <c r="G2" s="549"/>
      <c r="H2" s="549"/>
      <c r="I2" s="549"/>
      <c r="J2" s="549" t="s">
        <v>334</v>
      </c>
      <c r="K2" s="550"/>
      <c r="L2" s="4"/>
    </row>
    <row r="3" spans="1:17" ht="29.25" thickBot="1" x14ac:dyDescent="0.3">
      <c r="A3" s="543"/>
      <c r="B3" s="552"/>
      <c r="C3" s="175" t="s">
        <v>6</v>
      </c>
      <c r="D3" s="175" t="s">
        <v>4</v>
      </c>
      <c r="E3" s="175" t="s">
        <v>5</v>
      </c>
      <c r="F3" s="175" t="s">
        <v>6</v>
      </c>
      <c r="G3" s="175" t="s">
        <v>4</v>
      </c>
      <c r="H3" s="175" t="s">
        <v>5</v>
      </c>
      <c r="I3" s="176" t="s">
        <v>7</v>
      </c>
      <c r="J3" s="175" t="s">
        <v>64</v>
      </c>
      <c r="K3" s="177" t="s">
        <v>67</v>
      </c>
    </row>
    <row r="4" spans="1:17" ht="18" customHeight="1" thickTop="1" x14ac:dyDescent="0.25">
      <c r="A4" s="551">
        <v>1</v>
      </c>
      <c r="B4" s="547" t="s">
        <v>338</v>
      </c>
      <c r="C4" s="547"/>
      <c r="D4" s="547"/>
      <c r="E4" s="547"/>
      <c r="F4" s="547"/>
      <c r="G4" s="547"/>
      <c r="H4" s="547"/>
      <c r="I4" s="547"/>
      <c r="J4" s="547"/>
      <c r="K4" s="548"/>
    </row>
    <row r="5" spans="1:17" ht="18" customHeight="1" x14ac:dyDescent="0.25">
      <c r="A5" s="539"/>
      <c r="B5" s="416" t="s">
        <v>111</v>
      </c>
      <c r="C5" s="121">
        <f>SUM(C6:C9)</f>
        <v>491683</v>
      </c>
      <c r="D5" s="121">
        <f>SUM(D6:D9)</f>
        <v>248280</v>
      </c>
      <c r="E5" s="121">
        <f>SUM(E6:E9)</f>
        <v>243403</v>
      </c>
      <c r="F5" s="164">
        <f>+C5*100/C$5</f>
        <v>100</v>
      </c>
      <c r="G5" s="164">
        <f>+D5*100/C5</f>
        <v>50.495949626080218</v>
      </c>
      <c r="H5" s="164">
        <f>+E5*100/C5</f>
        <v>49.504050373919782</v>
      </c>
      <c r="I5" s="165">
        <f>+G5/H5</f>
        <v>1.0200367292104042</v>
      </c>
      <c r="J5" s="147" t="s">
        <v>333</v>
      </c>
      <c r="K5" s="122">
        <v>2010</v>
      </c>
    </row>
    <row r="6" spans="1:17" ht="18" customHeight="1" x14ac:dyDescent="0.25">
      <c r="A6" s="539"/>
      <c r="B6" s="416" t="s">
        <v>471</v>
      </c>
      <c r="C6" s="121">
        <f>+D6+E6</f>
        <v>155633</v>
      </c>
      <c r="D6" s="121">
        <v>77470</v>
      </c>
      <c r="E6" s="121">
        <v>78163</v>
      </c>
      <c r="F6" s="164">
        <f>+C6*100/C$5</f>
        <v>31.653117964216783</v>
      </c>
      <c r="G6" s="164">
        <f t="shared" ref="G6:G8" si="0">+D6*100/C6</f>
        <v>49.777360842494843</v>
      </c>
      <c r="H6" s="164">
        <f t="shared" ref="H6:H8" si="1">+E6*100/C6</f>
        <v>50.222639157505157</v>
      </c>
      <c r="I6" s="165">
        <f>+G6/H6</f>
        <v>0.99113391246497706</v>
      </c>
      <c r="J6" s="147" t="s">
        <v>333</v>
      </c>
      <c r="K6" s="122">
        <v>2010</v>
      </c>
      <c r="L6" s="2"/>
    </row>
    <row r="7" spans="1:17" ht="18" customHeight="1" x14ac:dyDescent="0.25">
      <c r="A7" s="539"/>
      <c r="B7" s="416" t="s">
        <v>472</v>
      </c>
      <c r="C7" s="121">
        <f t="shared" ref="C7:C8" si="2">+D7+E7</f>
        <v>304346</v>
      </c>
      <c r="D7" s="121">
        <v>151700</v>
      </c>
      <c r="E7" s="121">
        <v>152646</v>
      </c>
      <c r="F7" s="164">
        <f>+C7*100/C$5</f>
        <v>61.898825055981192</v>
      </c>
      <c r="G7" s="164">
        <f t="shared" si="0"/>
        <v>49.844584781794403</v>
      </c>
      <c r="H7" s="164">
        <f t="shared" si="1"/>
        <v>50.155415218205597</v>
      </c>
      <c r="I7" s="165">
        <f t="shared" ref="I7:I9" si="3">+G7/H7</f>
        <v>0.99380265450781535</v>
      </c>
      <c r="J7" s="147" t="s">
        <v>333</v>
      </c>
      <c r="K7" s="122">
        <v>2010</v>
      </c>
      <c r="L7" s="2"/>
    </row>
    <row r="8" spans="1:17" ht="18" customHeight="1" x14ac:dyDescent="0.25">
      <c r="A8" s="539"/>
      <c r="B8" s="416" t="s">
        <v>473</v>
      </c>
      <c r="C8" s="121">
        <f t="shared" si="2"/>
        <v>31346</v>
      </c>
      <c r="D8" s="121">
        <v>18962</v>
      </c>
      <c r="E8" s="121">
        <v>12384</v>
      </c>
      <c r="F8" s="164">
        <f>+C8*100/C$5</f>
        <v>6.3752458392907627</v>
      </c>
      <c r="G8" s="164">
        <f t="shared" si="0"/>
        <v>60.492566834683849</v>
      </c>
      <c r="H8" s="164">
        <f t="shared" si="1"/>
        <v>39.507433165316151</v>
      </c>
      <c r="I8" s="165">
        <f t="shared" si="3"/>
        <v>1.5311692506459946</v>
      </c>
      <c r="J8" s="147" t="s">
        <v>333</v>
      </c>
      <c r="K8" s="122">
        <v>2010</v>
      </c>
      <c r="L8" s="2"/>
    </row>
    <row r="9" spans="1:17" ht="18" customHeight="1" x14ac:dyDescent="0.25">
      <c r="A9" s="539"/>
      <c r="B9" s="416" t="s">
        <v>474</v>
      </c>
      <c r="C9" s="121">
        <f t="shared" ref="C9" si="4">+D9+E9</f>
        <v>358</v>
      </c>
      <c r="D9" s="121">
        <v>148</v>
      </c>
      <c r="E9" s="121">
        <v>210</v>
      </c>
      <c r="F9" s="164">
        <f>+C9*100/C$5</f>
        <v>7.2811140511264374E-2</v>
      </c>
      <c r="G9" s="164">
        <f t="shared" ref="G9" si="5">+D9*100/C9</f>
        <v>41.340782122905026</v>
      </c>
      <c r="H9" s="164">
        <f t="shared" ref="H9" si="6">+E9*100/C9</f>
        <v>58.659217877094974</v>
      </c>
      <c r="I9" s="165">
        <f t="shared" si="3"/>
        <v>0.7047619047619047</v>
      </c>
      <c r="J9" s="147" t="s">
        <v>333</v>
      </c>
      <c r="K9" s="122">
        <v>2010</v>
      </c>
      <c r="L9" s="2"/>
    </row>
    <row r="10" spans="1:17" ht="18" customHeight="1" x14ac:dyDescent="0.25">
      <c r="A10" s="146">
        <v>2</v>
      </c>
      <c r="B10" s="416" t="s">
        <v>475</v>
      </c>
      <c r="C10" s="121"/>
      <c r="D10" s="121"/>
      <c r="E10" s="121"/>
      <c r="F10" s="420"/>
      <c r="G10" s="421"/>
      <c r="H10" s="421"/>
      <c r="I10" s="422"/>
      <c r="J10" s="147" t="s">
        <v>333</v>
      </c>
      <c r="K10" s="122">
        <v>2010</v>
      </c>
      <c r="L10" s="2"/>
    </row>
    <row r="11" spans="1:17" ht="18" customHeight="1" x14ac:dyDescent="0.25">
      <c r="A11" s="146">
        <v>3</v>
      </c>
      <c r="B11" s="419" t="s">
        <v>168</v>
      </c>
      <c r="C11" s="544"/>
      <c r="D11" s="545"/>
      <c r="E11" s="546"/>
      <c r="F11" s="121">
        <v>2.6</v>
      </c>
      <c r="G11" s="121"/>
      <c r="H11" s="121"/>
      <c r="I11" s="165" t="e">
        <f>+G11/H11</f>
        <v>#DIV/0!</v>
      </c>
      <c r="J11" s="147" t="s">
        <v>333</v>
      </c>
      <c r="K11" s="122">
        <v>2010</v>
      </c>
    </row>
    <row r="12" spans="1:17" ht="18" customHeight="1" x14ac:dyDescent="0.25">
      <c r="A12" s="146">
        <v>4</v>
      </c>
      <c r="B12" s="419" t="s">
        <v>167</v>
      </c>
      <c r="C12" s="544"/>
      <c r="D12" s="545"/>
      <c r="E12" s="546"/>
      <c r="F12" s="121">
        <v>4.8</v>
      </c>
      <c r="G12" s="121">
        <v>0.2</v>
      </c>
      <c r="H12" s="121">
        <v>5.4</v>
      </c>
      <c r="I12" s="165">
        <f>+G12/H12</f>
        <v>3.7037037037037035E-2</v>
      </c>
      <c r="J12" s="147" t="s">
        <v>333</v>
      </c>
      <c r="K12" s="122">
        <v>2010</v>
      </c>
    </row>
    <row r="13" spans="1:17" ht="18" customHeight="1" x14ac:dyDescent="0.25">
      <c r="A13" s="539">
        <v>5</v>
      </c>
      <c r="B13" s="553" t="s">
        <v>165</v>
      </c>
      <c r="C13" s="554"/>
      <c r="D13" s="554"/>
      <c r="E13" s="554"/>
      <c r="F13" s="554"/>
      <c r="G13" s="554"/>
      <c r="H13" s="554"/>
      <c r="I13" s="554"/>
      <c r="J13" s="554"/>
      <c r="K13" s="555"/>
    </row>
    <row r="14" spans="1:17" ht="18" customHeight="1" x14ac:dyDescent="0.25">
      <c r="A14" s="539"/>
      <c r="B14" s="416" t="s">
        <v>111</v>
      </c>
      <c r="C14" s="121">
        <f>SUM(C15:C21)</f>
        <v>115512</v>
      </c>
      <c r="D14" s="121">
        <f>SUM(D15:D21)</f>
        <v>55393</v>
      </c>
      <c r="E14" s="121">
        <f>SUM(E15:E21)</f>
        <v>60119</v>
      </c>
      <c r="F14" s="164">
        <f t="shared" ref="F14:H21" si="7">+C14*100/C$14</f>
        <v>100</v>
      </c>
      <c r="G14" s="164">
        <f t="shared" si="7"/>
        <v>100</v>
      </c>
      <c r="H14" s="164">
        <f t="shared" si="7"/>
        <v>100</v>
      </c>
      <c r="I14" s="165">
        <f>+D14/E14</f>
        <v>0.92138924466474825</v>
      </c>
      <c r="J14" s="147" t="s">
        <v>333</v>
      </c>
      <c r="K14" s="122">
        <v>2010</v>
      </c>
    </row>
    <row r="15" spans="1:17" ht="18" customHeight="1" x14ac:dyDescent="0.25">
      <c r="A15" s="539"/>
      <c r="B15" s="416" t="s">
        <v>476</v>
      </c>
      <c r="C15" s="121">
        <v>28595</v>
      </c>
      <c r="D15" s="121">
        <v>16815</v>
      </c>
      <c r="E15" s="121">
        <v>11780</v>
      </c>
      <c r="F15" s="164">
        <f t="shared" si="7"/>
        <v>24.755003809128056</v>
      </c>
      <c r="G15" s="164">
        <f t="shared" si="7"/>
        <v>30.355821132634087</v>
      </c>
      <c r="H15" s="164">
        <f t="shared" si="7"/>
        <v>19.594470965917598</v>
      </c>
      <c r="I15" s="165">
        <f t="shared" ref="I15:I22" si="8">+G15/H15</f>
        <v>1.5492034046458647</v>
      </c>
      <c r="J15" s="147" t="s">
        <v>333</v>
      </c>
      <c r="K15" s="122">
        <v>2010</v>
      </c>
      <c r="L15" s="3"/>
      <c r="M15" s="3"/>
      <c r="N15" s="3"/>
      <c r="O15" s="3"/>
      <c r="P15" s="3"/>
      <c r="Q15" s="3"/>
    </row>
    <row r="16" spans="1:17" ht="18" customHeight="1" x14ac:dyDescent="0.25">
      <c r="A16" s="539"/>
      <c r="B16" s="416" t="s">
        <v>477</v>
      </c>
      <c r="C16" s="121">
        <v>24259</v>
      </c>
      <c r="D16" s="121">
        <v>7591</v>
      </c>
      <c r="E16" s="121">
        <v>16668</v>
      </c>
      <c r="F16" s="164">
        <f t="shared" si="7"/>
        <v>21.001281252164276</v>
      </c>
      <c r="G16" s="164">
        <f t="shared" si="7"/>
        <v>13.703897604390447</v>
      </c>
      <c r="H16" s="164">
        <f t="shared" si="7"/>
        <v>27.725012059415494</v>
      </c>
      <c r="I16" s="165">
        <f t="shared" si="8"/>
        <v>0.49427922970863286</v>
      </c>
      <c r="J16" s="147" t="s">
        <v>333</v>
      </c>
      <c r="K16" s="122">
        <v>2010</v>
      </c>
    </row>
    <row r="17" spans="1:11" ht="18" customHeight="1" x14ac:dyDescent="0.25">
      <c r="A17" s="539"/>
      <c r="B17" s="416" t="s">
        <v>478</v>
      </c>
      <c r="C17" s="121">
        <f>+D17+E17</f>
        <v>44741</v>
      </c>
      <c r="D17" s="121">
        <v>17805</v>
      </c>
      <c r="E17" s="121">
        <v>26936</v>
      </c>
      <c r="F17" s="164">
        <f t="shared" si="7"/>
        <v>38.732772352655999</v>
      </c>
      <c r="G17" s="164">
        <f t="shared" si="7"/>
        <v>32.143050565955988</v>
      </c>
      <c r="H17" s="164">
        <f t="shared" si="7"/>
        <v>44.804471132254363</v>
      </c>
      <c r="I17" s="165">
        <f t="shared" si="8"/>
        <v>0.71740720855906892</v>
      </c>
      <c r="J17" s="147" t="s">
        <v>333</v>
      </c>
      <c r="K17" s="122">
        <v>2010</v>
      </c>
    </row>
    <row r="18" spans="1:11" ht="18" customHeight="1" x14ac:dyDescent="0.25">
      <c r="A18" s="539"/>
      <c r="B18" s="416" t="s">
        <v>479</v>
      </c>
      <c r="C18" s="121">
        <v>10147</v>
      </c>
      <c r="D18" s="121">
        <v>7015</v>
      </c>
      <c r="E18" s="121">
        <v>3132</v>
      </c>
      <c r="F18" s="164">
        <f t="shared" si="7"/>
        <v>8.7843687235958168</v>
      </c>
      <c r="G18" s="164">
        <f t="shared" si="7"/>
        <v>12.66405502500316</v>
      </c>
      <c r="H18" s="164">
        <f t="shared" si="7"/>
        <v>5.2096674928059352</v>
      </c>
      <c r="I18" s="165">
        <f t="shared" si="8"/>
        <v>2.430875874994141</v>
      </c>
      <c r="J18" s="147" t="s">
        <v>333</v>
      </c>
      <c r="K18" s="122">
        <v>2010</v>
      </c>
    </row>
    <row r="19" spans="1:11" ht="18" customHeight="1" x14ac:dyDescent="0.25">
      <c r="A19" s="539"/>
      <c r="B19" s="416" t="s">
        <v>480</v>
      </c>
      <c r="C19" s="121">
        <v>1379</v>
      </c>
      <c r="D19" s="121">
        <v>812</v>
      </c>
      <c r="E19" s="121">
        <v>567</v>
      </c>
      <c r="F19" s="164">
        <f t="shared" si="7"/>
        <v>1.1938153611745965</v>
      </c>
      <c r="G19" s="164">
        <f t="shared" si="7"/>
        <v>1.465889191775134</v>
      </c>
      <c r="H19" s="164">
        <f t="shared" si="7"/>
        <v>0.94312945990452268</v>
      </c>
      <c r="I19" s="165">
        <f t="shared" si="8"/>
        <v>1.5542820515049256</v>
      </c>
      <c r="J19" s="147" t="s">
        <v>333</v>
      </c>
      <c r="K19" s="122">
        <v>2010</v>
      </c>
    </row>
    <row r="20" spans="1:11" ht="18" customHeight="1" x14ac:dyDescent="0.25">
      <c r="A20" s="539"/>
      <c r="B20" s="416" t="s">
        <v>481</v>
      </c>
      <c r="C20" s="121">
        <v>6103</v>
      </c>
      <c r="D20" s="121">
        <v>5222</v>
      </c>
      <c r="E20" s="121">
        <v>881</v>
      </c>
      <c r="F20" s="164">
        <f t="shared" si="7"/>
        <v>5.2834337558002629</v>
      </c>
      <c r="G20" s="164">
        <f t="shared" si="7"/>
        <v>9.4271839402090514</v>
      </c>
      <c r="H20" s="164">
        <f t="shared" si="7"/>
        <v>1.4654269033084382</v>
      </c>
      <c r="I20" s="165">
        <f t="shared" si="8"/>
        <v>6.4330632383817026</v>
      </c>
      <c r="J20" s="147" t="s">
        <v>333</v>
      </c>
      <c r="K20" s="122">
        <v>2010</v>
      </c>
    </row>
    <row r="21" spans="1:11" ht="18" customHeight="1" x14ac:dyDescent="0.25">
      <c r="A21" s="539"/>
      <c r="B21" s="416" t="s">
        <v>482</v>
      </c>
      <c r="C21" s="121">
        <v>288</v>
      </c>
      <c r="D21" s="121">
        <v>133</v>
      </c>
      <c r="E21" s="121">
        <v>155</v>
      </c>
      <c r="F21" s="164">
        <f t="shared" si="7"/>
        <v>0.24932474548098899</v>
      </c>
      <c r="G21" s="164">
        <f t="shared" si="7"/>
        <v>0.24010254003213402</v>
      </c>
      <c r="H21" s="164">
        <f t="shared" si="7"/>
        <v>0.25782198639365261</v>
      </c>
      <c r="I21" s="165">
        <v>0</v>
      </c>
      <c r="J21" s="147" t="s">
        <v>333</v>
      </c>
      <c r="K21" s="122">
        <v>2010</v>
      </c>
    </row>
    <row r="22" spans="1:11" ht="18" customHeight="1" x14ac:dyDescent="0.25">
      <c r="A22" s="146">
        <f>+A13+1</f>
        <v>6</v>
      </c>
      <c r="B22" s="166" t="s">
        <v>339</v>
      </c>
      <c r="C22" s="544"/>
      <c r="D22" s="545"/>
      <c r="E22" s="545"/>
      <c r="F22" s="546"/>
      <c r="G22" s="121">
        <v>34.299999999999997</v>
      </c>
      <c r="H22" s="121">
        <v>38.299999999999997</v>
      </c>
      <c r="I22" s="165">
        <f t="shared" si="8"/>
        <v>0.8955613577023499</v>
      </c>
      <c r="J22" s="147" t="s">
        <v>333</v>
      </c>
      <c r="K22" s="122">
        <v>2010</v>
      </c>
    </row>
    <row r="23" spans="1:11" ht="18" customHeight="1" x14ac:dyDescent="0.25">
      <c r="A23" s="146">
        <f>+A22+1</f>
        <v>7</v>
      </c>
      <c r="B23" s="120" t="s">
        <v>166</v>
      </c>
      <c r="C23" s="121">
        <v>2316</v>
      </c>
      <c r="D23" s="121">
        <v>1158</v>
      </c>
      <c r="E23" s="121">
        <v>1158</v>
      </c>
      <c r="F23" s="121"/>
      <c r="G23" s="121">
        <v>4.5999999999999996</v>
      </c>
      <c r="H23" s="121">
        <v>4.7</v>
      </c>
      <c r="I23" s="165">
        <f>+G23/H23</f>
        <v>0.97872340425531901</v>
      </c>
      <c r="J23" s="147" t="s">
        <v>333</v>
      </c>
      <c r="K23" s="122">
        <v>2010</v>
      </c>
    </row>
    <row r="24" spans="1:11" ht="42" customHeight="1" x14ac:dyDescent="0.25">
      <c r="A24" s="146">
        <f t="shared" ref="A24" si="9">+A23+1</f>
        <v>8</v>
      </c>
      <c r="B24" s="166" t="s">
        <v>497</v>
      </c>
      <c r="C24" s="544"/>
      <c r="D24" s="545"/>
      <c r="E24" s="546"/>
      <c r="F24" s="125">
        <v>4.2</v>
      </c>
      <c r="G24" s="125"/>
      <c r="H24" s="125"/>
      <c r="I24" s="167" t="e">
        <f t="shared" ref="I24" si="10">+G24/H24</f>
        <v>#DIV/0!</v>
      </c>
      <c r="J24" s="147" t="s">
        <v>451</v>
      </c>
      <c r="K24" s="122">
        <v>2010</v>
      </c>
    </row>
    <row r="25" spans="1:11" ht="18" customHeight="1" x14ac:dyDescent="0.25">
      <c r="A25" s="539">
        <v>9</v>
      </c>
      <c r="B25" s="537" t="s">
        <v>169</v>
      </c>
      <c r="C25" s="537"/>
      <c r="D25" s="537"/>
      <c r="E25" s="537"/>
      <c r="F25" s="537"/>
      <c r="G25" s="537"/>
      <c r="H25" s="537"/>
      <c r="I25" s="537"/>
      <c r="J25" s="537"/>
      <c r="K25" s="538"/>
    </row>
    <row r="26" spans="1:11" ht="18" customHeight="1" x14ac:dyDescent="0.25">
      <c r="A26" s="539"/>
      <c r="B26" s="416" t="s">
        <v>111</v>
      </c>
      <c r="C26" s="121">
        <f>+D26+E26</f>
        <v>116873</v>
      </c>
      <c r="D26" s="121">
        <f>SUM(D27:D33)</f>
        <v>55833</v>
      </c>
      <c r="E26" s="121">
        <f>SUM(E27:E33)</f>
        <v>61040</v>
      </c>
      <c r="F26" s="164">
        <f>+C26*100/C$15</f>
        <v>408.71830739639796</v>
      </c>
      <c r="G26" s="164">
        <f>+D26*100/D$15</f>
        <v>332.04281891168597</v>
      </c>
      <c r="H26" s="164">
        <f>+E26*100/E$15</f>
        <v>518.16638370118847</v>
      </c>
      <c r="I26" s="165">
        <f>+D26/E26</f>
        <v>0.91469528178243775</v>
      </c>
      <c r="J26" s="147" t="s">
        <v>333</v>
      </c>
      <c r="K26" s="122">
        <v>2010</v>
      </c>
    </row>
    <row r="27" spans="1:11" ht="18" customHeight="1" x14ac:dyDescent="0.25">
      <c r="A27" s="539"/>
      <c r="B27" s="416" t="s">
        <v>483</v>
      </c>
      <c r="C27" s="121">
        <f t="shared" ref="C27:C33" si="11">+D27+E27</f>
        <v>17741</v>
      </c>
      <c r="D27" s="121">
        <v>5715</v>
      </c>
      <c r="E27" s="147">
        <v>12026</v>
      </c>
      <c r="F27" s="164">
        <f t="shared" ref="F27:H33" si="12">+C27*100/C$15</f>
        <v>62.042315090050707</v>
      </c>
      <c r="G27" s="164">
        <f t="shared" si="12"/>
        <v>33.987511150758252</v>
      </c>
      <c r="H27" s="164">
        <f t="shared" si="12"/>
        <v>102.08828522920204</v>
      </c>
      <c r="I27" s="165">
        <f t="shared" ref="I27:I33" si="13">+G27/H27</f>
        <v>0.33292273520366888</v>
      </c>
      <c r="J27" s="147" t="s">
        <v>333</v>
      </c>
      <c r="K27" s="122">
        <v>2010</v>
      </c>
    </row>
    <row r="28" spans="1:11" ht="18" customHeight="1" x14ac:dyDescent="0.25">
      <c r="A28" s="539"/>
      <c r="B28" s="416" t="s">
        <v>484</v>
      </c>
      <c r="C28" s="121">
        <f t="shared" si="11"/>
        <v>5613</v>
      </c>
      <c r="D28" s="121">
        <v>1397</v>
      </c>
      <c r="E28" s="147">
        <v>4216</v>
      </c>
      <c r="F28" s="164">
        <f t="shared" si="12"/>
        <v>19.629305822696274</v>
      </c>
      <c r="G28" s="164">
        <f t="shared" si="12"/>
        <v>8.3080582812964607</v>
      </c>
      <c r="H28" s="164">
        <f t="shared" si="12"/>
        <v>35.789473684210527</v>
      </c>
      <c r="I28" s="165">
        <f t="shared" si="13"/>
        <v>0.23213692256563639</v>
      </c>
      <c r="J28" s="147" t="s">
        <v>333</v>
      </c>
      <c r="K28" s="122">
        <v>2010</v>
      </c>
    </row>
    <row r="29" spans="1:11" ht="18" customHeight="1" x14ac:dyDescent="0.25">
      <c r="A29" s="539"/>
      <c r="B29" s="416" t="s">
        <v>485</v>
      </c>
      <c r="C29" s="121">
        <f t="shared" si="11"/>
        <v>27474</v>
      </c>
      <c r="D29" s="121">
        <v>7275</v>
      </c>
      <c r="E29" s="147">
        <v>20199</v>
      </c>
      <c r="F29" s="164">
        <f t="shared" si="12"/>
        <v>96.079734219269099</v>
      </c>
      <c r="G29" s="164">
        <f t="shared" si="12"/>
        <v>43.264942016057091</v>
      </c>
      <c r="H29" s="164">
        <f t="shared" si="12"/>
        <v>171.4685908319185</v>
      </c>
      <c r="I29" s="165">
        <f t="shared" si="13"/>
        <v>0.25231992521865071</v>
      </c>
      <c r="J29" s="147" t="s">
        <v>333</v>
      </c>
      <c r="K29" s="122">
        <v>2010</v>
      </c>
    </row>
    <row r="30" spans="1:11" ht="18" customHeight="1" x14ac:dyDescent="0.25">
      <c r="A30" s="539"/>
      <c r="B30" s="416" t="s">
        <v>486</v>
      </c>
      <c r="C30" s="121">
        <f t="shared" si="11"/>
        <v>19962</v>
      </c>
      <c r="D30" s="121">
        <v>5370</v>
      </c>
      <c r="E30" s="147">
        <v>14592</v>
      </c>
      <c r="F30" s="164">
        <f t="shared" si="12"/>
        <v>69.809407239027806</v>
      </c>
      <c r="G30" s="164">
        <f t="shared" si="12"/>
        <v>31.93577163247101</v>
      </c>
      <c r="H30" s="164">
        <f t="shared" si="12"/>
        <v>123.87096774193549</v>
      </c>
      <c r="I30" s="165">
        <f t="shared" si="13"/>
        <v>0.25781482307463577</v>
      </c>
      <c r="J30" s="147" t="s">
        <v>333</v>
      </c>
      <c r="K30" s="122">
        <v>2010</v>
      </c>
    </row>
    <row r="31" spans="1:11" ht="18" customHeight="1" x14ac:dyDescent="0.25">
      <c r="A31" s="539"/>
      <c r="B31" s="416" t="s">
        <v>487</v>
      </c>
      <c r="C31" s="121">
        <f t="shared" si="11"/>
        <v>16785</v>
      </c>
      <c r="D31" s="121">
        <v>14588</v>
      </c>
      <c r="E31" s="147">
        <v>2197</v>
      </c>
      <c r="F31" s="164">
        <f t="shared" si="12"/>
        <v>58.699073264556738</v>
      </c>
      <c r="G31" s="164">
        <f t="shared" si="12"/>
        <v>86.755872732679151</v>
      </c>
      <c r="H31" s="164">
        <f t="shared" si="12"/>
        <v>18.650254668930391</v>
      </c>
      <c r="I31" s="165">
        <f t="shared" si="13"/>
        <v>4.6517259025533022</v>
      </c>
      <c r="J31" s="147" t="s">
        <v>333</v>
      </c>
      <c r="K31" s="122">
        <v>2010</v>
      </c>
    </row>
    <row r="32" spans="1:11" ht="18" customHeight="1" x14ac:dyDescent="0.25">
      <c r="A32" s="539"/>
      <c r="B32" s="416" t="s">
        <v>488</v>
      </c>
      <c r="C32" s="121">
        <f t="shared" si="11"/>
        <v>27937</v>
      </c>
      <c r="D32" s="121">
        <v>21049</v>
      </c>
      <c r="E32" s="147">
        <v>6888</v>
      </c>
      <c r="F32" s="164">
        <f t="shared" si="12"/>
        <v>97.698898408812724</v>
      </c>
      <c r="G32" s="164">
        <f t="shared" si="12"/>
        <v>125.17989889979185</v>
      </c>
      <c r="H32" s="164">
        <f t="shared" si="12"/>
        <v>58.471986417657043</v>
      </c>
      <c r="I32" s="165">
        <f t="shared" si="13"/>
        <v>2.1408525102200175</v>
      </c>
      <c r="J32" s="147" t="s">
        <v>333</v>
      </c>
      <c r="K32" s="122">
        <v>2010</v>
      </c>
    </row>
    <row r="33" spans="1:11" ht="18" customHeight="1" x14ac:dyDescent="0.25">
      <c r="A33" s="539"/>
      <c r="B33" s="418" t="s">
        <v>489</v>
      </c>
      <c r="C33" s="121">
        <f t="shared" si="11"/>
        <v>1361</v>
      </c>
      <c r="D33" s="121">
        <v>439</v>
      </c>
      <c r="E33" s="147">
        <v>922</v>
      </c>
      <c r="F33" s="164">
        <f t="shared" si="12"/>
        <v>4.7595733519846126</v>
      </c>
      <c r="G33" s="164">
        <f t="shared" si="12"/>
        <v>2.6107641986321735</v>
      </c>
      <c r="H33" s="164">
        <f t="shared" si="12"/>
        <v>7.8268251273344651</v>
      </c>
      <c r="I33" s="165">
        <f t="shared" si="13"/>
        <v>0.33356618503131241</v>
      </c>
      <c r="J33" s="147" t="s">
        <v>333</v>
      </c>
      <c r="K33" s="122">
        <v>2010</v>
      </c>
    </row>
    <row r="34" spans="1:11" ht="18" customHeight="1" x14ac:dyDescent="0.25">
      <c r="A34" s="539">
        <f>+A25+1</f>
        <v>10</v>
      </c>
      <c r="B34" s="537" t="s">
        <v>340</v>
      </c>
      <c r="C34" s="537"/>
      <c r="D34" s="537"/>
      <c r="E34" s="537"/>
      <c r="F34" s="537"/>
      <c r="G34" s="537"/>
      <c r="H34" s="537"/>
      <c r="I34" s="537"/>
      <c r="J34" s="537"/>
      <c r="K34" s="538"/>
    </row>
    <row r="35" spans="1:11" ht="18" customHeight="1" x14ac:dyDescent="0.25">
      <c r="A35" s="539"/>
      <c r="B35" s="416" t="s">
        <v>111</v>
      </c>
      <c r="C35" s="121">
        <f>+D35+E35</f>
        <v>0</v>
      </c>
      <c r="D35" s="168"/>
      <c r="E35" s="168"/>
      <c r="F35" s="164">
        <f>+C35*100/C$15</f>
        <v>0</v>
      </c>
      <c r="G35" s="164">
        <f>+D35*100/D$15</f>
        <v>0</v>
      </c>
      <c r="H35" s="164">
        <f>+E35*100/E$15</f>
        <v>0</v>
      </c>
      <c r="I35" s="165" t="e">
        <f>+D35/E35</f>
        <v>#DIV/0!</v>
      </c>
      <c r="J35" s="147" t="s">
        <v>333</v>
      </c>
      <c r="K35" s="169">
        <v>2010</v>
      </c>
    </row>
    <row r="36" spans="1:11" ht="18" customHeight="1" x14ac:dyDescent="0.25">
      <c r="A36" s="539"/>
      <c r="B36" s="416" t="s">
        <v>484</v>
      </c>
      <c r="C36" s="121">
        <f t="shared" ref="C36:C40" si="14">+D36+E36</f>
        <v>0</v>
      </c>
      <c r="D36" s="147"/>
      <c r="E36" s="147"/>
      <c r="F36" s="164">
        <f t="shared" ref="F36:H40" si="15">+C36*100/C$15</f>
        <v>0</v>
      </c>
      <c r="G36" s="164">
        <f t="shared" si="15"/>
        <v>0</v>
      </c>
      <c r="H36" s="164">
        <f t="shared" si="15"/>
        <v>0</v>
      </c>
      <c r="I36" s="165" t="e">
        <f t="shared" ref="I36:I40" si="16">+G36/H36</f>
        <v>#DIV/0!</v>
      </c>
      <c r="J36" s="147" t="s">
        <v>333</v>
      </c>
      <c r="K36" s="122">
        <v>2010</v>
      </c>
    </row>
    <row r="37" spans="1:11" ht="18" customHeight="1" x14ac:dyDescent="0.25">
      <c r="A37" s="539"/>
      <c r="B37" s="416" t="s">
        <v>486</v>
      </c>
      <c r="C37" s="121">
        <f t="shared" si="14"/>
        <v>0</v>
      </c>
      <c r="D37" s="168"/>
      <c r="E37" s="168"/>
      <c r="F37" s="164">
        <f t="shared" si="15"/>
        <v>0</v>
      </c>
      <c r="G37" s="164">
        <f t="shared" si="15"/>
        <v>0</v>
      </c>
      <c r="H37" s="164">
        <f t="shared" si="15"/>
        <v>0</v>
      </c>
      <c r="I37" s="165" t="e">
        <f t="shared" si="16"/>
        <v>#DIV/0!</v>
      </c>
      <c r="J37" s="147" t="s">
        <v>333</v>
      </c>
      <c r="K37" s="122">
        <v>2010</v>
      </c>
    </row>
    <row r="38" spans="1:11" ht="18" customHeight="1" x14ac:dyDescent="0.25">
      <c r="A38" s="539"/>
      <c r="B38" s="416" t="s">
        <v>487</v>
      </c>
      <c r="C38" s="121">
        <f t="shared" si="14"/>
        <v>0</v>
      </c>
      <c r="D38" s="168"/>
      <c r="E38" s="168"/>
      <c r="F38" s="164">
        <f t="shared" si="15"/>
        <v>0</v>
      </c>
      <c r="G38" s="164">
        <f t="shared" si="15"/>
        <v>0</v>
      </c>
      <c r="H38" s="164">
        <f t="shared" si="15"/>
        <v>0</v>
      </c>
      <c r="I38" s="165" t="e">
        <f t="shared" si="16"/>
        <v>#DIV/0!</v>
      </c>
      <c r="J38" s="147" t="s">
        <v>333</v>
      </c>
      <c r="K38" s="122">
        <v>2010</v>
      </c>
    </row>
    <row r="39" spans="1:11" ht="18" customHeight="1" x14ac:dyDescent="0.25">
      <c r="A39" s="539"/>
      <c r="B39" s="416" t="s">
        <v>488</v>
      </c>
      <c r="C39" s="121">
        <f t="shared" si="14"/>
        <v>0</v>
      </c>
      <c r="D39" s="168"/>
      <c r="E39" s="168"/>
      <c r="F39" s="164">
        <f t="shared" si="15"/>
        <v>0</v>
      </c>
      <c r="G39" s="164">
        <f t="shared" si="15"/>
        <v>0</v>
      </c>
      <c r="H39" s="164">
        <f t="shared" si="15"/>
        <v>0</v>
      </c>
      <c r="I39" s="165" t="e">
        <f t="shared" si="16"/>
        <v>#DIV/0!</v>
      </c>
      <c r="J39" s="147" t="s">
        <v>333</v>
      </c>
      <c r="K39" s="122">
        <v>2010</v>
      </c>
    </row>
    <row r="40" spans="1:11" ht="18" customHeight="1" x14ac:dyDescent="0.25">
      <c r="A40" s="539"/>
      <c r="B40" s="416" t="s">
        <v>489</v>
      </c>
      <c r="C40" s="121">
        <f t="shared" si="14"/>
        <v>0</v>
      </c>
      <c r="D40" s="168"/>
      <c r="E40" s="168"/>
      <c r="F40" s="164">
        <f t="shared" si="15"/>
        <v>0</v>
      </c>
      <c r="G40" s="164">
        <f t="shared" si="15"/>
        <v>0</v>
      </c>
      <c r="H40" s="164">
        <f t="shared" si="15"/>
        <v>0</v>
      </c>
      <c r="I40" s="165" t="e">
        <f t="shared" si="16"/>
        <v>#DIV/0!</v>
      </c>
      <c r="J40" s="147" t="s">
        <v>333</v>
      </c>
      <c r="K40" s="122">
        <v>2010</v>
      </c>
    </row>
    <row r="41" spans="1:11" ht="18" customHeight="1" x14ac:dyDescent="0.25">
      <c r="A41" s="539">
        <f>+A34+1</f>
        <v>11</v>
      </c>
      <c r="B41" s="537" t="s">
        <v>498</v>
      </c>
      <c r="C41" s="537"/>
      <c r="D41" s="537"/>
      <c r="E41" s="537"/>
      <c r="F41" s="537"/>
      <c r="G41" s="537"/>
      <c r="H41" s="537"/>
      <c r="I41" s="537"/>
      <c r="J41" s="537"/>
      <c r="K41" s="538"/>
    </row>
    <row r="42" spans="1:11" ht="18" customHeight="1" x14ac:dyDescent="0.25">
      <c r="A42" s="539"/>
      <c r="B42" s="416" t="s">
        <v>111</v>
      </c>
      <c r="C42" s="121">
        <f>+D42+E42</f>
        <v>0</v>
      </c>
      <c r="D42" s="121"/>
      <c r="E42" s="121"/>
      <c r="F42" s="164">
        <f>+C42*100/C$15</f>
        <v>0</v>
      </c>
      <c r="G42" s="164">
        <f>+D42*100/D$15</f>
        <v>0</v>
      </c>
      <c r="H42" s="164">
        <f>+E42*100/E$15</f>
        <v>0</v>
      </c>
      <c r="I42" s="165" t="e">
        <f>+D42/E42</f>
        <v>#DIV/0!</v>
      </c>
      <c r="J42" s="147" t="s">
        <v>333</v>
      </c>
      <c r="K42" s="122">
        <v>2010</v>
      </c>
    </row>
    <row r="43" spans="1:11" ht="18" customHeight="1" x14ac:dyDescent="0.25">
      <c r="A43" s="539"/>
      <c r="B43" s="416" t="s">
        <v>483</v>
      </c>
      <c r="C43" s="121">
        <f t="shared" ref="C43:C49" si="17">+D43+E43</f>
        <v>0</v>
      </c>
      <c r="D43" s="168"/>
      <c r="E43" s="168"/>
      <c r="F43" s="164">
        <f t="shared" ref="F43:H49" si="18">+C43*100/C$15</f>
        <v>0</v>
      </c>
      <c r="G43" s="121"/>
      <c r="H43" s="164">
        <f t="shared" si="18"/>
        <v>0</v>
      </c>
      <c r="I43" s="165" t="e">
        <f t="shared" ref="I43:I49" si="19">+G43/H43</f>
        <v>#DIV/0!</v>
      </c>
      <c r="J43" s="147" t="s">
        <v>333</v>
      </c>
      <c r="K43" s="122">
        <v>2010</v>
      </c>
    </row>
    <row r="44" spans="1:11" ht="18" customHeight="1" x14ac:dyDescent="0.25">
      <c r="A44" s="539"/>
      <c r="B44" s="416" t="s">
        <v>484</v>
      </c>
      <c r="C44" s="121">
        <f t="shared" si="17"/>
        <v>0</v>
      </c>
      <c r="D44" s="168"/>
      <c r="E44" s="168"/>
      <c r="F44" s="164">
        <f t="shared" si="18"/>
        <v>0</v>
      </c>
      <c r="G44" s="164">
        <f t="shared" si="18"/>
        <v>0</v>
      </c>
      <c r="H44" s="164">
        <f t="shared" si="18"/>
        <v>0</v>
      </c>
      <c r="I44" s="165" t="e">
        <f t="shared" si="19"/>
        <v>#DIV/0!</v>
      </c>
      <c r="J44" s="147" t="s">
        <v>333</v>
      </c>
      <c r="K44" s="122">
        <v>2010</v>
      </c>
    </row>
    <row r="45" spans="1:11" ht="18" customHeight="1" x14ac:dyDescent="0.25">
      <c r="A45" s="539"/>
      <c r="B45" s="416" t="s">
        <v>490</v>
      </c>
      <c r="C45" s="121">
        <f t="shared" si="17"/>
        <v>0</v>
      </c>
      <c r="D45" s="170"/>
      <c r="E45" s="170"/>
      <c r="F45" s="164">
        <f t="shared" si="18"/>
        <v>0</v>
      </c>
      <c r="G45" s="164">
        <f t="shared" si="18"/>
        <v>0</v>
      </c>
      <c r="H45" s="164">
        <f t="shared" si="18"/>
        <v>0</v>
      </c>
      <c r="I45" s="165" t="e">
        <f t="shared" si="19"/>
        <v>#DIV/0!</v>
      </c>
      <c r="J45" s="147" t="s">
        <v>333</v>
      </c>
      <c r="K45" s="122">
        <v>2010</v>
      </c>
    </row>
    <row r="46" spans="1:11" ht="18" customHeight="1" x14ac:dyDescent="0.25">
      <c r="A46" s="539"/>
      <c r="B46" s="416" t="s">
        <v>491</v>
      </c>
      <c r="C46" s="121">
        <f t="shared" si="17"/>
        <v>0</v>
      </c>
      <c r="D46" s="121"/>
      <c r="E46" s="121"/>
      <c r="F46" s="164">
        <f t="shared" si="18"/>
        <v>0</v>
      </c>
      <c r="G46" s="164">
        <f t="shared" si="18"/>
        <v>0</v>
      </c>
      <c r="H46" s="164">
        <f t="shared" si="18"/>
        <v>0</v>
      </c>
      <c r="I46" s="165" t="e">
        <f t="shared" si="19"/>
        <v>#DIV/0!</v>
      </c>
      <c r="J46" s="147" t="s">
        <v>333</v>
      </c>
      <c r="K46" s="122">
        <v>2010</v>
      </c>
    </row>
    <row r="47" spans="1:11" ht="18" customHeight="1" x14ac:dyDescent="0.25">
      <c r="A47" s="539"/>
      <c r="B47" s="416" t="s">
        <v>487</v>
      </c>
      <c r="C47" s="121">
        <f t="shared" si="17"/>
        <v>0</v>
      </c>
      <c r="D47" s="121"/>
      <c r="E47" s="121"/>
      <c r="F47" s="164">
        <f t="shared" si="18"/>
        <v>0</v>
      </c>
      <c r="G47" s="164">
        <f t="shared" si="18"/>
        <v>0</v>
      </c>
      <c r="H47" s="164">
        <f t="shared" si="18"/>
        <v>0</v>
      </c>
      <c r="I47" s="165" t="e">
        <f t="shared" si="19"/>
        <v>#DIV/0!</v>
      </c>
      <c r="J47" s="147" t="s">
        <v>333</v>
      </c>
      <c r="K47" s="122">
        <v>2010</v>
      </c>
    </row>
    <row r="48" spans="1:11" ht="18" customHeight="1" x14ac:dyDescent="0.25">
      <c r="A48" s="539"/>
      <c r="B48" s="416" t="s">
        <v>492</v>
      </c>
      <c r="C48" s="121">
        <f t="shared" si="17"/>
        <v>0</v>
      </c>
      <c r="D48" s="121"/>
      <c r="E48" s="121"/>
      <c r="F48" s="164">
        <f t="shared" si="18"/>
        <v>0</v>
      </c>
      <c r="G48" s="164">
        <f t="shared" si="18"/>
        <v>0</v>
      </c>
      <c r="H48" s="164">
        <f t="shared" si="18"/>
        <v>0</v>
      </c>
      <c r="I48" s="165" t="e">
        <f t="shared" si="19"/>
        <v>#DIV/0!</v>
      </c>
      <c r="J48" s="147" t="s">
        <v>333</v>
      </c>
      <c r="K48" s="122">
        <v>2010</v>
      </c>
    </row>
    <row r="49" spans="1:11" ht="18" customHeight="1" x14ac:dyDescent="0.25">
      <c r="A49" s="539"/>
      <c r="B49" s="416" t="s">
        <v>489</v>
      </c>
      <c r="C49" s="121">
        <f t="shared" si="17"/>
        <v>0</v>
      </c>
      <c r="D49" s="121"/>
      <c r="E49" s="121"/>
      <c r="F49" s="164">
        <f t="shared" si="18"/>
        <v>0</v>
      </c>
      <c r="G49" s="164">
        <f t="shared" si="18"/>
        <v>0</v>
      </c>
      <c r="H49" s="164">
        <f t="shared" si="18"/>
        <v>0</v>
      </c>
      <c r="I49" s="165" t="e">
        <f t="shared" si="19"/>
        <v>#DIV/0!</v>
      </c>
      <c r="J49" s="147" t="s">
        <v>333</v>
      </c>
      <c r="K49" s="122">
        <v>2010</v>
      </c>
    </row>
    <row r="50" spans="1:11" ht="18" customHeight="1" x14ac:dyDescent="0.25">
      <c r="A50" s="539">
        <f>+A41+1</f>
        <v>12</v>
      </c>
      <c r="B50" s="537" t="s">
        <v>341</v>
      </c>
      <c r="C50" s="537"/>
      <c r="D50" s="537"/>
      <c r="E50" s="537"/>
      <c r="F50" s="537"/>
      <c r="G50" s="537"/>
      <c r="H50" s="537"/>
      <c r="I50" s="537"/>
      <c r="J50" s="537"/>
      <c r="K50" s="538"/>
    </row>
    <row r="51" spans="1:11" ht="18" customHeight="1" x14ac:dyDescent="0.25">
      <c r="A51" s="539"/>
      <c r="B51" s="416" t="s">
        <v>111</v>
      </c>
      <c r="C51" s="121">
        <f t="shared" ref="C51:C58" si="20">+D51+E51</f>
        <v>0</v>
      </c>
      <c r="D51" s="121"/>
      <c r="E51" s="121"/>
      <c r="F51" s="164">
        <f t="shared" ref="F51:H58" si="21">+C51*100/C$15</f>
        <v>0</v>
      </c>
      <c r="G51" s="164">
        <f t="shared" si="21"/>
        <v>0</v>
      </c>
      <c r="H51" s="164">
        <f t="shared" si="21"/>
        <v>0</v>
      </c>
      <c r="I51" s="165" t="e">
        <f t="shared" ref="I51:I57" si="22">+G51/H51</f>
        <v>#DIV/0!</v>
      </c>
      <c r="J51" s="147" t="s">
        <v>333</v>
      </c>
      <c r="K51" s="122">
        <v>2010</v>
      </c>
    </row>
    <row r="52" spans="1:11" ht="18" customHeight="1" x14ac:dyDescent="0.25">
      <c r="A52" s="539"/>
      <c r="B52" s="416" t="s">
        <v>483</v>
      </c>
      <c r="C52" s="121">
        <f t="shared" si="20"/>
        <v>0</v>
      </c>
      <c r="D52" s="121"/>
      <c r="E52" s="121"/>
      <c r="F52" s="164">
        <f t="shared" si="21"/>
        <v>0</v>
      </c>
      <c r="G52" s="164">
        <f t="shared" si="21"/>
        <v>0</v>
      </c>
      <c r="H52" s="164">
        <f t="shared" si="21"/>
        <v>0</v>
      </c>
      <c r="I52" s="165" t="e">
        <f t="shared" si="22"/>
        <v>#DIV/0!</v>
      </c>
      <c r="J52" s="147" t="s">
        <v>333</v>
      </c>
      <c r="K52" s="122">
        <v>2010</v>
      </c>
    </row>
    <row r="53" spans="1:11" ht="18" customHeight="1" x14ac:dyDescent="0.25">
      <c r="A53" s="539"/>
      <c r="B53" s="416" t="s">
        <v>493</v>
      </c>
      <c r="C53" s="121">
        <f t="shared" si="20"/>
        <v>0</v>
      </c>
      <c r="D53" s="121"/>
      <c r="E53" s="121"/>
      <c r="F53" s="164">
        <f t="shared" si="21"/>
        <v>0</v>
      </c>
      <c r="G53" s="164">
        <f t="shared" si="21"/>
        <v>0</v>
      </c>
      <c r="H53" s="164">
        <f t="shared" si="21"/>
        <v>0</v>
      </c>
      <c r="I53" s="165" t="e">
        <f t="shared" si="22"/>
        <v>#DIV/0!</v>
      </c>
      <c r="J53" s="147" t="s">
        <v>333</v>
      </c>
      <c r="K53" s="122">
        <v>2010</v>
      </c>
    </row>
    <row r="54" spans="1:11" ht="18" customHeight="1" x14ac:dyDescent="0.25">
      <c r="A54" s="539"/>
      <c r="B54" s="416" t="s">
        <v>490</v>
      </c>
      <c r="C54" s="121">
        <f t="shared" si="20"/>
        <v>0</v>
      </c>
      <c r="D54" s="121"/>
      <c r="E54" s="121"/>
      <c r="F54" s="164">
        <f t="shared" si="21"/>
        <v>0</v>
      </c>
      <c r="G54" s="164">
        <f t="shared" si="21"/>
        <v>0</v>
      </c>
      <c r="H54" s="164">
        <f t="shared" si="21"/>
        <v>0</v>
      </c>
      <c r="I54" s="165" t="e">
        <f t="shared" si="22"/>
        <v>#DIV/0!</v>
      </c>
      <c r="J54" s="147" t="s">
        <v>333</v>
      </c>
      <c r="K54" s="122">
        <v>2010</v>
      </c>
    </row>
    <row r="55" spans="1:11" ht="18" customHeight="1" x14ac:dyDescent="0.25">
      <c r="A55" s="539"/>
      <c r="B55" s="416" t="s">
        <v>491</v>
      </c>
      <c r="C55" s="121">
        <f t="shared" si="20"/>
        <v>0</v>
      </c>
      <c r="D55" s="121"/>
      <c r="E55" s="121"/>
      <c r="F55" s="164">
        <f t="shared" si="21"/>
        <v>0</v>
      </c>
      <c r="G55" s="164">
        <f t="shared" si="21"/>
        <v>0</v>
      </c>
      <c r="H55" s="164">
        <f t="shared" si="21"/>
        <v>0</v>
      </c>
      <c r="I55" s="165" t="e">
        <f t="shared" si="22"/>
        <v>#DIV/0!</v>
      </c>
      <c r="J55" s="147" t="s">
        <v>333</v>
      </c>
      <c r="K55" s="122">
        <v>2010</v>
      </c>
    </row>
    <row r="56" spans="1:11" ht="18" customHeight="1" x14ac:dyDescent="0.25">
      <c r="A56" s="539"/>
      <c r="B56" s="416" t="s">
        <v>494</v>
      </c>
      <c r="C56" s="121">
        <f t="shared" si="20"/>
        <v>0</v>
      </c>
      <c r="D56" s="121"/>
      <c r="E56" s="121"/>
      <c r="F56" s="164">
        <f t="shared" si="21"/>
        <v>0</v>
      </c>
      <c r="G56" s="164">
        <f t="shared" si="21"/>
        <v>0</v>
      </c>
      <c r="H56" s="164">
        <f t="shared" si="21"/>
        <v>0</v>
      </c>
      <c r="I56" s="165" t="e">
        <f t="shared" si="22"/>
        <v>#DIV/0!</v>
      </c>
      <c r="J56" s="147" t="s">
        <v>333</v>
      </c>
      <c r="K56" s="122">
        <v>2010</v>
      </c>
    </row>
    <row r="57" spans="1:11" ht="18" customHeight="1" x14ac:dyDescent="0.25">
      <c r="A57" s="539"/>
      <c r="B57" s="416" t="s">
        <v>495</v>
      </c>
      <c r="C57" s="121">
        <f t="shared" si="20"/>
        <v>0</v>
      </c>
      <c r="D57" s="121"/>
      <c r="E57" s="121"/>
      <c r="F57" s="164">
        <f t="shared" si="21"/>
        <v>0</v>
      </c>
      <c r="G57" s="164">
        <f t="shared" si="21"/>
        <v>0</v>
      </c>
      <c r="H57" s="164">
        <f t="shared" si="21"/>
        <v>0</v>
      </c>
      <c r="I57" s="165" t="e">
        <f t="shared" si="22"/>
        <v>#DIV/0!</v>
      </c>
      <c r="J57" s="147" t="s">
        <v>333</v>
      </c>
      <c r="K57" s="122">
        <v>2010</v>
      </c>
    </row>
    <row r="58" spans="1:11" ht="18" customHeight="1" thickBot="1" x14ac:dyDescent="0.3">
      <c r="A58" s="540"/>
      <c r="B58" s="417" t="s">
        <v>496</v>
      </c>
      <c r="C58" s="155">
        <f t="shared" si="20"/>
        <v>0</v>
      </c>
      <c r="D58" s="155"/>
      <c r="E58" s="155"/>
      <c r="F58" s="171">
        <f t="shared" si="21"/>
        <v>0</v>
      </c>
      <c r="G58" s="171">
        <f t="shared" si="21"/>
        <v>0</v>
      </c>
      <c r="H58" s="171">
        <f t="shared" si="21"/>
        <v>0</v>
      </c>
      <c r="I58" s="172" t="e">
        <f>+D58/E58</f>
        <v>#DIV/0!</v>
      </c>
      <c r="J58" s="173" t="s">
        <v>333</v>
      </c>
      <c r="K58" s="159">
        <v>2010</v>
      </c>
    </row>
    <row r="59" spans="1:11" x14ac:dyDescent="0.25">
      <c r="A59" s="137"/>
      <c r="B59" s="174"/>
      <c r="C59" s="174"/>
      <c r="D59" s="174"/>
      <c r="E59" s="174"/>
      <c r="F59" s="174"/>
      <c r="G59" s="174"/>
      <c r="H59" s="174"/>
      <c r="I59" s="174"/>
      <c r="J59" s="174"/>
      <c r="K59" s="174"/>
    </row>
    <row r="60" spans="1:11" x14ac:dyDescent="0.25">
      <c r="A60" s="137"/>
      <c r="B60" s="137"/>
      <c r="C60" s="137"/>
      <c r="D60" s="137"/>
      <c r="E60" s="137"/>
      <c r="F60" s="137"/>
      <c r="G60" s="137"/>
      <c r="H60" s="137"/>
      <c r="I60" s="137"/>
      <c r="J60" s="137"/>
      <c r="K60" s="137"/>
    </row>
    <row r="61" spans="1:11" x14ac:dyDescent="0.2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</row>
    <row r="62" spans="1:11" x14ac:dyDescent="0.25">
      <c r="A62" s="137"/>
      <c r="B62" s="137"/>
      <c r="C62" s="137"/>
      <c r="D62" s="137"/>
      <c r="E62" s="137"/>
      <c r="F62" s="137"/>
      <c r="G62" s="137"/>
      <c r="H62" s="137"/>
      <c r="I62" s="137"/>
      <c r="J62" s="137"/>
      <c r="K62" s="137"/>
    </row>
    <row r="63" spans="1:11" x14ac:dyDescent="0.25">
      <c r="A63" s="137"/>
      <c r="B63" s="137"/>
      <c r="C63" s="137"/>
      <c r="D63" s="137"/>
      <c r="E63" s="137"/>
      <c r="F63" s="137"/>
      <c r="G63" s="137"/>
      <c r="H63" s="137"/>
      <c r="I63" s="137"/>
      <c r="J63" s="137"/>
      <c r="K63" s="137"/>
    </row>
    <row r="64" spans="1:11" x14ac:dyDescent="0.25">
      <c r="A64" s="137"/>
      <c r="B64" s="137"/>
      <c r="C64" s="137"/>
      <c r="D64" s="137"/>
      <c r="E64" s="137"/>
      <c r="F64" s="137"/>
      <c r="G64" s="137"/>
      <c r="H64" s="137"/>
      <c r="I64" s="137"/>
      <c r="J64" s="137"/>
      <c r="K64" s="137"/>
    </row>
    <row r="65" spans="1:11" x14ac:dyDescent="0.25">
      <c r="A65" s="137"/>
      <c r="B65" s="137"/>
      <c r="C65" s="137"/>
      <c r="D65" s="137"/>
      <c r="E65" s="137"/>
      <c r="F65" s="137"/>
      <c r="G65" s="137"/>
      <c r="H65" s="137"/>
      <c r="I65" s="137"/>
      <c r="J65" s="137"/>
      <c r="K65" s="137"/>
    </row>
    <row r="66" spans="1:11" x14ac:dyDescent="0.25">
      <c r="A66" s="137"/>
      <c r="B66" s="137"/>
      <c r="C66" s="137"/>
      <c r="D66" s="137"/>
      <c r="E66" s="137"/>
      <c r="F66" s="137"/>
      <c r="G66" s="137"/>
      <c r="H66" s="137"/>
      <c r="I66" s="137"/>
      <c r="J66" s="137"/>
      <c r="K66" s="137"/>
    </row>
    <row r="67" spans="1:11" x14ac:dyDescent="0.25">
      <c r="A67" s="137"/>
      <c r="B67" s="137"/>
      <c r="C67" s="137"/>
      <c r="D67" s="137"/>
      <c r="E67" s="137"/>
      <c r="F67" s="137"/>
      <c r="G67" s="137"/>
      <c r="H67" s="137"/>
      <c r="I67" s="137"/>
      <c r="J67" s="137"/>
      <c r="K67" s="137"/>
    </row>
    <row r="68" spans="1:11" x14ac:dyDescent="0.25">
      <c r="A68" s="137"/>
      <c r="B68" s="137"/>
      <c r="C68" s="137"/>
      <c r="D68" s="137"/>
      <c r="E68" s="137"/>
      <c r="F68" s="137"/>
      <c r="G68" s="137"/>
      <c r="H68" s="137"/>
      <c r="I68" s="137"/>
      <c r="J68" s="137"/>
      <c r="K68" s="137"/>
    </row>
    <row r="69" spans="1:11" x14ac:dyDescent="0.25">
      <c r="A69" s="137"/>
      <c r="B69" s="137"/>
      <c r="C69" s="137"/>
      <c r="D69" s="137"/>
      <c r="E69" s="137"/>
      <c r="F69" s="137"/>
      <c r="G69" s="137"/>
      <c r="H69" s="137"/>
      <c r="I69" s="137"/>
      <c r="J69" s="137"/>
      <c r="K69" s="137"/>
    </row>
    <row r="70" spans="1:11" x14ac:dyDescent="0.25">
      <c r="A70" s="137"/>
      <c r="B70" s="137"/>
      <c r="C70" s="137"/>
      <c r="D70" s="137"/>
      <c r="E70" s="137"/>
      <c r="F70" s="137"/>
      <c r="G70" s="137"/>
      <c r="H70" s="137"/>
      <c r="I70" s="137"/>
      <c r="J70" s="137"/>
      <c r="K70" s="137"/>
    </row>
    <row r="71" spans="1:11" x14ac:dyDescent="0.25">
      <c r="A71" s="137"/>
      <c r="B71" s="137"/>
      <c r="C71" s="137"/>
      <c r="D71" s="137"/>
      <c r="E71" s="137"/>
      <c r="F71" s="137"/>
      <c r="G71" s="137"/>
      <c r="H71" s="137"/>
      <c r="I71" s="137"/>
      <c r="J71" s="137"/>
      <c r="K71" s="137"/>
    </row>
    <row r="72" spans="1:11" x14ac:dyDescent="0.25">
      <c r="A72" s="137"/>
      <c r="B72" s="137"/>
      <c r="C72" s="137"/>
      <c r="D72" s="137"/>
      <c r="E72" s="137"/>
      <c r="F72" s="137"/>
      <c r="G72" s="137"/>
      <c r="H72" s="137"/>
      <c r="I72" s="137"/>
      <c r="J72" s="137"/>
      <c r="K72" s="137"/>
    </row>
    <row r="73" spans="1:11" x14ac:dyDescent="0.25">
      <c r="A73" s="137"/>
      <c r="B73" s="137"/>
      <c r="C73" s="137"/>
      <c r="D73" s="137"/>
      <c r="E73" s="137"/>
      <c r="F73" s="137"/>
      <c r="G73" s="137"/>
      <c r="H73" s="137"/>
      <c r="I73" s="137"/>
      <c r="J73" s="137"/>
      <c r="K73" s="137"/>
    </row>
    <row r="74" spans="1:11" x14ac:dyDescent="0.25">
      <c r="A74" s="137"/>
      <c r="B74" s="137"/>
      <c r="C74" s="137"/>
      <c r="D74" s="137"/>
      <c r="E74" s="137"/>
      <c r="F74" s="137"/>
      <c r="G74" s="137"/>
      <c r="H74" s="137"/>
      <c r="I74" s="137"/>
      <c r="J74" s="137"/>
      <c r="K74" s="137"/>
    </row>
    <row r="75" spans="1:11" x14ac:dyDescent="0.25">
      <c r="A75" s="137"/>
      <c r="B75" s="137"/>
      <c r="C75" s="137"/>
      <c r="D75" s="137"/>
      <c r="E75" s="137"/>
      <c r="F75" s="137"/>
      <c r="G75" s="137"/>
      <c r="H75" s="137"/>
      <c r="I75" s="137"/>
      <c r="J75" s="137"/>
      <c r="K75" s="137"/>
    </row>
    <row r="76" spans="1:11" x14ac:dyDescent="0.25">
      <c r="A76" s="137"/>
      <c r="B76" s="137"/>
      <c r="C76" s="137"/>
      <c r="D76" s="137"/>
      <c r="E76" s="137"/>
      <c r="F76" s="137"/>
      <c r="G76" s="137"/>
      <c r="H76" s="137"/>
      <c r="I76" s="137"/>
      <c r="J76" s="137"/>
      <c r="K76" s="137"/>
    </row>
    <row r="77" spans="1:11" x14ac:dyDescent="0.25">
      <c r="A77" s="137"/>
      <c r="B77" s="137"/>
      <c r="C77" s="137"/>
      <c r="D77" s="137"/>
      <c r="E77" s="137"/>
      <c r="F77" s="137"/>
      <c r="G77" s="137"/>
      <c r="H77" s="137"/>
      <c r="I77" s="137"/>
      <c r="J77" s="137"/>
      <c r="K77" s="137"/>
    </row>
    <row r="78" spans="1:11" x14ac:dyDescent="0.25">
      <c r="A78" s="137"/>
      <c r="B78" s="137"/>
      <c r="C78" s="137"/>
      <c r="D78" s="137"/>
      <c r="E78" s="137"/>
      <c r="F78" s="137"/>
      <c r="G78" s="137"/>
      <c r="H78" s="137"/>
      <c r="I78" s="137"/>
      <c r="J78" s="137"/>
      <c r="K78" s="137"/>
    </row>
    <row r="79" spans="1:11" x14ac:dyDescent="0.25">
      <c r="A79" s="137"/>
      <c r="B79" s="137"/>
      <c r="C79" s="137"/>
      <c r="D79" s="137"/>
      <c r="E79" s="137"/>
      <c r="F79" s="137"/>
      <c r="G79" s="137"/>
      <c r="H79" s="137"/>
      <c r="I79" s="137"/>
      <c r="J79" s="137"/>
      <c r="K79" s="137"/>
    </row>
    <row r="80" spans="1:11" x14ac:dyDescent="0.25">
      <c r="A80" s="137"/>
      <c r="B80" s="137"/>
      <c r="C80" s="137"/>
      <c r="D80" s="137"/>
      <c r="E80" s="137"/>
      <c r="F80" s="137"/>
      <c r="G80" s="137"/>
      <c r="H80" s="137"/>
      <c r="I80" s="137"/>
      <c r="J80" s="137"/>
      <c r="K80" s="137"/>
    </row>
    <row r="81" spans="1:11" x14ac:dyDescent="0.25">
      <c r="A81" s="137"/>
      <c r="B81" s="137"/>
      <c r="C81" s="137"/>
      <c r="D81" s="137"/>
      <c r="E81" s="137"/>
      <c r="F81" s="137"/>
      <c r="G81" s="137"/>
      <c r="H81" s="137"/>
      <c r="I81" s="137"/>
      <c r="J81" s="137"/>
      <c r="K81" s="137"/>
    </row>
    <row r="82" spans="1:11" x14ac:dyDescent="0.25">
      <c r="A82" s="137"/>
      <c r="B82" s="137"/>
      <c r="C82" s="137"/>
      <c r="D82" s="137"/>
      <c r="E82" s="137"/>
      <c r="F82" s="137"/>
      <c r="G82" s="137"/>
      <c r="H82" s="137"/>
      <c r="I82" s="137"/>
      <c r="J82" s="137"/>
      <c r="K82" s="137"/>
    </row>
    <row r="83" spans="1:11" x14ac:dyDescent="0.25">
      <c r="A83" s="137"/>
      <c r="B83" s="137"/>
      <c r="C83" s="137"/>
      <c r="D83" s="137"/>
      <c r="E83" s="137"/>
      <c r="F83" s="137"/>
      <c r="G83" s="137"/>
      <c r="H83" s="137"/>
      <c r="I83" s="137"/>
      <c r="J83" s="137"/>
      <c r="K83" s="137"/>
    </row>
    <row r="84" spans="1:11" x14ac:dyDescent="0.25">
      <c r="A84" s="137"/>
      <c r="B84" s="137"/>
      <c r="C84" s="137"/>
      <c r="D84" s="137"/>
      <c r="E84" s="137"/>
      <c r="F84" s="137"/>
      <c r="G84" s="137"/>
      <c r="H84" s="137"/>
      <c r="I84" s="137"/>
      <c r="J84" s="137"/>
      <c r="K84" s="137"/>
    </row>
    <row r="85" spans="1:11" x14ac:dyDescent="0.25">
      <c r="A85" s="137"/>
      <c r="B85" s="137"/>
      <c r="C85" s="137"/>
      <c r="D85" s="137"/>
      <c r="E85" s="137"/>
      <c r="F85" s="137"/>
      <c r="G85" s="137"/>
      <c r="H85" s="137"/>
      <c r="I85" s="137"/>
      <c r="J85" s="137"/>
      <c r="K85" s="137"/>
    </row>
    <row r="86" spans="1:11" x14ac:dyDescent="0.25">
      <c r="A86" s="137"/>
      <c r="B86" s="137"/>
      <c r="C86" s="137"/>
      <c r="D86" s="137"/>
      <c r="E86" s="137"/>
      <c r="F86" s="137"/>
      <c r="G86" s="137"/>
      <c r="H86" s="137"/>
      <c r="I86" s="137"/>
      <c r="J86" s="137"/>
      <c r="K86" s="137"/>
    </row>
    <row r="87" spans="1:11" x14ac:dyDescent="0.25">
      <c r="A87" s="137"/>
      <c r="B87" s="137"/>
      <c r="C87" s="137"/>
      <c r="D87" s="137"/>
      <c r="E87" s="137"/>
      <c r="F87" s="137"/>
      <c r="G87" s="137"/>
      <c r="H87" s="137"/>
      <c r="I87" s="137"/>
      <c r="J87" s="137"/>
      <c r="K87" s="137"/>
    </row>
    <row r="88" spans="1:11" x14ac:dyDescent="0.25">
      <c r="A88" s="137"/>
      <c r="B88" s="137"/>
      <c r="C88" s="137"/>
      <c r="D88" s="137"/>
      <c r="E88" s="137"/>
      <c r="F88" s="137"/>
      <c r="G88" s="137"/>
      <c r="H88" s="137"/>
      <c r="I88" s="137"/>
      <c r="J88" s="137"/>
      <c r="K88" s="137"/>
    </row>
  </sheetData>
  <mergeCells count="22">
    <mergeCell ref="A1:K1"/>
    <mergeCell ref="A2:A3"/>
    <mergeCell ref="C22:F22"/>
    <mergeCell ref="C24:E24"/>
    <mergeCell ref="A13:A21"/>
    <mergeCell ref="B4:K4"/>
    <mergeCell ref="J2:K2"/>
    <mergeCell ref="A4:A9"/>
    <mergeCell ref="C11:E11"/>
    <mergeCell ref="C12:E12"/>
    <mergeCell ref="B2:B3"/>
    <mergeCell ref="C2:E2"/>
    <mergeCell ref="F2:I2"/>
    <mergeCell ref="B13:K13"/>
    <mergeCell ref="B41:K41"/>
    <mergeCell ref="A50:A58"/>
    <mergeCell ref="B50:K50"/>
    <mergeCell ref="A25:A33"/>
    <mergeCell ref="B25:K25"/>
    <mergeCell ref="A34:A40"/>
    <mergeCell ref="B34:K34"/>
    <mergeCell ref="A41:A4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H12" sqref="H12"/>
    </sheetView>
  </sheetViews>
  <sheetFormatPr defaultRowHeight="15" x14ac:dyDescent="0.25"/>
  <cols>
    <col min="1" max="1" width="44.28515625" customWidth="1"/>
    <col min="6" max="6" width="13.42578125" customWidth="1"/>
  </cols>
  <sheetData>
    <row r="1" spans="1:6" ht="16.5" thickBot="1" x14ac:dyDescent="0.3">
      <c r="A1" s="719" t="s">
        <v>736</v>
      </c>
      <c r="B1" s="720"/>
      <c r="C1" s="720"/>
      <c r="D1" s="720"/>
      <c r="E1" s="720"/>
      <c r="F1" s="721"/>
    </row>
    <row r="2" spans="1:6" ht="26.25" customHeight="1" thickBot="1" x14ac:dyDescent="0.3">
      <c r="A2" s="717" t="s">
        <v>8</v>
      </c>
      <c r="B2" s="722" t="s">
        <v>737</v>
      </c>
      <c r="C2" s="722"/>
      <c r="D2" s="722"/>
      <c r="E2" s="723" t="s">
        <v>738</v>
      </c>
      <c r="F2" s="725" t="s">
        <v>739</v>
      </c>
    </row>
    <row r="3" spans="1:6" ht="16.5" thickBot="1" x14ac:dyDescent="0.3">
      <c r="A3" s="718"/>
      <c r="B3" s="372" t="s">
        <v>111</v>
      </c>
      <c r="C3" s="373" t="s">
        <v>4</v>
      </c>
      <c r="D3" s="373" t="s">
        <v>5</v>
      </c>
      <c r="E3" s="724"/>
      <c r="F3" s="726"/>
    </row>
    <row r="4" spans="1:6" ht="29.25" thickBot="1" x14ac:dyDescent="0.3">
      <c r="A4" s="374" t="s">
        <v>752</v>
      </c>
      <c r="B4" s="716">
        <v>3</v>
      </c>
      <c r="C4" s="716"/>
      <c r="D4" s="716"/>
      <c r="E4" s="377" t="s">
        <v>336</v>
      </c>
      <c r="F4" s="378" t="s">
        <v>740</v>
      </c>
    </row>
    <row r="5" spans="1:6" ht="15.75" thickBot="1" x14ac:dyDescent="0.3">
      <c r="A5" s="379" t="s">
        <v>753</v>
      </c>
      <c r="B5" s="375" t="s">
        <v>741</v>
      </c>
      <c r="C5" s="375" t="s">
        <v>742</v>
      </c>
      <c r="D5" s="375" t="s">
        <v>743</v>
      </c>
      <c r="E5" s="380" t="s">
        <v>744</v>
      </c>
      <c r="F5" s="381" t="s">
        <v>745</v>
      </c>
    </row>
    <row r="6" spans="1:6" ht="15.75" thickBot="1" x14ac:dyDescent="0.3">
      <c r="A6" s="374" t="s">
        <v>754</v>
      </c>
      <c r="B6" s="376" t="s">
        <v>336</v>
      </c>
      <c r="C6" s="376" t="s">
        <v>746</v>
      </c>
      <c r="D6" s="376" t="s">
        <v>336</v>
      </c>
      <c r="E6" s="377"/>
      <c r="F6" s="378" t="s">
        <v>745</v>
      </c>
    </row>
    <row r="7" spans="1:6" ht="18.75" customHeight="1" thickBot="1" x14ac:dyDescent="0.3">
      <c r="A7" s="379" t="s">
        <v>755</v>
      </c>
      <c r="B7" s="375" t="s">
        <v>747</v>
      </c>
      <c r="C7" s="375" t="s">
        <v>748</v>
      </c>
      <c r="D7" s="375" t="s">
        <v>749</v>
      </c>
      <c r="E7" s="380">
        <v>2.8</v>
      </c>
      <c r="F7" s="381" t="s">
        <v>750</v>
      </c>
    </row>
    <row r="8" spans="1:6" ht="26.25" customHeight="1" thickBot="1" x14ac:dyDescent="0.3">
      <c r="A8" s="374" t="s">
        <v>756</v>
      </c>
      <c r="B8" s="716">
        <v>4</v>
      </c>
      <c r="C8" s="716"/>
      <c r="D8" s="716"/>
      <c r="E8" s="377" t="s">
        <v>336</v>
      </c>
      <c r="F8" s="378" t="s">
        <v>751</v>
      </c>
    </row>
    <row r="9" spans="1:6" ht="24" customHeight="1" thickBot="1" x14ac:dyDescent="0.3">
      <c r="A9" s="382" t="s">
        <v>757</v>
      </c>
      <c r="B9" s="716">
        <v>37.9</v>
      </c>
      <c r="C9" s="716"/>
      <c r="D9" s="716"/>
      <c r="E9" s="383" t="s">
        <v>336</v>
      </c>
      <c r="F9" s="384" t="s">
        <v>751</v>
      </c>
    </row>
  </sheetData>
  <mergeCells count="8">
    <mergeCell ref="B9:D9"/>
    <mergeCell ref="A2:A3"/>
    <mergeCell ref="A1:F1"/>
    <mergeCell ref="B2:D2"/>
    <mergeCell ref="E2:E3"/>
    <mergeCell ref="F2:F3"/>
    <mergeCell ref="B4:D4"/>
    <mergeCell ref="B8:D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8"/>
  <sheetViews>
    <sheetView topLeftCell="A154" zoomScaleNormal="100" workbookViewId="0">
      <selection activeCell="Q45" sqref="Q45"/>
    </sheetView>
  </sheetViews>
  <sheetFormatPr defaultColWidth="9.140625" defaultRowHeight="15" x14ac:dyDescent="0.25"/>
  <cols>
    <col min="1" max="1" width="6.42578125" customWidth="1"/>
    <col min="2" max="2" width="53.7109375" bestFit="1" customWidth="1"/>
    <col min="3" max="3" width="7.85546875" customWidth="1"/>
    <col min="4" max="4" width="7.140625" bestFit="1" customWidth="1"/>
    <col min="5" max="5" width="8.140625" bestFit="1" customWidth="1"/>
    <col min="6" max="6" width="7.42578125" customWidth="1"/>
    <col min="7" max="7" width="7.140625" bestFit="1" customWidth="1"/>
    <col min="8" max="8" width="8.140625" bestFit="1" customWidth="1"/>
    <col min="9" max="9" width="9.5703125" bestFit="1" customWidth="1"/>
    <col min="10" max="10" width="5.28515625" bestFit="1" customWidth="1"/>
    <col min="11" max="11" width="10.7109375" bestFit="1" customWidth="1"/>
  </cols>
  <sheetData>
    <row r="1" spans="1:11" ht="27" customHeight="1" x14ac:dyDescent="0.25">
      <c r="A1" s="739" t="s">
        <v>599</v>
      </c>
      <c r="B1" s="740"/>
      <c r="C1" s="740"/>
      <c r="D1" s="740"/>
      <c r="E1" s="740"/>
      <c r="F1" s="740"/>
      <c r="G1" s="740"/>
      <c r="H1" s="740"/>
      <c r="I1" s="740"/>
      <c r="J1" s="740"/>
      <c r="K1" s="741"/>
    </row>
    <row r="2" spans="1:11" ht="24.75" customHeight="1" x14ac:dyDescent="0.25">
      <c r="A2" s="745" t="s">
        <v>69</v>
      </c>
      <c r="B2" s="742" t="s">
        <v>0</v>
      </c>
      <c r="C2" s="742" t="s">
        <v>111</v>
      </c>
      <c r="D2" s="742"/>
      <c r="E2" s="742"/>
      <c r="F2" s="742" t="s">
        <v>337</v>
      </c>
      <c r="G2" s="742"/>
      <c r="H2" s="742"/>
      <c r="I2" s="742"/>
      <c r="J2" s="742" t="s">
        <v>334</v>
      </c>
      <c r="K2" s="743"/>
    </row>
    <row r="3" spans="1:11" ht="41.25" customHeight="1" thickBot="1" x14ac:dyDescent="0.3">
      <c r="A3" s="746"/>
      <c r="B3" s="747"/>
      <c r="C3" s="524" t="s">
        <v>6</v>
      </c>
      <c r="D3" s="524" t="s">
        <v>4</v>
      </c>
      <c r="E3" s="524" t="s">
        <v>5</v>
      </c>
      <c r="F3" s="524" t="s">
        <v>6</v>
      </c>
      <c r="G3" s="524" t="s">
        <v>4</v>
      </c>
      <c r="H3" s="524" t="s">
        <v>5</v>
      </c>
      <c r="I3" s="525" t="s">
        <v>7</v>
      </c>
      <c r="J3" s="524" t="s">
        <v>64</v>
      </c>
      <c r="K3" s="526" t="s">
        <v>67</v>
      </c>
    </row>
    <row r="4" spans="1:11" ht="18" customHeight="1" thickTop="1" x14ac:dyDescent="0.25">
      <c r="A4" s="744">
        <v>1</v>
      </c>
      <c r="B4" s="737" t="s">
        <v>3</v>
      </c>
      <c r="C4" s="737"/>
      <c r="D4" s="737"/>
      <c r="E4" s="737"/>
      <c r="F4" s="737"/>
      <c r="G4" s="737"/>
      <c r="H4" s="737"/>
      <c r="I4" s="737"/>
      <c r="J4" s="737"/>
      <c r="K4" s="738"/>
    </row>
    <row r="5" spans="1:11" ht="18" customHeight="1" x14ac:dyDescent="0.25">
      <c r="A5" s="573"/>
      <c r="B5" s="733" t="s">
        <v>557</v>
      </c>
      <c r="C5" s="733"/>
      <c r="D5" s="733"/>
      <c r="E5" s="733"/>
      <c r="F5" s="733"/>
      <c r="G5" s="733"/>
      <c r="H5" s="733"/>
      <c r="I5" s="733"/>
      <c r="J5" s="733"/>
      <c r="K5" s="734"/>
    </row>
    <row r="6" spans="1:11" ht="18" customHeight="1" x14ac:dyDescent="0.25">
      <c r="A6" s="573"/>
      <c r="B6" s="440" t="s">
        <v>111</v>
      </c>
      <c r="C6" s="111"/>
      <c r="D6" s="111"/>
      <c r="E6" s="111"/>
      <c r="F6" s="111"/>
      <c r="G6" s="111"/>
      <c r="H6" s="111"/>
      <c r="I6" s="111"/>
      <c r="J6" s="112" t="s">
        <v>103</v>
      </c>
      <c r="K6" s="113" t="s">
        <v>155</v>
      </c>
    </row>
    <row r="7" spans="1:11" ht="18" customHeight="1" x14ac:dyDescent="0.25">
      <c r="A7" s="573"/>
      <c r="B7" s="440" t="s">
        <v>106</v>
      </c>
      <c r="C7" s="111"/>
      <c r="D7" s="111"/>
      <c r="E7" s="111"/>
      <c r="F7" s="111"/>
      <c r="G7" s="111"/>
      <c r="H7" s="111"/>
      <c r="I7" s="111"/>
      <c r="J7" s="112" t="s">
        <v>103</v>
      </c>
      <c r="K7" s="113" t="s">
        <v>155</v>
      </c>
    </row>
    <row r="8" spans="1:11" ht="18" customHeight="1" x14ac:dyDescent="0.25">
      <c r="A8" s="573"/>
      <c r="B8" s="440" t="s">
        <v>380</v>
      </c>
      <c r="C8" s="111"/>
      <c r="D8" s="111"/>
      <c r="E8" s="111"/>
      <c r="F8" s="111"/>
      <c r="G8" s="111"/>
      <c r="H8" s="111"/>
      <c r="I8" s="111"/>
      <c r="J8" s="112" t="s">
        <v>103</v>
      </c>
      <c r="K8" s="113" t="s">
        <v>155</v>
      </c>
    </row>
    <row r="9" spans="1:11" ht="18" customHeight="1" x14ac:dyDescent="0.25">
      <c r="A9" s="573"/>
      <c r="B9" s="440" t="s">
        <v>381</v>
      </c>
      <c r="C9" s="111"/>
      <c r="D9" s="111"/>
      <c r="E9" s="111"/>
      <c r="F9" s="111"/>
      <c r="G9" s="111"/>
      <c r="H9" s="111"/>
      <c r="I9" s="111"/>
      <c r="J9" s="112" t="s">
        <v>103</v>
      </c>
      <c r="K9" s="113" t="s">
        <v>155</v>
      </c>
    </row>
    <row r="10" spans="1:11" ht="18" customHeight="1" x14ac:dyDescent="0.25">
      <c r="A10" s="573"/>
      <c r="B10" s="440" t="s">
        <v>382</v>
      </c>
      <c r="C10" s="111"/>
      <c r="D10" s="111"/>
      <c r="E10" s="111"/>
      <c r="F10" s="111"/>
      <c r="G10" s="111"/>
      <c r="H10" s="111"/>
      <c r="I10" s="111"/>
      <c r="J10" s="112" t="s">
        <v>103</v>
      </c>
      <c r="K10" s="113" t="s">
        <v>155</v>
      </c>
    </row>
    <row r="11" spans="1:11" ht="18" customHeight="1" x14ac:dyDescent="0.25">
      <c r="A11" s="573"/>
      <c r="B11" s="440" t="s">
        <v>383</v>
      </c>
      <c r="C11" s="111"/>
      <c r="D11" s="111"/>
      <c r="E11" s="111"/>
      <c r="F11" s="111"/>
      <c r="G11" s="111"/>
      <c r="H11" s="111"/>
      <c r="I11" s="111"/>
      <c r="J11" s="112" t="s">
        <v>103</v>
      </c>
      <c r="K11" s="113" t="s">
        <v>155</v>
      </c>
    </row>
    <row r="12" spans="1:11" ht="18" customHeight="1" x14ac:dyDescent="0.25">
      <c r="A12" s="573"/>
      <c r="B12" s="440" t="s">
        <v>384</v>
      </c>
      <c r="C12" s="111"/>
      <c r="D12" s="111"/>
      <c r="E12" s="111"/>
      <c r="F12" s="111"/>
      <c r="G12" s="111"/>
      <c r="H12" s="111"/>
      <c r="I12" s="111"/>
      <c r="J12" s="112" t="s">
        <v>103</v>
      </c>
      <c r="K12" s="113" t="s">
        <v>155</v>
      </c>
    </row>
    <row r="13" spans="1:11" ht="18" customHeight="1" x14ac:dyDescent="0.25">
      <c r="A13" s="573"/>
      <c r="B13" s="440" t="s">
        <v>385</v>
      </c>
      <c r="C13" s="111"/>
      <c r="D13" s="111"/>
      <c r="E13" s="111"/>
      <c r="F13" s="111"/>
      <c r="G13" s="111"/>
      <c r="H13" s="111"/>
      <c r="I13" s="111"/>
      <c r="J13" s="112" t="s">
        <v>103</v>
      </c>
      <c r="K13" s="113" t="s">
        <v>155</v>
      </c>
    </row>
    <row r="14" spans="1:11" ht="18" customHeight="1" x14ac:dyDescent="0.25">
      <c r="A14" s="573"/>
      <c r="B14" s="440" t="s">
        <v>386</v>
      </c>
      <c r="C14" s="111"/>
      <c r="D14" s="111"/>
      <c r="E14" s="111"/>
      <c r="F14" s="111"/>
      <c r="G14" s="111"/>
      <c r="H14" s="111"/>
      <c r="I14" s="111"/>
      <c r="J14" s="112" t="s">
        <v>103</v>
      </c>
      <c r="K14" s="113" t="s">
        <v>155</v>
      </c>
    </row>
    <row r="15" spans="1:11" ht="18" customHeight="1" x14ac:dyDescent="0.25">
      <c r="A15" s="573"/>
      <c r="B15" s="440" t="s">
        <v>387</v>
      </c>
      <c r="C15" s="111"/>
      <c r="D15" s="111"/>
      <c r="E15" s="111"/>
      <c r="F15" s="111"/>
      <c r="G15" s="111"/>
      <c r="H15" s="111"/>
      <c r="I15" s="111"/>
      <c r="J15" s="112" t="s">
        <v>103</v>
      </c>
      <c r="K15" s="113" t="s">
        <v>155</v>
      </c>
    </row>
    <row r="16" spans="1:11" ht="18" customHeight="1" x14ac:dyDescent="0.25">
      <c r="A16" s="573"/>
      <c r="B16" s="733" t="s">
        <v>571</v>
      </c>
      <c r="C16" s="733"/>
      <c r="D16" s="733"/>
      <c r="E16" s="733"/>
      <c r="F16" s="733"/>
      <c r="G16" s="733"/>
      <c r="H16" s="733"/>
      <c r="I16" s="733"/>
      <c r="J16" s="733"/>
      <c r="K16" s="113"/>
    </row>
    <row r="17" spans="1:11" ht="18" customHeight="1" x14ac:dyDescent="0.25">
      <c r="A17" s="573"/>
      <c r="B17" s="440" t="s">
        <v>111</v>
      </c>
      <c r="C17" s="114"/>
      <c r="D17" s="114"/>
      <c r="E17" s="114"/>
      <c r="F17" s="114"/>
      <c r="G17" s="114"/>
      <c r="H17" s="114"/>
      <c r="I17" s="114"/>
      <c r="J17" s="115" t="s">
        <v>103</v>
      </c>
      <c r="K17" s="535" t="s">
        <v>155</v>
      </c>
    </row>
    <row r="18" spans="1:11" ht="18" customHeight="1" x14ac:dyDescent="0.25">
      <c r="A18" s="573"/>
      <c r="B18" s="440" t="s">
        <v>106</v>
      </c>
      <c r="C18" s="117"/>
      <c r="D18" s="117"/>
      <c r="E18" s="117"/>
      <c r="F18" s="117"/>
      <c r="G18" s="117"/>
      <c r="H18" s="117"/>
      <c r="I18" s="117"/>
      <c r="J18" s="115" t="s">
        <v>103</v>
      </c>
      <c r="K18" s="535" t="s">
        <v>155</v>
      </c>
    </row>
    <row r="19" spans="1:11" ht="18" customHeight="1" x14ac:dyDescent="0.25">
      <c r="A19" s="573"/>
      <c r="B19" s="440" t="s">
        <v>375</v>
      </c>
      <c r="C19" s="117"/>
      <c r="D19" s="117"/>
      <c r="E19" s="117"/>
      <c r="F19" s="117"/>
      <c r="G19" s="117"/>
      <c r="H19" s="117"/>
      <c r="I19" s="117"/>
      <c r="J19" s="115" t="s">
        <v>103</v>
      </c>
      <c r="K19" s="535" t="s">
        <v>155</v>
      </c>
    </row>
    <row r="20" spans="1:11" ht="18" customHeight="1" x14ac:dyDescent="0.25">
      <c r="A20" s="573"/>
      <c r="B20" s="440" t="s">
        <v>376</v>
      </c>
      <c r="C20" s="117"/>
      <c r="D20" s="117"/>
      <c r="E20" s="117"/>
      <c r="F20" s="117"/>
      <c r="G20" s="117"/>
      <c r="H20" s="117"/>
      <c r="I20" s="117"/>
      <c r="J20" s="115" t="s">
        <v>103</v>
      </c>
      <c r="K20" s="535" t="s">
        <v>155</v>
      </c>
    </row>
    <row r="21" spans="1:11" ht="18" customHeight="1" x14ac:dyDescent="0.25">
      <c r="A21" s="573"/>
      <c r="B21" s="440" t="s">
        <v>378</v>
      </c>
      <c r="C21" s="117"/>
      <c r="D21" s="117"/>
      <c r="E21" s="117"/>
      <c r="F21" s="117"/>
      <c r="G21" s="117"/>
      <c r="H21" s="117"/>
      <c r="I21" s="117"/>
      <c r="J21" s="115" t="s">
        <v>103</v>
      </c>
      <c r="K21" s="535" t="s">
        <v>155</v>
      </c>
    </row>
    <row r="22" spans="1:11" ht="18" customHeight="1" x14ac:dyDescent="0.25">
      <c r="A22" s="573"/>
      <c r="B22" s="440" t="s">
        <v>379</v>
      </c>
      <c r="C22" s="117"/>
      <c r="D22" s="117"/>
      <c r="E22" s="117"/>
      <c r="F22" s="117"/>
      <c r="G22" s="117"/>
      <c r="H22" s="117"/>
      <c r="I22" s="117"/>
      <c r="J22" s="115" t="s">
        <v>103</v>
      </c>
      <c r="K22" s="535" t="s">
        <v>155</v>
      </c>
    </row>
    <row r="23" spans="1:11" ht="18" customHeight="1" x14ac:dyDescent="0.25">
      <c r="A23" s="573"/>
      <c r="B23" s="440" t="s">
        <v>387</v>
      </c>
      <c r="C23" s="117"/>
      <c r="D23" s="117"/>
      <c r="E23" s="117"/>
      <c r="F23" s="117"/>
      <c r="G23" s="117"/>
      <c r="H23" s="117"/>
      <c r="I23" s="117"/>
      <c r="J23" s="115" t="s">
        <v>103</v>
      </c>
      <c r="K23" s="535" t="s">
        <v>155</v>
      </c>
    </row>
    <row r="24" spans="1:11" ht="18" customHeight="1" x14ac:dyDescent="0.25">
      <c r="A24" s="573"/>
      <c r="B24" s="733" t="s">
        <v>558</v>
      </c>
      <c r="C24" s="733"/>
      <c r="D24" s="733"/>
      <c r="E24" s="733"/>
      <c r="F24" s="733"/>
      <c r="G24" s="733"/>
      <c r="H24" s="733"/>
      <c r="I24" s="733"/>
      <c r="J24" s="733"/>
      <c r="K24" s="535"/>
    </row>
    <row r="25" spans="1:11" ht="18" customHeight="1" x14ac:dyDescent="0.25">
      <c r="A25" s="573"/>
      <c r="B25" s="440" t="s">
        <v>111</v>
      </c>
      <c r="C25" s="114"/>
      <c r="D25" s="114"/>
      <c r="E25" s="114"/>
      <c r="F25" s="114"/>
      <c r="G25" s="114"/>
      <c r="H25" s="114"/>
      <c r="I25" s="114"/>
      <c r="J25" s="115" t="s">
        <v>103</v>
      </c>
      <c r="K25" s="535" t="s">
        <v>155</v>
      </c>
    </row>
    <row r="26" spans="1:11" ht="18" customHeight="1" x14ac:dyDescent="0.25">
      <c r="A26" s="573"/>
      <c r="B26" s="440" t="s">
        <v>388</v>
      </c>
      <c r="C26" s="114"/>
      <c r="D26" s="114"/>
      <c r="E26" s="114"/>
      <c r="F26" s="114"/>
      <c r="G26" s="114"/>
      <c r="H26" s="114"/>
      <c r="I26" s="114"/>
      <c r="J26" s="115" t="s">
        <v>103</v>
      </c>
      <c r="K26" s="116"/>
    </row>
    <row r="27" spans="1:11" ht="18" customHeight="1" x14ac:dyDescent="0.25">
      <c r="A27" s="573"/>
      <c r="B27" s="440" t="s">
        <v>389</v>
      </c>
      <c r="C27" s="114"/>
      <c r="D27" s="114"/>
      <c r="E27" s="114"/>
      <c r="F27" s="114"/>
      <c r="G27" s="114"/>
      <c r="H27" s="114"/>
      <c r="I27" s="114"/>
      <c r="J27" s="115" t="s">
        <v>103</v>
      </c>
      <c r="K27" s="116"/>
    </row>
    <row r="28" spans="1:11" ht="18" customHeight="1" x14ac:dyDescent="0.25">
      <c r="A28" s="573"/>
      <c r="B28" s="440" t="s">
        <v>390</v>
      </c>
      <c r="C28" s="114"/>
      <c r="D28" s="114"/>
      <c r="E28" s="114"/>
      <c r="F28" s="114"/>
      <c r="G28" s="114"/>
      <c r="H28" s="114"/>
      <c r="I28" s="114"/>
      <c r="J28" s="115" t="s">
        <v>103</v>
      </c>
      <c r="K28" s="116"/>
    </row>
    <row r="29" spans="1:11" x14ac:dyDescent="0.25">
      <c r="A29" s="573"/>
      <c r="B29" s="440" t="s">
        <v>391</v>
      </c>
      <c r="C29" s="114"/>
      <c r="D29" s="114"/>
      <c r="E29" s="114"/>
      <c r="F29" s="114"/>
      <c r="G29" s="114"/>
      <c r="H29" s="114"/>
      <c r="I29" s="114"/>
      <c r="J29" s="115" t="s">
        <v>103</v>
      </c>
      <c r="K29" s="116"/>
    </row>
    <row r="30" spans="1:11" ht="18" customHeight="1" x14ac:dyDescent="0.25">
      <c r="A30" s="573"/>
      <c r="B30" s="440" t="s">
        <v>392</v>
      </c>
      <c r="C30" s="114"/>
      <c r="D30" s="114"/>
      <c r="E30" s="114"/>
      <c r="F30" s="114"/>
      <c r="G30" s="114"/>
      <c r="H30" s="114"/>
      <c r="I30" s="114"/>
      <c r="J30" s="115" t="s">
        <v>103</v>
      </c>
      <c r="K30" s="116"/>
    </row>
    <row r="31" spans="1:11" x14ac:dyDescent="0.25">
      <c r="A31" s="573"/>
      <c r="B31" s="440" t="s">
        <v>393</v>
      </c>
      <c r="C31" s="114"/>
      <c r="D31" s="114"/>
      <c r="E31" s="114"/>
      <c r="F31" s="114"/>
      <c r="G31" s="114"/>
      <c r="H31" s="114"/>
      <c r="I31" s="114"/>
      <c r="J31" s="115" t="s">
        <v>103</v>
      </c>
      <c r="K31" s="116"/>
    </row>
    <row r="32" spans="1:11" ht="18" customHeight="1" x14ac:dyDescent="0.25">
      <c r="A32" s="573"/>
      <c r="B32" s="440" t="s">
        <v>394</v>
      </c>
      <c r="C32" s="114"/>
      <c r="D32" s="114"/>
      <c r="E32" s="114"/>
      <c r="F32" s="114"/>
      <c r="G32" s="114"/>
      <c r="H32" s="114"/>
      <c r="I32" s="114"/>
      <c r="J32" s="115" t="s">
        <v>103</v>
      </c>
      <c r="K32" s="116"/>
    </row>
    <row r="33" spans="1:11" ht="18" customHeight="1" x14ac:dyDescent="0.25">
      <c r="A33" s="573"/>
      <c r="B33" s="440" t="s">
        <v>395</v>
      </c>
      <c r="C33" s="114"/>
      <c r="D33" s="114"/>
      <c r="E33" s="114"/>
      <c r="F33" s="114"/>
      <c r="G33" s="114"/>
      <c r="H33" s="114"/>
      <c r="I33" s="114"/>
      <c r="J33" s="115" t="s">
        <v>103</v>
      </c>
      <c r="K33" s="116"/>
    </row>
    <row r="34" spans="1:11" ht="18" customHeight="1" x14ac:dyDescent="0.25">
      <c r="A34" s="573"/>
      <c r="B34" s="440" t="s">
        <v>396</v>
      </c>
      <c r="C34" s="114"/>
      <c r="D34" s="114"/>
      <c r="E34" s="114"/>
      <c r="F34" s="114"/>
      <c r="G34" s="114"/>
      <c r="H34" s="114"/>
      <c r="I34" s="114"/>
      <c r="J34" s="115" t="s">
        <v>103</v>
      </c>
      <c r="K34" s="116"/>
    </row>
    <row r="35" spans="1:11" ht="18" customHeight="1" x14ac:dyDescent="0.25">
      <c r="A35" s="573"/>
      <c r="B35" s="440" t="s">
        <v>397</v>
      </c>
      <c r="C35" s="114"/>
      <c r="D35" s="114"/>
      <c r="E35" s="114"/>
      <c r="F35" s="114"/>
      <c r="G35" s="114"/>
      <c r="H35" s="114"/>
      <c r="I35" s="114"/>
      <c r="J35" s="115" t="s">
        <v>103</v>
      </c>
      <c r="K35" s="116"/>
    </row>
    <row r="36" spans="1:11" ht="18" customHeight="1" x14ac:dyDescent="0.25">
      <c r="A36" s="573"/>
      <c r="B36" s="528" t="s">
        <v>398</v>
      </c>
      <c r="C36" s="117"/>
      <c r="D36" s="117"/>
      <c r="E36" s="117"/>
      <c r="F36" s="117"/>
      <c r="G36" s="117"/>
      <c r="H36" s="117"/>
      <c r="I36" s="117"/>
      <c r="J36" s="115" t="s">
        <v>103</v>
      </c>
      <c r="K36" s="536" t="s">
        <v>105</v>
      </c>
    </row>
    <row r="37" spans="1:11" ht="18" customHeight="1" x14ac:dyDescent="0.25">
      <c r="A37" s="573"/>
      <c r="B37" s="528" t="s">
        <v>399</v>
      </c>
      <c r="C37" s="117"/>
      <c r="D37" s="117"/>
      <c r="E37" s="117"/>
      <c r="F37" s="117"/>
      <c r="G37" s="117"/>
      <c r="H37" s="117"/>
      <c r="I37" s="117"/>
      <c r="J37" s="115" t="s">
        <v>103</v>
      </c>
      <c r="K37" s="536"/>
    </row>
    <row r="38" spans="1:11" ht="19.5" customHeight="1" x14ac:dyDescent="0.25">
      <c r="A38" s="573"/>
      <c r="B38" s="528" t="s">
        <v>400</v>
      </c>
      <c r="C38" s="117"/>
      <c r="D38" s="117"/>
      <c r="E38" s="117"/>
      <c r="F38" s="117"/>
      <c r="G38" s="117"/>
      <c r="H38" s="117"/>
      <c r="I38" s="117"/>
      <c r="J38" s="115" t="s">
        <v>103</v>
      </c>
      <c r="K38" s="536" t="s">
        <v>105</v>
      </c>
    </row>
    <row r="39" spans="1:11" x14ac:dyDescent="0.25">
      <c r="A39" s="573"/>
      <c r="B39" s="528" t="s">
        <v>401</v>
      </c>
      <c r="C39" s="117"/>
      <c r="D39" s="117"/>
      <c r="E39" s="117"/>
      <c r="F39" s="117"/>
      <c r="G39" s="117"/>
      <c r="H39" s="117"/>
      <c r="I39" s="117"/>
      <c r="J39" s="115" t="s">
        <v>103</v>
      </c>
      <c r="K39" s="536" t="s">
        <v>105</v>
      </c>
    </row>
    <row r="40" spans="1:11" ht="18" customHeight="1" x14ac:dyDescent="0.25">
      <c r="A40" s="573"/>
      <c r="B40" s="528" t="s">
        <v>402</v>
      </c>
      <c r="C40" s="117"/>
      <c r="D40" s="117"/>
      <c r="E40" s="117"/>
      <c r="F40" s="117"/>
      <c r="G40" s="117"/>
      <c r="H40" s="117"/>
      <c r="I40" s="117"/>
      <c r="J40" s="115" t="s">
        <v>103</v>
      </c>
      <c r="K40" s="536" t="s">
        <v>105</v>
      </c>
    </row>
    <row r="41" spans="1:11" ht="18" customHeight="1" x14ac:dyDescent="0.25">
      <c r="A41" s="573"/>
      <c r="B41" s="528" t="s">
        <v>403</v>
      </c>
      <c r="C41" s="117"/>
      <c r="D41" s="117"/>
      <c r="E41" s="117"/>
      <c r="F41" s="117"/>
      <c r="G41" s="117"/>
      <c r="H41" s="117"/>
      <c r="I41" s="117"/>
      <c r="J41" s="115" t="s">
        <v>103</v>
      </c>
      <c r="K41" s="536" t="s">
        <v>105</v>
      </c>
    </row>
    <row r="42" spans="1:11" x14ac:dyDescent="0.25">
      <c r="A42" s="573"/>
      <c r="B42" s="528" t="s">
        <v>404</v>
      </c>
      <c r="C42" s="117"/>
      <c r="D42" s="117"/>
      <c r="E42" s="117"/>
      <c r="F42" s="117"/>
      <c r="G42" s="117"/>
      <c r="H42" s="117"/>
      <c r="I42" s="117"/>
      <c r="J42" s="115" t="s">
        <v>103</v>
      </c>
      <c r="K42" s="536" t="s">
        <v>105</v>
      </c>
    </row>
    <row r="43" spans="1:11" ht="18" customHeight="1" x14ac:dyDescent="0.25">
      <c r="A43" s="573"/>
      <c r="B43" s="529" t="s">
        <v>405</v>
      </c>
      <c r="C43" s="117"/>
      <c r="D43" s="117"/>
      <c r="E43" s="117"/>
      <c r="F43" s="117"/>
      <c r="G43" s="117"/>
      <c r="H43" s="117"/>
      <c r="I43" s="117"/>
      <c r="J43" s="115" t="s">
        <v>103</v>
      </c>
      <c r="K43" s="536" t="s">
        <v>105</v>
      </c>
    </row>
    <row r="44" spans="1:11" x14ac:dyDescent="0.25">
      <c r="A44" s="573"/>
      <c r="B44" s="528" t="s">
        <v>406</v>
      </c>
      <c r="C44" s="117"/>
      <c r="D44" s="117"/>
      <c r="E44" s="117"/>
      <c r="F44" s="117"/>
      <c r="G44" s="117"/>
      <c r="H44" s="117"/>
      <c r="I44" s="117"/>
      <c r="J44" s="115" t="s">
        <v>103</v>
      </c>
      <c r="K44" s="536" t="s">
        <v>105</v>
      </c>
    </row>
    <row r="45" spans="1:11" x14ac:dyDescent="0.25">
      <c r="A45" s="573"/>
      <c r="B45" s="528" t="s">
        <v>407</v>
      </c>
      <c r="C45" s="117"/>
      <c r="D45" s="117"/>
      <c r="E45" s="117"/>
      <c r="F45" s="117"/>
      <c r="G45" s="117"/>
      <c r="H45" s="117"/>
      <c r="I45" s="117"/>
      <c r="J45" s="115" t="s">
        <v>103</v>
      </c>
      <c r="K45" s="536" t="s">
        <v>105</v>
      </c>
    </row>
    <row r="46" spans="1:11" x14ac:dyDescent="0.25">
      <c r="A46" s="573"/>
      <c r="B46" s="411" t="s">
        <v>572</v>
      </c>
      <c r="C46" s="117"/>
      <c r="D46" s="117"/>
      <c r="E46" s="117"/>
      <c r="F46" s="117"/>
      <c r="G46" s="117"/>
      <c r="H46" s="117"/>
      <c r="I46" s="117"/>
      <c r="J46" s="115"/>
      <c r="K46" s="116"/>
    </row>
    <row r="47" spans="1:11" x14ac:dyDescent="0.25">
      <c r="A47" s="573"/>
      <c r="B47" s="110" t="s">
        <v>573</v>
      </c>
      <c r="C47" s="117"/>
      <c r="D47" s="117"/>
      <c r="E47" s="117"/>
      <c r="F47" s="117"/>
      <c r="G47" s="117"/>
      <c r="H47" s="117"/>
      <c r="I47" s="117"/>
      <c r="J47" s="115"/>
      <c r="K47" s="116"/>
    </row>
    <row r="48" spans="1:11" ht="18" customHeight="1" x14ac:dyDescent="0.25">
      <c r="A48" s="573"/>
      <c r="B48" s="110" t="s">
        <v>574</v>
      </c>
      <c r="C48" s="117"/>
      <c r="D48" s="117"/>
      <c r="E48" s="117"/>
      <c r="F48" s="117"/>
      <c r="G48" s="117"/>
      <c r="H48" s="117"/>
      <c r="I48" s="117"/>
      <c r="J48" s="115"/>
      <c r="K48" s="116"/>
    </row>
    <row r="49" spans="1:12" ht="18" customHeight="1" x14ac:dyDescent="0.25">
      <c r="A49" s="573"/>
      <c r="B49" s="733" t="s">
        <v>559</v>
      </c>
      <c r="C49" s="733"/>
      <c r="D49" s="733"/>
      <c r="E49" s="733"/>
      <c r="F49" s="733"/>
      <c r="G49" s="733"/>
      <c r="H49" s="733"/>
      <c r="I49" s="733"/>
      <c r="J49" s="733"/>
      <c r="K49" s="734"/>
    </row>
    <row r="50" spans="1:12" ht="18" customHeight="1" x14ac:dyDescent="0.25">
      <c r="A50" s="573"/>
      <c r="B50" s="440" t="s">
        <v>68</v>
      </c>
      <c r="C50" s="117"/>
      <c r="D50" s="117"/>
      <c r="E50" s="117"/>
      <c r="F50" s="117"/>
      <c r="G50" s="117"/>
      <c r="H50" s="117"/>
      <c r="I50" s="117"/>
      <c r="J50" s="117" t="s">
        <v>103</v>
      </c>
      <c r="K50" s="536" t="s">
        <v>105</v>
      </c>
    </row>
    <row r="51" spans="1:12" ht="18" customHeight="1" x14ac:dyDescent="0.25">
      <c r="A51" s="573"/>
      <c r="B51" s="440" t="s">
        <v>567</v>
      </c>
      <c r="C51" s="117"/>
      <c r="D51" s="117"/>
      <c r="E51" s="117"/>
      <c r="F51" s="117"/>
      <c r="G51" s="117"/>
      <c r="H51" s="117"/>
      <c r="I51" s="117"/>
      <c r="J51" s="117" t="s">
        <v>103</v>
      </c>
      <c r="K51" s="536" t="s">
        <v>105</v>
      </c>
    </row>
    <row r="52" spans="1:12" ht="18" customHeight="1" x14ac:dyDescent="0.25">
      <c r="A52" s="573"/>
      <c r="B52" s="440" t="s">
        <v>450</v>
      </c>
      <c r="C52" s="117"/>
      <c r="D52" s="117"/>
      <c r="E52" s="117"/>
      <c r="F52" s="117"/>
      <c r="G52" s="117"/>
      <c r="H52" s="117"/>
      <c r="I52" s="117"/>
      <c r="J52" s="117" t="s">
        <v>103</v>
      </c>
      <c r="K52" s="536" t="s">
        <v>105</v>
      </c>
    </row>
    <row r="53" spans="1:12" x14ac:dyDescent="0.25">
      <c r="A53" s="573"/>
      <c r="B53" s="110" t="s">
        <v>570</v>
      </c>
      <c r="C53" s="117"/>
      <c r="D53" s="117"/>
      <c r="E53" s="117"/>
      <c r="F53" s="117"/>
      <c r="G53" s="117"/>
      <c r="H53" s="117"/>
      <c r="I53" s="117"/>
      <c r="J53" s="117" t="s">
        <v>103</v>
      </c>
      <c r="K53" s="536" t="s">
        <v>105</v>
      </c>
    </row>
    <row r="54" spans="1:12" ht="18" customHeight="1" x14ac:dyDescent="0.25">
      <c r="A54" s="573"/>
      <c r="B54" s="110" t="s">
        <v>560</v>
      </c>
      <c r="C54" s="117"/>
      <c r="D54" s="117"/>
      <c r="E54" s="117"/>
      <c r="F54" s="117"/>
      <c r="G54" s="117"/>
      <c r="H54" s="117"/>
      <c r="I54" s="117"/>
      <c r="J54" s="117" t="s">
        <v>103</v>
      </c>
      <c r="K54" s="536" t="s">
        <v>105</v>
      </c>
    </row>
    <row r="55" spans="1:12" ht="18" customHeight="1" x14ac:dyDescent="0.25">
      <c r="A55" s="573"/>
      <c r="B55" s="748" t="s">
        <v>561</v>
      </c>
      <c r="C55" s="748"/>
      <c r="D55" s="748"/>
      <c r="E55" s="748"/>
      <c r="F55" s="748"/>
      <c r="G55" s="748"/>
      <c r="H55" s="748"/>
      <c r="I55" s="748"/>
      <c r="J55" s="748"/>
      <c r="K55" s="749"/>
    </row>
    <row r="56" spans="1:12" ht="18" customHeight="1" x14ac:dyDescent="0.25">
      <c r="A56" s="573"/>
      <c r="B56" s="366" t="s">
        <v>596</v>
      </c>
      <c r="C56" s="121"/>
      <c r="D56" s="121"/>
      <c r="E56" s="121"/>
      <c r="F56" s="121"/>
      <c r="G56" s="121"/>
      <c r="H56" s="121"/>
      <c r="I56" s="121"/>
      <c r="J56" s="121" t="s">
        <v>103</v>
      </c>
      <c r="K56" s="122" t="s">
        <v>105</v>
      </c>
    </row>
    <row r="57" spans="1:12" ht="18" customHeight="1" x14ac:dyDescent="0.25">
      <c r="A57" s="573"/>
      <c r="B57" s="366" t="s">
        <v>101</v>
      </c>
      <c r="C57" s="121"/>
      <c r="D57" s="121"/>
      <c r="E57" s="121"/>
      <c r="F57" s="121"/>
      <c r="G57" s="121"/>
      <c r="H57" s="121"/>
      <c r="I57" s="121"/>
      <c r="J57" s="121" t="s">
        <v>103</v>
      </c>
      <c r="K57" s="122" t="s">
        <v>105</v>
      </c>
    </row>
    <row r="58" spans="1:12" ht="18" customHeight="1" x14ac:dyDescent="0.25">
      <c r="A58" s="573"/>
      <c r="B58" s="123" t="s">
        <v>562</v>
      </c>
      <c r="C58" s="117"/>
      <c r="D58" s="117"/>
      <c r="E58" s="117"/>
      <c r="F58" s="117"/>
      <c r="G58" s="117"/>
      <c r="H58" s="117"/>
      <c r="I58" s="117"/>
      <c r="J58" s="117" t="s">
        <v>103</v>
      </c>
      <c r="K58" s="116" t="s">
        <v>105</v>
      </c>
      <c r="L58" s="3" t="s">
        <v>598</v>
      </c>
    </row>
    <row r="59" spans="1:12" ht="18" customHeight="1" x14ac:dyDescent="0.25">
      <c r="A59" s="573"/>
      <c r="B59" s="123" t="s">
        <v>563</v>
      </c>
      <c r="C59" s="117"/>
      <c r="D59" s="117"/>
      <c r="E59" s="117"/>
      <c r="F59" s="117"/>
      <c r="G59" s="117"/>
      <c r="H59" s="117"/>
      <c r="I59" s="117"/>
      <c r="J59" s="117" t="s">
        <v>103</v>
      </c>
      <c r="K59" s="116" t="s">
        <v>105</v>
      </c>
    </row>
    <row r="60" spans="1:12" x14ac:dyDescent="0.25">
      <c r="A60" s="573"/>
      <c r="B60" s="123" t="s">
        <v>564</v>
      </c>
      <c r="C60" s="117"/>
      <c r="D60" s="117"/>
      <c r="E60" s="117"/>
      <c r="F60" s="117"/>
      <c r="G60" s="117"/>
      <c r="H60" s="117"/>
      <c r="I60" s="117"/>
      <c r="J60" s="117" t="s">
        <v>103</v>
      </c>
      <c r="K60" s="116" t="s">
        <v>105</v>
      </c>
    </row>
    <row r="61" spans="1:12" ht="18" customHeight="1" x14ac:dyDescent="0.25">
      <c r="A61" s="573"/>
      <c r="B61" s="727" t="s">
        <v>565</v>
      </c>
      <c r="C61" s="727"/>
      <c r="D61" s="727"/>
      <c r="E61" s="727"/>
      <c r="F61" s="727"/>
      <c r="G61" s="727"/>
      <c r="H61" s="727"/>
      <c r="I61" s="727"/>
      <c r="J61" s="727"/>
      <c r="K61" s="728"/>
    </row>
    <row r="62" spans="1:12" ht="18" customHeight="1" x14ac:dyDescent="0.25">
      <c r="A62" s="573"/>
      <c r="B62" s="440" t="s">
        <v>111</v>
      </c>
      <c r="C62" s="111"/>
      <c r="D62" s="111"/>
      <c r="E62" s="111"/>
      <c r="F62" s="111"/>
      <c r="G62" s="111"/>
      <c r="H62" s="111"/>
      <c r="I62" s="111"/>
      <c r="J62" s="112" t="s">
        <v>103</v>
      </c>
      <c r="K62" s="113" t="s">
        <v>105</v>
      </c>
    </row>
    <row r="63" spans="1:12" ht="18" customHeight="1" x14ac:dyDescent="0.25">
      <c r="A63" s="573"/>
      <c r="B63" s="440" t="s">
        <v>106</v>
      </c>
      <c r="C63" s="111"/>
      <c r="D63" s="111"/>
      <c r="E63" s="111"/>
      <c r="F63" s="111"/>
      <c r="G63" s="111"/>
      <c r="H63" s="111"/>
      <c r="I63" s="111"/>
      <c r="J63" s="112" t="s">
        <v>103</v>
      </c>
      <c r="K63" s="113" t="s">
        <v>105</v>
      </c>
    </row>
    <row r="64" spans="1:12" ht="18" customHeight="1" x14ac:dyDescent="0.25">
      <c r="A64" s="573"/>
      <c r="B64" s="440" t="s">
        <v>380</v>
      </c>
      <c r="C64" s="111"/>
      <c r="D64" s="111"/>
      <c r="E64" s="111"/>
      <c r="F64" s="111"/>
      <c r="G64" s="111"/>
      <c r="H64" s="111"/>
      <c r="I64" s="111"/>
      <c r="J64" s="112" t="s">
        <v>103</v>
      </c>
      <c r="K64" s="113" t="s">
        <v>105</v>
      </c>
    </row>
    <row r="65" spans="1:11" ht="18" customHeight="1" x14ac:dyDescent="0.25">
      <c r="A65" s="573"/>
      <c r="B65" s="440" t="s">
        <v>376</v>
      </c>
      <c r="C65" s="111"/>
      <c r="D65" s="111"/>
      <c r="E65" s="111"/>
      <c r="F65" s="111"/>
      <c r="G65" s="111"/>
      <c r="H65" s="111"/>
      <c r="I65" s="111"/>
      <c r="J65" s="112" t="s">
        <v>103</v>
      </c>
      <c r="K65" s="113" t="s">
        <v>105</v>
      </c>
    </row>
    <row r="66" spans="1:11" ht="18" customHeight="1" x14ac:dyDescent="0.25">
      <c r="A66" s="573"/>
      <c r="B66" s="440" t="s">
        <v>377</v>
      </c>
      <c r="C66" s="111"/>
      <c r="D66" s="111"/>
      <c r="E66" s="111"/>
      <c r="F66" s="111"/>
      <c r="G66" s="111"/>
      <c r="H66" s="111"/>
      <c r="I66" s="111"/>
      <c r="J66" s="112" t="s">
        <v>103</v>
      </c>
      <c r="K66" s="113" t="s">
        <v>105</v>
      </c>
    </row>
    <row r="67" spans="1:11" ht="18" customHeight="1" x14ac:dyDescent="0.25">
      <c r="A67" s="573"/>
      <c r="B67" s="440" t="s">
        <v>379</v>
      </c>
      <c r="C67" s="111"/>
      <c r="D67" s="111"/>
      <c r="E67" s="111"/>
      <c r="F67" s="111"/>
      <c r="G67" s="111"/>
      <c r="H67" s="111"/>
      <c r="I67" s="111"/>
      <c r="J67" s="111" t="s">
        <v>103</v>
      </c>
      <c r="K67" s="113"/>
    </row>
    <row r="68" spans="1:11" ht="18" customHeight="1" x14ac:dyDescent="0.25">
      <c r="A68" s="573"/>
      <c r="B68" s="440" t="s">
        <v>408</v>
      </c>
      <c r="C68" s="111"/>
      <c r="D68" s="111"/>
      <c r="E68" s="111"/>
      <c r="F68" s="111"/>
      <c r="G68" s="111"/>
      <c r="H68" s="111"/>
      <c r="I68" s="111"/>
      <c r="J68" s="111" t="s">
        <v>103</v>
      </c>
      <c r="K68" s="113"/>
    </row>
    <row r="69" spans="1:11" x14ac:dyDescent="0.25">
      <c r="A69" s="573"/>
      <c r="B69" s="110" t="s">
        <v>568</v>
      </c>
      <c r="C69" s="111"/>
      <c r="D69" s="111"/>
      <c r="E69" s="111"/>
      <c r="F69" s="111"/>
      <c r="G69" s="111"/>
      <c r="H69" s="111"/>
      <c r="I69" s="111"/>
      <c r="J69" s="111" t="s">
        <v>103</v>
      </c>
      <c r="K69" s="113"/>
    </row>
    <row r="70" spans="1:11" ht="18" customHeight="1" x14ac:dyDescent="0.25">
      <c r="A70" s="574"/>
      <c r="B70" s="112" t="s">
        <v>569</v>
      </c>
      <c r="C70" s="111"/>
      <c r="D70" s="111"/>
      <c r="E70" s="111"/>
      <c r="F70" s="111"/>
      <c r="G70" s="111"/>
      <c r="H70" s="111"/>
      <c r="I70" s="111"/>
      <c r="J70" s="112" t="s">
        <v>593</v>
      </c>
      <c r="K70" s="113"/>
    </row>
    <row r="71" spans="1:11" s="94" customFormat="1" x14ac:dyDescent="0.25">
      <c r="A71" s="603">
        <v>2</v>
      </c>
      <c r="B71" s="735" t="s">
        <v>417</v>
      </c>
      <c r="C71" s="735"/>
      <c r="D71" s="735"/>
      <c r="E71" s="735"/>
      <c r="F71" s="735"/>
      <c r="G71" s="735"/>
      <c r="H71" s="735"/>
      <c r="I71" s="735"/>
      <c r="J71" s="735"/>
      <c r="K71" s="736"/>
    </row>
    <row r="72" spans="1:11" x14ac:dyDescent="0.25">
      <c r="A72" s="603"/>
      <c r="B72" s="110" t="s">
        <v>566</v>
      </c>
      <c r="C72" s="111"/>
      <c r="D72" s="111"/>
      <c r="E72" s="111"/>
      <c r="F72" s="111"/>
      <c r="G72" s="111"/>
      <c r="H72" s="111"/>
      <c r="I72" s="111"/>
      <c r="J72" s="112" t="s">
        <v>104</v>
      </c>
      <c r="K72" s="113">
        <v>2014</v>
      </c>
    </row>
    <row r="73" spans="1:11" ht="18" customHeight="1" x14ac:dyDescent="0.25">
      <c r="A73" s="603"/>
      <c r="B73" s="597" t="s">
        <v>597</v>
      </c>
      <c r="C73" s="598"/>
      <c r="D73" s="598"/>
      <c r="E73" s="598"/>
      <c r="F73" s="598"/>
      <c r="G73" s="598"/>
      <c r="H73" s="598"/>
      <c r="I73" s="598"/>
      <c r="J73" s="598"/>
      <c r="K73" s="685"/>
    </row>
    <row r="74" spans="1:11" ht="18" customHeight="1" x14ac:dyDescent="0.25">
      <c r="A74" s="603"/>
      <c r="B74" s="440" t="s">
        <v>111</v>
      </c>
      <c r="C74" s="111"/>
      <c r="D74" s="111"/>
      <c r="E74" s="111"/>
      <c r="F74" s="111"/>
      <c r="G74" s="111"/>
      <c r="H74" s="111"/>
      <c r="I74" s="111"/>
      <c r="J74" s="112"/>
      <c r="K74" s="113"/>
    </row>
    <row r="75" spans="1:11" ht="18" customHeight="1" x14ac:dyDescent="0.25">
      <c r="A75" s="603"/>
      <c r="B75" s="440" t="s">
        <v>409</v>
      </c>
      <c r="C75" s="111"/>
      <c r="D75" s="111"/>
      <c r="E75" s="111"/>
      <c r="F75" s="111"/>
      <c r="G75" s="111"/>
      <c r="H75" s="111"/>
      <c r="I75" s="111"/>
      <c r="J75" s="112" t="s">
        <v>104</v>
      </c>
      <c r="K75" s="113">
        <v>2014</v>
      </c>
    </row>
    <row r="76" spans="1:11" ht="18" customHeight="1" x14ac:dyDescent="0.25">
      <c r="A76" s="603"/>
      <c r="B76" s="440" t="s">
        <v>410</v>
      </c>
      <c r="C76" s="111"/>
      <c r="D76" s="111"/>
      <c r="E76" s="111"/>
      <c r="F76" s="111"/>
      <c r="G76" s="111"/>
      <c r="H76" s="111"/>
      <c r="I76" s="111"/>
      <c r="J76" s="112" t="s">
        <v>104</v>
      </c>
      <c r="K76" s="113">
        <v>2014</v>
      </c>
    </row>
    <row r="77" spans="1:11" ht="18" customHeight="1" x14ac:dyDescent="0.25">
      <c r="A77" s="603"/>
      <c r="B77" s="440" t="s">
        <v>411</v>
      </c>
      <c r="C77" s="111"/>
      <c r="D77" s="111"/>
      <c r="E77" s="111"/>
      <c r="F77" s="111"/>
      <c r="G77" s="111"/>
      <c r="H77" s="111"/>
      <c r="I77" s="111"/>
      <c r="J77" s="112" t="s">
        <v>104</v>
      </c>
      <c r="K77" s="113"/>
    </row>
    <row r="78" spans="1:11" ht="18" customHeight="1" x14ac:dyDescent="0.25">
      <c r="A78" s="603"/>
      <c r="B78" s="440" t="s">
        <v>412</v>
      </c>
      <c r="C78" s="111"/>
      <c r="D78" s="111"/>
      <c r="E78" s="111"/>
      <c r="F78" s="111"/>
      <c r="G78" s="111"/>
      <c r="H78" s="111"/>
      <c r="I78" s="111"/>
      <c r="J78" s="112" t="s">
        <v>104</v>
      </c>
      <c r="K78" s="113">
        <v>2014</v>
      </c>
    </row>
    <row r="79" spans="1:11" ht="18" customHeight="1" x14ac:dyDescent="0.25">
      <c r="A79" s="603"/>
      <c r="B79" s="440" t="s">
        <v>383</v>
      </c>
      <c r="C79" s="111"/>
      <c r="D79" s="111"/>
      <c r="E79" s="111"/>
      <c r="F79" s="111"/>
      <c r="G79" s="111"/>
      <c r="H79" s="111"/>
      <c r="I79" s="111"/>
      <c r="J79" s="112" t="s">
        <v>104</v>
      </c>
      <c r="K79" s="113"/>
    </row>
    <row r="80" spans="1:11" ht="18" customHeight="1" x14ac:dyDescent="0.25">
      <c r="A80" s="603"/>
      <c r="B80" s="440" t="s">
        <v>413</v>
      </c>
      <c r="C80" s="111"/>
      <c r="D80" s="111"/>
      <c r="E80" s="111"/>
      <c r="F80" s="111"/>
      <c r="G80" s="111"/>
      <c r="H80" s="111"/>
      <c r="I80" s="111"/>
      <c r="J80" s="112" t="s">
        <v>104</v>
      </c>
      <c r="K80" s="113"/>
    </row>
    <row r="81" spans="1:11" ht="18" customHeight="1" x14ac:dyDescent="0.25">
      <c r="A81" s="603"/>
      <c r="B81" s="440" t="s">
        <v>385</v>
      </c>
      <c r="C81" s="111"/>
      <c r="D81" s="111"/>
      <c r="E81" s="111"/>
      <c r="F81" s="111"/>
      <c r="G81" s="111"/>
      <c r="H81" s="111"/>
      <c r="I81" s="111"/>
      <c r="J81" s="112" t="s">
        <v>104</v>
      </c>
      <c r="K81" s="113">
        <v>2014</v>
      </c>
    </row>
    <row r="82" spans="1:11" ht="18" customHeight="1" x14ac:dyDescent="0.25">
      <c r="A82" s="603"/>
      <c r="B82" s="440" t="s">
        <v>414</v>
      </c>
      <c r="C82" s="111"/>
      <c r="D82" s="111"/>
      <c r="E82" s="111"/>
      <c r="F82" s="111"/>
      <c r="G82" s="111"/>
      <c r="H82" s="111"/>
      <c r="I82" s="111"/>
      <c r="J82" s="112" t="s">
        <v>104</v>
      </c>
      <c r="K82" s="113">
        <v>2014</v>
      </c>
    </row>
    <row r="83" spans="1:11" ht="18" customHeight="1" x14ac:dyDescent="0.25">
      <c r="A83" s="603"/>
      <c r="B83" s="440" t="s">
        <v>415</v>
      </c>
      <c r="C83" s="111"/>
      <c r="D83" s="111"/>
      <c r="E83" s="111"/>
      <c r="F83" s="111"/>
      <c r="G83" s="111"/>
      <c r="H83" s="111"/>
      <c r="I83" s="111"/>
      <c r="J83" s="112" t="s">
        <v>104</v>
      </c>
      <c r="K83" s="113"/>
    </row>
    <row r="84" spans="1:11" ht="18" customHeight="1" x14ac:dyDescent="0.25">
      <c r="A84" s="603"/>
      <c r="B84" s="440" t="s">
        <v>416</v>
      </c>
      <c r="C84" s="111"/>
      <c r="D84" s="111"/>
      <c r="E84" s="111"/>
      <c r="F84" s="111"/>
      <c r="G84" s="111"/>
      <c r="H84" s="111"/>
      <c r="I84" s="111"/>
      <c r="J84" s="112" t="s">
        <v>104</v>
      </c>
      <c r="K84" s="113">
        <v>2014</v>
      </c>
    </row>
    <row r="85" spans="1:11" ht="18" customHeight="1" x14ac:dyDescent="0.25">
      <c r="A85" s="731">
        <v>3</v>
      </c>
      <c r="B85" s="727" t="s">
        <v>577</v>
      </c>
      <c r="C85" s="727"/>
      <c r="D85" s="727"/>
      <c r="E85" s="727"/>
      <c r="F85" s="727"/>
      <c r="G85" s="727"/>
      <c r="H85" s="727"/>
      <c r="I85" s="727"/>
      <c r="J85" s="727"/>
      <c r="K85" s="728"/>
    </row>
    <row r="86" spans="1:11" ht="18" customHeight="1" x14ac:dyDescent="0.25">
      <c r="A86" s="603"/>
      <c r="B86" s="440" t="s">
        <v>418</v>
      </c>
      <c r="C86" s="111"/>
      <c r="D86" s="111"/>
      <c r="E86" s="111"/>
      <c r="F86" s="111"/>
      <c r="G86" s="111"/>
      <c r="H86" s="111"/>
      <c r="I86" s="111"/>
      <c r="J86" s="112" t="s">
        <v>104</v>
      </c>
      <c r="K86" s="113">
        <v>2014</v>
      </c>
    </row>
    <row r="87" spans="1:11" ht="18" customHeight="1" x14ac:dyDescent="0.25">
      <c r="A87" s="732"/>
      <c r="B87" s="440" t="s">
        <v>419</v>
      </c>
      <c r="C87" s="111"/>
      <c r="D87" s="111"/>
      <c r="E87" s="111"/>
      <c r="F87" s="111"/>
      <c r="G87" s="111"/>
      <c r="H87" s="111"/>
      <c r="I87" s="111"/>
      <c r="J87" s="112" t="s">
        <v>104</v>
      </c>
      <c r="K87" s="113">
        <v>2014</v>
      </c>
    </row>
    <row r="88" spans="1:11" ht="18" customHeight="1" x14ac:dyDescent="0.25">
      <c r="A88" s="731">
        <f>+A85+1</f>
        <v>4</v>
      </c>
      <c r="B88" s="733" t="s">
        <v>578</v>
      </c>
      <c r="C88" s="733"/>
      <c r="D88" s="733"/>
      <c r="E88" s="733"/>
      <c r="F88" s="733"/>
      <c r="G88" s="733"/>
      <c r="H88" s="733"/>
      <c r="I88" s="733"/>
      <c r="J88" s="733"/>
      <c r="K88" s="734"/>
    </row>
    <row r="89" spans="1:11" ht="18" customHeight="1" x14ac:dyDescent="0.25">
      <c r="A89" s="603"/>
      <c r="B89" s="440" t="s">
        <v>111</v>
      </c>
      <c r="C89" s="110"/>
      <c r="D89" s="110"/>
      <c r="E89" s="110"/>
      <c r="F89" s="110"/>
      <c r="G89" s="110"/>
      <c r="H89" s="110"/>
      <c r="I89" s="110"/>
      <c r="J89" s="110"/>
      <c r="K89" s="124"/>
    </row>
    <row r="90" spans="1:11" ht="18" customHeight="1" x14ac:dyDescent="0.25">
      <c r="A90" s="603"/>
      <c r="B90" s="440" t="s">
        <v>106</v>
      </c>
      <c r="C90" s="110"/>
      <c r="D90" s="110"/>
      <c r="E90" s="110"/>
      <c r="F90" s="110"/>
      <c r="G90" s="110"/>
      <c r="H90" s="110"/>
      <c r="I90" s="110"/>
      <c r="J90" s="110"/>
      <c r="K90" s="124"/>
    </row>
    <row r="91" spans="1:11" ht="18" customHeight="1" x14ac:dyDescent="0.25">
      <c r="A91" s="603"/>
      <c r="B91" s="440" t="s">
        <v>410</v>
      </c>
      <c r="C91" s="110"/>
      <c r="D91" s="110"/>
      <c r="E91" s="110"/>
      <c r="F91" s="110"/>
      <c r="G91" s="110"/>
      <c r="H91" s="110"/>
      <c r="I91" s="110"/>
      <c r="J91" s="110"/>
      <c r="K91" s="124"/>
    </row>
    <row r="92" spans="1:11" ht="18" customHeight="1" x14ac:dyDescent="0.25">
      <c r="A92" s="603"/>
      <c r="B92" s="440" t="s">
        <v>411</v>
      </c>
      <c r="C92" s="110"/>
      <c r="D92" s="110"/>
      <c r="E92" s="110"/>
      <c r="F92" s="110"/>
      <c r="G92" s="110"/>
      <c r="H92" s="110"/>
      <c r="I92" s="110"/>
      <c r="J92" s="110"/>
      <c r="K92" s="124"/>
    </row>
    <row r="93" spans="1:11" ht="18" customHeight="1" x14ac:dyDescent="0.25">
      <c r="A93" s="603"/>
      <c r="B93" s="440" t="s">
        <v>412</v>
      </c>
      <c r="C93" s="110"/>
      <c r="D93" s="110"/>
      <c r="E93" s="110"/>
      <c r="F93" s="110"/>
      <c r="G93" s="110"/>
      <c r="H93" s="110"/>
      <c r="I93" s="110"/>
      <c r="J93" s="110"/>
      <c r="K93" s="124"/>
    </row>
    <row r="94" spans="1:11" ht="18" customHeight="1" x14ac:dyDescent="0.25">
      <c r="A94" s="603"/>
      <c r="B94" s="440" t="s">
        <v>420</v>
      </c>
      <c r="C94" s="110"/>
      <c r="D94" s="110"/>
      <c r="E94" s="110"/>
      <c r="F94" s="110"/>
      <c r="G94" s="110"/>
      <c r="H94" s="110"/>
      <c r="I94" s="110"/>
      <c r="J94" s="110"/>
      <c r="K94" s="124"/>
    </row>
    <row r="95" spans="1:11" ht="18" customHeight="1" x14ac:dyDescent="0.25">
      <c r="A95" s="603"/>
      <c r="B95" s="440" t="s">
        <v>384</v>
      </c>
      <c r="C95" s="111"/>
      <c r="D95" s="111"/>
      <c r="E95" s="111"/>
      <c r="F95" s="111"/>
      <c r="G95" s="111"/>
      <c r="H95" s="111"/>
      <c r="I95" s="111"/>
      <c r="J95" s="112" t="s">
        <v>104</v>
      </c>
      <c r="K95" s="113">
        <v>2014</v>
      </c>
    </row>
    <row r="96" spans="1:11" ht="18" customHeight="1" x14ac:dyDescent="0.25">
      <c r="A96" s="603"/>
      <c r="B96" s="440" t="s">
        <v>385</v>
      </c>
      <c r="C96" s="111"/>
      <c r="D96" s="111"/>
      <c r="E96" s="111"/>
      <c r="F96" s="111"/>
      <c r="G96" s="111"/>
      <c r="H96" s="111"/>
      <c r="I96" s="111"/>
      <c r="J96" s="112" t="s">
        <v>104</v>
      </c>
      <c r="K96" s="113">
        <v>2014</v>
      </c>
    </row>
    <row r="97" spans="1:11" ht="18" customHeight="1" x14ac:dyDescent="0.25">
      <c r="A97" s="603"/>
      <c r="B97" s="440" t="s">
        <v>414</v>
      </c>
      <c r="C97" s="111"/>
      <c r="D97" s="111"/>
      <c r="E97" s="111"/>
      <c r="F97" s="111"/>
      <c r="G97" s="111"/>
      <c r="H97" s="111"/>
      <c r="I97" s="111"/>
      <c r="J97" s="112" t="s">
        <v>104</v>
      </c>
      <c r="K97" s="113">
        <v>2014</v>
      </c>
    </row>
    <row r="98" spans="1:11" ht="18" customHeight="1" x14ac:dyDescent="0.25">
      <c r="A98" s="603"/>
      <c r="B98" s="440" t="s">
        <v>415</v>
      </c>
      <c r="C98" s="111"/>
      <c r="D98" s="111"/>
      <c r="E98" s="111"/>
      <c r="F98" s="111"/>
      <c r="G98" s="111"/>
      <c r="H98" s="111"/>
      <c r="I98" s="111"/>
      <c r="J98" s="112" t="s">
        <v>104</v>
      </c>
      <c r="K98" s="113">
        <v>2014</v>
      </c>
    </row>
    <row r="99" spans="1:11" ht="18" customHeight="1" x14ac:dyDescent="0.25">
      <c r="A99" s="603"/>
      <c r="B99" s="440" t="s">
        <v>416</v>
      </c>
      <c r="C99" s="111"/>
      <c r="D99" s="111"/>
      <c r="E99" s="111"/>
      <c r="F99" s="111"/>
      <c r="G99" s="111"/>
      <c r="H99" s="111"/>
      <c r="I99" s="111"/>
      <c r="J99" s="112" t="s">
        <v>104</v>
      </c>
      <c r="K99" s="113">
        <v>2014</v>
      </c>
    </row>
    <row r="100" spans="1:11" ht="18" customHeight="1" x14ac:dyDescent="0.25">
      <c r="A100" s="729">
        <v>5</v>
      </c>
      <c r="B100" s="733" t="s">
        <v>579</v>
      </c>
      <c r="C100" s="733"/>
      <c r="D100" s="733"/>
      <c r="E100" s="733"/>
      <c r="F100" s="733"/>
      <c r="G100" s="733"/>
      <c r="H100" s="733"/>
      <c r="I100" s="733"/>
      <c r="J100" s="733"/>
      <c r="K100" s="734"/>
    </row>
    <row r="101" spans="1:11" ht="18" customHeight="1" x14ac:dyDescent="0.25">
      <c r="A101" s="729"/>
      <c r="B101" s="440" t="s">
        <v>418</v>
      </c>
      <c r="C101" s="111"/>
      <c r="D101" s="111"/>
      <c r="E101" s="111"/>
      <c r="F101" s="111"/>
      <c r="G101" s="111"/>
      <c r="H101" s="111"/>
      <c r="I101" s="111"/>
      <c r="J101" s="112" t="s">
        <v>104</v>
      </c>
      <c r="K101" s="113">
        <v>2014</v>
      </c>
    </row>
    <row r="102" spans="1:11" ht="18" customHeight="1" x14ac:dyDescent="0.25">
      <c r="A102" s="729"/>
      <c r="B102" s="440" t="s">
        <v>421</v>
      </c>
      <c r="C102" s="111"/>
      <c r="D102" s="111"/>
      <c r="E102" s="111"/>
      <c r="F102" s="111"/>
      <c r="G102" s="111"/>
      <c r="H102" s="111"/>
      <c r="I102" s="111"/>
      <c r="J102" s="112" t="s">
        <v>104</v>
      </c>
      <c r="K102" s="113">
        <v>2014</v>
      </c>
    </row>
    <row r="103" spans="1:11" ht="18" customHeight="1" x14ac:dyDescent="0.25">
      <c r="A103" s="731">
        <v>6</v>
      </c>
      <c r="B103" s="733" t="s">
        <v>580</v>
      </c>
      <c r="C103" s="733"/>
      <c r="D103" s="733"/>
      <c r="E103" s="733"/>
      <c r="F103" s="733"/>
      <c r="G103" s="733"/>
      <c r="H103" s="733"/>
      <c r="I103" s="733"/>
      <c r="J103" s="733"/>
      <c r="K103" s="734"/>
    </row>
    <row r="104" spans="1:11" ht="18" customHeight="1" x14ac:dyDescent="0.25">
      <c r="A104" s="603"/>
      <c r="B104" s="440" t="s">
        <v>418</v>
      </c>
      <c r="C104" s="111"/>
      <c r="D104" s="111"/>
      <c r="E104" s="111"/>
      <c r="F104" s="111"/>
      <c r="G104" s="111"/>
      <c r="H104" s="111"/>
      <c r="I104" s="111"/>
      <c r="J104" s="125" t="s">
        <v>104</v>
      </c>
      <c r="K104" s="126">
        <v>2014</v>
      </c>
    </row>
    <row r="105" spans="1:11" ht="18" customHeight="1" x14ac:dyDescent="0.25">
      <c r="A105" s="732"/>
      <c r="B105" s="440" t="s">
        <v>422</v>
      </c>
      <c r="C105" s="111"/>
      <c r="D105" s="111"/>
      <c r="E105" s="111"/>
      <c r="F105" s="111"/>
      <c r="G105" s="111"/>
      <c r="H105" s="111"/>
      <c r="I105" s="111"/>
      <c r="J105" s="125" t="s">
        <v>104</v>
      </c>
      <c r="K105" s="126">
        <v>2014</v>
      </c>
    </row>
    <row r="106" spans="1:11" ht="18" customHeight="1" x14ac:dyDescent="0.25">
      <c r="A106" s="127">
        <v>7</v>
      </c>
      <c r="B106" s="123" t="s">
        <v>581</v>
      </c>
      <c r="C106" s="111"/>
      <c r="D106" s="111"/>
      <c r="E106" s="111"/>
      <c r="F106" s="111"/>
      <c r="G106" s="111"/>
      <c r="H106" s="111"/>
      <c r="I106" s="111"/>
      <c r="J106" s="125" t="s">
        <v>104</v>
      </c>
      <c r="K106" s="126">
        <v>2014</v>
      </c>
    </row>
    <row r="107" spans="1:11" ht="28.5" x14ac:dyDescent="0.25">
      <c r="A107" s="731">
        <v>8</v>
      </c>
      <c r="B107" s="128" t="s">
        <v>582</v>
      </c>
      <c r="C107" s="111"/>
      <c r="D107" s="111"/>
      <c r="E107" s="111"/>
      <c r="F107" s="111"/>
      <c r="G107" s="111"/>
      <c r="H107" s="111"/>
      <c r="I107" s="111"/>
      <c r="J107" s="125" t="s">
        <v>103</v>
      </c>
      <c r="K107" s="126" t="s">
        <v>105</v>
      </c>
    </row>
    <row r="108" spans="1:11" ht="18" customHeight="1" x14ac:dyDescent="0.25">
      <c r="A108" s="603"/>
      <c r="B108" s="530" t="s">
        <v>423</v>
      </c>
      <c r="C108" s="111"/>
      <c r="D108" s="111"/>
      <c r="E108" s="111"/>
      <c r="F108" s="111"/>
      <c r="G108" s="111"/>
      <c r="H108" s="111"/>
      <c r="I108" s="111"/>
      <c r="J108" s="111" t="s">
        <v>103</v>
      </c>
      <c r="K108" s="113" t="s">
        <v>105</v>
      </c>
    </row>
    <row r="109" spans="1:11" ht="18" customHeight="1" x14ac:dyDescent="0.25">
      <c r="A109" s="732"/>
      <c r="B109" s="530" t="s">
        <v>424</v>
      </c>
      <c r="C109" s="111"/>
      <c r="D109" s="111"/>
      <c r="E109" s="111"/>
      <c r="F109" s="111"/>
      <c r="G109" s="111"/>
      <c r="H109" s="111"/>
      <c r="I109" s="111"/>
      <c r="J109" s="111" t="s">
        <v>103</v>
      </c>
      <c r="K109" s="113" t="s">
        <v>105</v>
      </c>
    </row>
    <row r="110" spans="1:11" ht="18" customHeight="1" x14ac:dyDescent="0.25">
      <c r="A110" s="731">
        <f>+A107+1</f>
        <v>9</v>
      </c>
      <c r="B110" s="750" t="s">
        <v>583</v>
      </c>
      <c r="C110" s="750"/>
      <c r="D110" s="750"/>
      <c r="E110" s="750"/>
      <c r="F110" s="750"/>
      <c r="G110" s="750"/>
      <c r="H110" s="750"/>
      <c r="I110" s="750"/>
      <c r="J110" s="750"/>
      <c r="K110" s="751"/>
    </row>
    <row r="111" spans="1:11" ht="18" customHeight="1" x14ac:dyDescent="0.25">
      <c r="A111" s="603"/>
      <c r="B111" s="530" t="s">
        <v>92</v>
      </c>
      <c r="C111" s="111"/>
      <c r="D111" s="111"/>
      <c r="E111" s="111"/>
      <c r="F111" s="111"/>
      <c r="G111" s="111"/>
      <c r="H111" s="111"/>
      <c r="I111" s="111"/>
      <c r="J111" s="111" t="s">
        <v>103</v>
      </c>
      <c r="K111" s="113" t="s">
        <v>105</v>
      </c>
    </row>
    <row r="112" spans="1:11" ht="18" customHeight="1" x14ac:dyDescent="0.25">
      <c r="A112" s="732"/>
      <c r="B112" s="530" t="s">
        <v>93</v>
      </c>
      <c r="C112" s="111"/>
      <c r="D112" s="111"/>
      <c r="E112" s="111"/>
      <c r="F112" s="111"/>
      <c r="G112" s="111"/>
      <c r="H112" s="111"/>
      <c r="I112" s="111"/>
      <c r="J112" s="111" t="s">
        <v>103</v>
      </c>
      <c r="K112" s="113" t="s">
        <v>105</v>
      </c>
    </row>
    <row r="113" spans="1:11" ht="18" customHeight="1" x14ac:dyDescent="0.25">
      <c r="A113" s="731">
        <f>+A110+1</f>
        <v>10</v>
      </c>
      <c r="B113" s="750" t="s">
        <v>584</v>
      </c>
      <c r="C113" s="750"/>
      <c r="D113" s="750"/>
      <c r="E113" s="750"/>
      <c r="F113" s="750"/>
      <c r="G113" s="750"/>
      <c r="H113" s="750"/>
      <c r="I113" s="750"/>
      <c r="J113" s="750"/>
      <c r="K113" s="751"/>
    </row>
    <row r="114" spans="1:11" ht="18" customHeight="1" x14ac:dyDescent="0.25">
      <c r="A114" s="603"/>
      <c r="B114" s="530" t="s">
        <v>92</v>
      </c>
      <c r="C114" s="111"/>
      <c r="D114" s="111"/>
      <c r="E114" s="111"/>
      <c r="F114" s="111"/>
      <c r="G114" s="111"/>
      <c r="H114" s="111"/>
      <c r="I114" s="111"/>
      <c r="J114" s="111" t="s">
        <v>103</v>
      </c>
      <c r="K114" s="129" t="s">
        <v>105</v>
      </c>
    </row>
    <row r="115" spans="1:11" ht="18" customHeight="1" x14ac:dyDescent="0.25">
      <c r="A115" s="732"/>
      <c r="B115" s="530" t="s">
        <v>93</v>
      </c>
      <c r="C115" s="111"/>
      <c r="D115" s="111"/>
      <c r="E115" s="111"/>
      <c r="F115" s="111"/>
      <c r="G115" s="111"/>
      <c r="H115" s="111"/>
      <c r="I115" s="111"/>
      <c r="J115" s="111" t="s">
        <v>103</v>
      </c>
      <c r="K115" s="129" t="s">
        <v>105</v>
      </c>
    </row>
    <row r="116" spans="1:11" ht="28.5" x14ac:dyDescent="0.25">
      <c r="A116" s="130">
        <v>11</v>
      </c>
      <c r="B116" s="131" t="s">
        <v>576</v>
      </c>
      <c r="C116" s="111"/>
      <c r="D116" s="111"/>
      <c r="E116" s="111"/>
      <c r="F116" s="111"/>
      <c r="G116" s="111"/>
      <c r="H116" s="111"/>
      <c r="I116" s="111"/>
      <c r="J116" s="111" t="s">
        <v>103</v>
      </c>
      <c r="K116" s="129"/>
    </row>
    <row r="117" spans="1:11" ht="28.5" x14ac:dyDescent="0.25">
      <c r="A117" s="130">
        <v>12</v>
      </c>
      <c r="B117" s="131" t="s">
        <v>575</v>
      </c>
      <c r="C117" s="111"/>
      <c r="D117" s="111"/>
      <c r="E117" s="111"/>
      <c r="F117" s="111"/>
      <c r="G117" s="111"/>
      <c r="H117" s="111"/>
      <c r="I117" s="111"/>
      <c r="J117" s="111" t="s">
        <v>103</v>
      </c>
      <c r="K117" s="129"/>
    </row>
    <row r="118" spans="1:11" x14ac:dyDescent="0.25">
      <c r="A118" s="132">
        <v>13</v>
      </c>
      <c r="B118" s="118" t="s">
        <v>585</v>
      </c>
      <c r="C118" s="111"/>
      <c r="D118" s="111"/>
      <c r="E118" s="111"/>
      <c r="F118" s="111"/>
      <c r="G118" s="111"/>
      <c r="H118" s="111"/>
      <c r="I118" s="111"/>
      <c r="J118" s="111" t="s">
        <v>103</v>
      </c>
      <c r="K118" s="113" t="s">
        <v>105</v>
      </c>
    </row>
    <row r="119" spans="1:11" x14ac:dyDescent="0.25">
      <c r="A119" s="132">
        <f>+A118+1</f>
        <v>14</v>
      </c>
      <c r="B119" s="118" t="s">
        <v>586</v>
      </c>
      <c r="C119" s="111"/>
      <c r="D119" s="111"/>
      <c r="E119" s="111"/>
      <c r="F119" s="111"/>
      <c r="G119" s="111"/>
      <c r="H119" s="111"/>
      <c r="I119" s="111"/>
      <c r="J119" s="111" t="s">
        <v>103</v>
      </c>
      <c r="K119" s="113" t="s">
        <v>105</v>
      </c>
    </row>
    <row r="120" spans="1:11" ht="18" customHeight="1" x14ac:dyDescent="0.25">
      <c r="A120" s="731">
        <f>+A119+1</f>
        <v>15</v>
      </c>
      <c r="B120" s="733" t="s">
        <v>856</v>
      </c>
      <c r="C120" s="733"/>
      <c r="D120" s="733"/>
      <c r="E120" s="733"/>
      <c r="F120" s="733"/>
      <c r="G120" s="733"/>
      <c r="H120" s="733"/>
      <c r="I120" s="733"/>
      <c r="J120" s="733"/>
      <c r="K120" s="734"/>
    </row>
    <row r="121" spans="1:11" ht="18" customHeight="1" x14ac:dyDescent="0.25">
      <c r="A121" s="603"/>
      <c r="B121" s="533" t="s">
        <v>83</v>
      </c>
      <c r="C121" s="112"/>
      <c r="D121" s="112"/>
      <c r="E121" s="112"/>
      <c r="F121" s="112"/>
      <c r="G121" s="112"/>
      <c r="H121" s="112"/>
      <c r="I121" s="112"/>
      <c r="J121" s="111" t="s">
        <v>103</v>
      </c>
      <c r="K121" s="113" t="s">
        <v>105</v>
      </c>
    </row>
    <row r="122" spans="1:11" ht="18" customHeight="1" x14ac:dyDescent="0.25">
      <c r="A122" s="603"/>
      <c r="B122" s="533" t="s">
        <v>84</v>
      </c>
      <c r="C122" s="112"/>
      <c r="D122" s="112"/>
      <c r="E122" s="112"/>
      <c r="F122" s="112"/>
      <c r="G122" s="112"/>
      <c r="H122" s="112"/>
      <c r="I122" s="112"/>
      <c r="J122" s="111" t="s">
        <v>103</v>
      </c>
      <c r="K122" s="113" t="s">
        <v>105</v>
      </c>
    </row>
    <row r="123" spans="1:11" ht="18" customHeight="1" x14ac:dyDescent="0.25">
      <c r="A123" s="732"/>
      <c r="B123" s="533" t="s">
        <v>85</v>
      </c>
      <c r="C123" s="112"/>
      <c r="D123" s="112"/>
      <c r="E123" s="112"/>
      <c r="F123" s="112"/>
      <c r="G123" s="112"/>
      <c r="H123" s="112"/>
      <c r="I123" s="112"/>
      <c r="J123" s="111" t="s">
        <v>103</v>
      </c>
      <c r="K123" s="113" t="s">
        <v>105</v>
      </c>
    </row>
    <row r="124" spans="1:11" ht="18" customHeight="1" x14ac:dyDescent="0.25">
      <c r="A124" s="731">
        <f>+A120+1</f>
        <v>16</v>
      </c>
      <c r="B124" s="597" t="s">
        <v>118</v>
      </c>
      <c r="C124" s="598"/>
      <c r="D124" s="598"/>
      <c r="E124" s="598"/>
      <c r="F124" s="598"/>
      <c r="G124" s="598"/>
      <c r="H124" s="598"/>
      <c r="I124" s="598"/>
      <c r="J124" s="598"/>
      <c r="K124" s="685"/>
    </row>
    <row r="125" spans="1:11" ht="28.5" x14ac:dyDescent="0.25">
      <c r="A125" s="603"/>
      <c r="B125" s="440" t="s">
        <v>587</v>
      </c>
      <c r="C125" s="133"/>
      <c r="D125" s="133"/>
      <c r="E125" s="133"/>
      <c r="F125" s="133"/>
      <c r="G125" s="112"/>
      <c r="H125" s="112"/>
      <c r="I125" s="112"/>
      <c r="J125" s="111" t="s">
        <v>103</v>
      </c>
      <c r="K125" s="113"/>
    </row>
    <row r="126" spans="1:11" ht="30" customHeight="1" x14ac:dyDescent="0.25">
      <c r="A126" s="603"/>
      <c r="B126" s="531" t="s">
        <v>328</v>
      </c>
      <c r="C126" s="133"/>
      <c r="D126" s="133"/>
      <c r="E126" s="133"/>
      <c r="F126" s="133"/>
      <c r="G126" s="112"/>
      <c r="H126" s="112"/>
      <c r="I126" s="112"/>
      <c r="J126" s="111" t="s">
        <v>103</v>
      </c>
      <c r="K126" s="113"/>
    </row>
    <row r="127" spans="1:11" ht="30" customHeight="1" x14ac:dyDescent="0.25">
      <c r="A127" s="732"/>
      <c r="B127" s="440" t="s">
        <v>329</v>
      </c>
      <c r="C127" s="133"/>
      <c r="D127" s="133"/>
      <c r="E127" s="133"/>
      <c r="F127" s="133"/>
      <c r="G127" s="112"/>
      <c r="H127" s="112"/>
      <c r="I127" s="112"/>
      <c r="J127" s="111" t="s">
        <v>103</v>
      </c>
      <c r="K127" s="113"/>
    </row>
    <row r="128" spans="1:11" ht="18" customHeight="1" x14ac:dyDescent="0.25">
      <c r="A128" s="729">
        <f>+A124+1</f>
        <v>17</v>
      </c>
      <c r="B128" s="727" t="s">
        <v>425</v>
      </c>
      <c r="C128" s="727"/>
      <c r="D128" s="727"/>
      <c r="E128" s="727"/>
      <c r="F128" s="727"/>
      <c r="G128" s="727"/>
      <c r="H128" s="727"/>
      <c r="I128" s="727"/>
      <c r="J128" s="727"/>
      <c r="K128" s="728"/>
    </row>
    <row r="129" spans="1:11" ht="18" customHeight="1" x14ac:dyDescent="0.25">
      <c r="A129" s="729"/>
      <c r="B129" s="727" t="s">
        <v>588</v>
      </c>
      <c r="C129" s="727"/>
      <c r="D129" s="727"/>
      <c r="E129" s="727"/>
      <c r="F129" s="727"/>
      <c r="G129" s="727"/>
      <c r="H129" s="727"/>
      <c r="I129" s="727"/>
      <c r="J129" s="727"/>
      <c r="K129" s="728"/>
    </row>
    <row r="130" spans="1:11" ht="18" customHeight="1" x14ac:dyDescent="0.25">
      <c r="A130" s="729"/>
      <c r="B130" s="440" t="s">
        <v>372</v>
      </c>
      <c r="C130" s="112"/>
      <c r="D130" s="112"/>
      <c r="E130" s="112"/>
      <c r="F130" s="112"/>
      <c r="G130" s="112"/>
      <c r="H130" s="112"/>
      <c r="I130" s="112"/>
      <c r="J130" s="111" t="s">
        <v>103</v>
      </c>
      <c r="K130" s="113">
        <v>2012</v>
      </c>
    </row>
    <row r="131" spans="1:11" ht="18" customHeight="1" x14ac:dyDescent="0.25">
      <c r="A131" s="729"/>
      <c r="B131" s="440" t="s">
        <v>131</v>
      </c>
      <c r="C131" s="112"/>
      <c r="D131" s="112"/>
      <c r="E131" s="112"/>
      <c r="F131" s="112"/>
      <c r="G131" s="112"/>
      <c r="H131" s="112"/>
      <c r="I131" s="112"/>
      <c r="J131" s="111" t="s">
        <v>103</v>
      </c>
      <c r="K131" s="113">
        <v>2012</v>
      </c>
    </row>
    <row r="132" spans="1:11" ht="18" customHeight="1" x14ac:dyDescent="0.25">
      <c r="A132" s="729"/>
      <c r="B132" s="440" t="s">
        <v>129</v>
      </c>
      <c r="C132" s="112"/>
      <c r="D132" s="112"/>
      <c r="E132" s="112"/>
      <c r="F132" s="112"/>
      <c r="G132" s="112"/>
      <c r="H132" s="112"/>
      <c r="I132" s="112"/>
      <c r="J132" s="111" t="s">
        <v>103</v>
      </c>
      <c r="K132" s="113">
        <v>2012</v>
      </c>
    </row>
    <row r="133" spans="1:11" ht="18" customHeight="1" x14ac:dyDescent="0.25">
      <c r="A133" s="729"/>
      <c r="B133" s="440" t="s">
        <v>130</v>
      </c>
      <c r="C133" s="112"/>
      <c r="D133" s="112"/>
      <c r="E133" s="112"/>
      <c r="F133" s="112"/>
      <c r="G133" s="112"/>
      <c r="H133" s="112"/>
      <c r="I133" s="112"/>
      <c r="J133" s="111" t="s">
        <v>103</v>
      </c>
      <c r="K133" s="113">
        <v>2012</v>
      </c>
    </row>
    <row r="134" spans="1:11" ht="18" customHeight="1" x14ac:dyDescent="0.25">
      <c r="A134" s="729"/>
      <c r="B134" s="727" t="s">
        <v>589</v>
      </c>
      <c r="C134" s="727"/>
      <c r="D134" s="727"/>
      <c r="E134" s="727"/>
      <c r="F134" s="727"/>
      <c r="G134" s="727"/>
      <c r="H134" s="727"/>
      <c r="I134" s="727"/>
      <c r="J134" s="727"/>
      <c r="K134" s="728"/>
    </row>
    <row r="135" spans="1:11" ht="18" customHeight="1" x14ac:dyDescent="0.25">
      <c r="A135" s="729"/>
      <c r="B135" s="440" t="s">
        <v>132</v>
      </c>
      <c r="C135" s="112"/>
      <c r="D135" s="112"/>
      <c r="E135" s="112"/>
      <c r="F135" s="112"/>
      <c r="G135" s="112"/>
      <c r="H135" s="112"/>
      <c r="I135" s="112"/>
      <c r="J135" s="111" t="s">
        <v>103</v>
      </c>
      <c r="K135" s="113"/>
    </row>
    <row r="136" spans="1:11" ht="18" customHeight="1" x14ac:dyDescent="0.25">
      <c r="A136" s="729"/>
      <c r="B136" s="440" t="s">
        <v>133</v>
      </c>
      <c r="C136" s="112"/>
      <c r="D136" s="112"/>
      <c r="E136" s="112"/>
      <c r="F136" s="112"/>
      <c r="G136" s="112"/>
      <c r="H136" s="112"/>
      <c r="I136" s="112"/>
      <c r="J136" s="111" t="s">
        <v>103</v>
      </c>
      <c r="K136" s="113"/>
    </row>
    <row r="137" spans="1:11" ht="18" customHeight="1" x14ac:dyDescent="0.25">
      <c r="A137" s="729"/>
      <c r="B137" s="440" t="s">
        <v>134</v>
      </c>
      <c r="C137" s="112"/>
      <c r="D137" s="112"/>
      <c r="E137" s="112"/>
      <c r="F137" s="112"/>
      <c r="G137" s="112"/>
      <c r="H137" s="112"/>
      <c r="I137" s="112"/>
      <c r="J137" s="111" t="s">
        <v>103</v>
      </c>
      <c r="K137" s="113"/>
    </row>
    <row r="138" spans="1:11" ht="18" customHeight="1" x14ac:dyDescent="0.25">
      <c r="A138" s="729"/>
      <c r="B138" s="440" t="s">
        <v>135</v>
      </c>
      <c r="C138" s="112"/>
      <c r="D138" s="112"/>
      <c r="E138" s="112"/>
      <c r="F138" s="112"/>
      <c r="G138" s="112"/>
      <c r="H138" s="112"/>
      <c r="I138" s="112"/>
      <c r="J138" s="111" t="s">
        <v>103</v>
      </c>
      <c r="K138" s="113"/>
    </row>
    <row r="139" spans="1:11" ht="18" customHeight="1" x14ac:dyDescent="0.25">
      <c r="A139" s="729"/>
      <c r="B139" s="440" t="s">
        <v>136</v>
      </c>
      <c r="C139" s="112"/>
      <c r="D139" s="112"/>
      <c r="E139" s="112"/>
      <c r="F139" s="112"/>
      <c r="G139" s="112"/>
      <c r="H139" s="112"/>
      <c r="I139" s="112"/>
      <c r="J139" s="111" t="s">
        <v>103</v>
      </c>
      <c r="K139" s="113"/>
    </row>
    <row r="140" spans="1:11" ht="18" customHeight="1" x14ac:dyDescent="0.25">
      <c r="A140" s="729"/>
      <c r="B140" s="440" t="s">
        <v>137</v>
      </c>
      <c r="C140" s="112"/>
      <c r="D140" s="112"/>
      <c r="E140" s="112"/>
      <c r="F140" s="112"/>
      <c r="G140" s="112"/>
      <c r="H140" s="112"/>
      <c r="I140" s="112"/>
      <c r="J140" s="111" t="s">
        <v>103</v>
      </c>
      <c r="K140" s="113"/>
    </row>
    <row r="141" spans="1:11" ht="18" customHeight="1" x14ac:dyDescent="0.25">
      <c r="A141" s="729"/>
      <c r="B141" s="727" t="s">
        <v>590</v>
      </c>
      <c r="C141" s="727"/>
      <c r="D141" s="727"/>
      <c r="E141" s="727"/>
      <c r="F141" s="727"/>
      <c r="G141" s="727"/>
      <c r="H141" s="727"/>
      <c r="I141" s="727"/>
      <c r="J141" s="727"/>
      <c r="K141" s="728"/>
    </row>
    <row r="142" spans="1:11" ht="18" customHeight="1" x14ac:dyDescent="0.25">
      <c r="A142" s="729"/>
      <c r="B142" s="440" t="s">
        <v>111</v>
      </c>
      <c r="C142" s="112"/>
      <c r="D142" s="112"/>
      <c r="E142" s="112"/>
      <c r="F142" s="112"/>
      <c r="G142" s="112"/>
      <c r="H142" s="112"/>
      <c r="I142" s="112"/>
      <c r="J142" s="111" t="s">
        <v>103</v>
      </c>
      <c r="K142" s="113"/>
    </row>
    <row r="143" spans="1:11" ht="18" customHeight="1" x14ac:dyDescent="0.25">
      <c r="A143" s="729"/>
      <c r="B143" s="532" t="s">
        <v>426</v>
      </c>
      <c r="C143" s="112"/>
      <c r="D143" s="112"/>
      <c r="E143" s="112"/>
      <c r="F143" s="112"/>
      <c r="G143" s="112"/>
      <c r="H143" s="112"/>
      <c r="I143" s="112"/>
      <c r="J143" s="111" t="s">
        <v>103</v>
      </c>
      <c r="K143" s="113"/>
    </row>
    <row r="144" spans="1:11" ht="18" customHeight="1" x14ac:dyDescent="0.25">
      <c r="A144" s="729"/>
      <c r="B144" s="440" t="s">
        <v>427</v>
      </c>
      <c r="C144" s="112"/>
      <c r="D144" s="112"/>
      <c r="E144" s="112"/>
      <c r="F144" s="112"/>
      <c r="G144" s="112"/>
      <c r="H144" s="112"/>
      <c r="I144" s="112"/>
      <c r="J144" s="111" t="s">
        <v>103</v>
      </c>
      <c r="K144" s="113"/>
    </row>
    <row r="145" spans="1:11" ht="18" customHeight="1" x14ac:dyDescent="0.25">
      <c r="A145" s="729"/>
      <c r="B145" s="440" t="s">
        <v>373</v>
      </c>
      <c r="C145" s="112"/>
      <c r="D145" s="112"/>
      <c r="E145" s="112"/>
      <c r="F145" s="112"/>
      <c r="G145" s="112"/>
      <c r="H145" s="112"/>
      <c r="I145" s="112"/>
      <c r="J145" s="111" t="s">
        <v>103</v>
      </c>
      <c r="K145" s="113"/>
    </row>
    <row r="146" spans="1:11" ht="18" customHeight="1" x14ac:dyDescent="0.25">
      <c r="A146" s="729"/>
      <c r="B146" s="440" t="s">
        <v>374</v>
      </c>
      <c r="C146" s="112"/>
      <c r="D146" s="112"/>
      <c r="E146" s="112"/>
      <c r="F146" s="112"/>
      <c r="G146" s="112"/>
      <c r="H146" s="112"/>
      <c r="I146" s="112"/>
      <c r="J146" s="111" t="s">
        <v>103</v>
      </c>
      <c r="K146" s="113"/>
    </row>
    <row r="147" spans="1:11" ht="18" customHeight="1" x14ac:dyDescent="0.25">
      <c r="A147" s="729"/>
      <c r="B147" s="440" t="s">
        <v>138</v>
      </c>
      <c r="C147" s="112"/>
      <c r="D147" s="112"/>
      <c r="E147" s="112"/>
      <c r="F147" s="112"/>
      <c r="G147" s="112"/>
      <c r="H147" s="112"/>
      <c r="I147" s="112"/>
      <c r="J147" s="111" t="s">
        <v>103</v>
      </c>
      <c r="K147" s="113"/>
    </row>
    <row r="148" spans="1:11" ht="18" customHeight="1" x14ac:dyDescent="0.25">
      <c r="A148" s="729"/>
      <c r="B148" s="727" t="s">
        <v>591</v>
      </c>
      <c r="C148" s="727"/>
      <c r="D148" s="727"/>
      <c r="E148" s="727"/>
      <c r="F148" s="727"/>
      <c r="G148" s="727"/>
      <c r="H148" s="727"/>
      <c r="I148" s="727"/>
      <c r="J148" s="727"/>
      <c r="K148" s="728"/>
    </row>
    <row r="149" spans="1:11" ht="18" customHeight="1" x14ac:dyDescent="0.25">
      <c r="A149" s="729"/>
      <c r="B149" s="533" t="s">
        <v>111</v>
      </c>
      <c r="C149" s="112"/>
      <c r="D149" s="112"/>
      <c r="E149" s="112"/>
      <c r="F149" s="112"/>
      <c r="G149" s="112"/>
      <c r="H149" s="112"/>
      <c r="I149" s="112"/>
      <c r="J149" s="111" t="s">
        <v>103</v>
      </c>
      <c r="K149" s="113"/>
    </row>
    <row r="150" spans="1:11" ht="18" customHeight="1" x14ac:dyDescent="0.25">
      <c r="A150" s="729"/>
      <c r="B150" s="533" t="s">
        <v>121</v>
      </c>
      <c r="C150" s="112"/>
      <c r="D150" s="112"/>
      <c r="E150" s="112"/>
      <c r="F150" s="112"/>
      <c r="G150" s="112"/>
      <c r="H150" s="112"/>
      <c r="I150" s="112"/>
      <c r="J150" s="111" t="s">
        <v>103</v>
      </c>
      <c r="K150" s="113">
        <v>2012</v>
      </c>
    </row>
    <row r="151" spans="1:11" ht="18" customHeight="1" x14ac:dyDescent="0.25">
      <c r="A151" s="729"/>
      <c r="B151" s="533" t="s">
        <v>120</v>
      </c>
      <c r="C151" s="112"/>
      <c r="D151" s="112"/>
      <c r="E151" s="112"/>
      <c r="F151" s="112"/>
      <c r="G151" s="112"/>
      <c r="H151" s="112"/>
      <c r="I151" s="112"/>
      <c r="J151" s="111" t="s">
        <v>103</v>
      </c>
      <c r="K151" s="113">
        <v>2012</v>
      </c>
    </row>
    <row r="152" spans="1:11" ht="18" customHeight="1" x14ac:dyDescent="0.25">
      <c r="A152" s="729"/>
      <c r="B152" s="533" t="s">
        <v>428</v>
      </c>
      <c r="C152" s="112"/>
      <c r="D152" s="112"/>
      <c r="E152" s="112"/>
      <c r="F152" s="112"/>
      <c r="G152" s="112"/>
      <c r="H152" s="112"/>
      <c r="I152" s="112"/>
      <c r="J152" s="111" t="s">
        <v>103</v>
      </c>
      <c r="K152" s="113">
        <v>2012</v>
      </c>
    </row>
    <row r="153" spans="1:11" ht="18" customHeight="1" x14ac:dyDescent="0.25">
      <c r="A153" s="729"/>
      <c r="B153" s="533" t="s">
        <v>123</v>
      </c>
      <c r="C153" s="112"/>
      <c r="D153" s="112"/>
      <c r="E153" s="112"/>
      <c r="F153" s="112"/>
      <c r="G153" s="112"/>
      <c r="H153" s="112"/>
      <c r="I153" s="112"/>
      <c r="J153" s="111" t="s">
        <v>103</v>
      </c>
      <c r="K153" s="113">
        <v>2012</v>
      </c>
    </row>
    <row r="154" spans="1:11" ht="18" customHeight="1" x14ac:dyDescent="0.25">
      <c r="A154" s="729"/>
      <c r="B154" s="533" t="s">
        <v>124</v>
      </c>
      <c r="C154" s="112"/>
      <c r="D154" s="112"/>
      <c r="E154" s="112"/>
      <c r="F154" s="112"/>
      <c r="G154" s="112"/>
      <c r="H154" s="112"/>
      <c r="I154" s="112"/>
      <c r="J154" s="111" t="s">
        <v>103</v>
      </c>
      <c r="K154" s="113">
        <v>2012</v>
      </c>
    </row>
    <row r="155" spans="1:11" ht="18" customHeight="1" x14ac:dyDescent="0.25">
      <c r="A155" s="729"/>
      <c r="B155" s="727" t="s">
        <v>592</v>
      </c>
      <c r="C155" s="727"/>
      <c r="D155" s="727"/>
      <c r="E155" s="727"/>
      <c r="F155" s="727"/>
      <c r="G155" s="727"/>
      <c r="H155" s="727"/>
      <c r="I155" s="727"/>
      <c r="J155" s="727"/>
      <c r="K155" s="728"/>
    </row>
    <row r="156" spans="1:11" ht="18" customHeight="1" x14ac:dyDescent="0.25">
      <c r="A156" s="729"/>
      <c r="B156" s="727" t="s">
        <v>142</v>
      </c>
      <c r="C156" s="727"/>
      <c r="D156" s="727"/>
      <c r="E156" s="727"/>
      <c r="F156" s="727"/>
      <c r="G156" s="727"/>
      <c r="H156" s="727"/>
      <c r="I156" s="727"/>
      <c r="J156" s="727"/>
      <c r="K156" s="728"/>
    </row>
    <row r="157" spans="1:11" ht="18" customHeight="1" x14ac:dyDescent="0.25">
      <c r="A157" s="729"/>
      <c r="B157" s="527" t="s">
        <v>147</v>
      </c>
      <c r="C157" s="112"/>
      <c r="D157" s="112"/>
      <c r="E157" s="112"/>
      <c r="F157" s="112"/>
      <c r="G157" s="112"/>
      <c r="H157" s="112"/>
      <c r="I157" s="112"/>
      <c r="J157" s="111" t="s">
        <v>103</v>
      </c>
      <c r="K157" s="113">
        <v>2012</v>
      </c>
    </row>
    <row r="158" spans="1:11" ht="18" customHeight="1" x14ac:dyDescent="0.25">
      <c r="A158" s="729"/>
      <c r="B158" s="527" t="s">
        <v>143</v>
      </c>
      <c r="C158" s="112"/>
      <c r="D158" s="112"/>
      <c r="E158" s="112"/>
      <c r="F158" s="112"/>
      <c r="G158" s="112"/>
      <c r="H158" s="112"/>
      <c r="I158" s="112"/>
      <c r="J158" s="111" t="s">
        <v>103</v>
      </c>
      <c r="K158" s="113">
        <v>2012</v>
      </c>
    </row>
    <row r="159" spans="1:11" ht="18" customHeight="1" x14ac:dyDescent="0.25">
      <c r="A159" s="729"/>
      <c r="B159" s="527" t="s">
        <v>144</v>
      </c>
      <c r="C159" s="112"/>
      <c r="D159" s="112"/>
      <c r="E159" s="112"/>
      <c r="F159" s="112"/>
      <c r="G159" s="112"/>
      <c r="H159" s="112"/>
      <c r="I159" s="112"/>
      <c r="J159" s="111" t="s">
        <v>103</v>
      </c>
      <c r="K159" s="113">
        <v>2012</v>
      </c>
    </row>
    <row r="160" spans="1:11" ht="18" customHeight="1" x14ac:dyDescent="0.25">
      <c r="A160" s="729"/>
      <c r="B160" s="527" t="s">
        <v>145</v>
      </c>
      <c r="C160" s="112"/>
      <c r="D160" s="112"/>
      <c r="E160" s="112"/>
      <c r="F160" s="112"/>
      <c r="G160" s="112"/>
      <c r="H160" s="112"/>
      <c r="I160" s="112"/>
      <c r="J160" s="111" t="s">
        <v>103</v>
      </c>
      <c r="K160" s="113">
        <v>2012</v>
      </c>
    </row>
    <row r="161" spans="1:11" ht="18" customHeight="1" x14ac:dyDescent="0.25">
      <c r="A161" s="729"/>
      <c r="B161" s="527" t="s">
        <v>146</v>
      </c>
      <c r="C161" s="112"/>
      <c r="D161" s="112"/>
      <c r="E161" s="112"/>
      <c r="F161" s="112"/>
      <c r="G161" s="112"/>
      <c r="H161" s="112"/>
      <c r="I161" s="112"/>
      <c r="J161" s="111" t="s">
        <v>103</v>
      </c>
      <c r="K161" s="113">
        <v>2012</v>
      </c>
    </row>
    <row r="162" spans="1:11" ht="18" customHeight="1" x14ac:dyDescent="0.25">
      <c r="A162" s="729"/>
      <c r="B162" s="727" t="s">
        <v>366</v>
      </c>
      <c r="C162" s="727"/>
      <c r="D162" s="727"/>
      <c r="E162" s="727"/>
      <c r="F162" s="727"/>
      <c r="G162" s="727"/>
      <c r="H162" s="727"/>
      <c r="I162" s="727"/>
      <c r="J162" s="727"/>
      <c r="K162" s="728"/>
    </row>
    <row r="163" spans="1:11" ht="18" customHeight="1" x14ac:dyDescent="0.25">
      <c r="A163" s="729"/>
      <c r="B163" s="440" t="s">
        <v>143</v>
      </c>
      <c r="C163" s="112"/>
      <c r="D163" s="112"/>
      <c r="E163" s="112"/>
      <c r="F163" s="112"/>
      <c r="G163" s="112"/>
      <c r="H163" s="112"/>
      <c r="I163" s="112"/>
      <c r="J163" s="111" t="s">
        <v>103</v>
      </c>
      <c r="K163" s="113"/>
    </row>
    <row r="164" spans="1:11" ht="18" customHeight="1" x14ac:dyDescent="0.25">
      <c r="A164" s="729"/>
      <c r="B164" s="440" t="s">
        <v>144</v>
      </c>
      <c r="C164" s="112"/>
      <c r="D164" s="112"/>
      <c r="E164" s="112"/>
      <c r="F164" s="112"/>
      <c r="G164" s="112"/>
      <c r="H164" s="112"/>
      <c r="I164" s="112"/>
      <c r="J164" s="111" t="s">
        <v>103</v>
      </c>
      <c r="K164" s="113"/>
    </row>
    <row r="165" spans="1:11" ht="18" customHeight="1" x14ac:dyDescent="0.25">
      <c r="A165" s="729"/>
      <c r="B165" s="440" t="s">
        <v>148</v>
      </c>
      <c r="C165" s="112"/>
      <c r="D165" s="112"/>
      <c r="E165" s="112"/>
      <c r="F165" s="112"/>
      <c r="G165" s="112"/>
      <c r="H165" s="112"/>
      <c r="I165" s="112"/>
      <c r="J165" s="111" t="s">
        <v>103</v>
      </c>
      <c r="K165" s="113"/>
    </row>
    <row r="166" spans="1:11" ht="18" customHeight="1" x14ac:dyDescent="0.25">
      <c r="A166" s="729"/>
      <c r="B166" s="110" t="s">
        <v>146</v>
      </c>
      <c r="C166" s="112"/>
      <c r="D166" s="112"/>
      <c r="E166" s="112"/>
      <c r="F166" s="112"/>
      <c r="G166" s="112"/>
      <c r="H166" s="112"/>
      <c r="I166" s="112"/>
      <c r="J166" s="111" t="s">
        <v>103</v>
      </c>
      <c r="K166" s="113"/>
    </row>
    <row r="167" spans="1:11" ht="18" customHeight="1" x14ac:dyDescent="0.25">
      <c r="A167" s="729"/>
      <c r="B167" s="727" t="s">
        <v>149</v>
      </c>
      <c r="C167" s="727"/>
      <c r="D167" s="727"/>
      <c r="E167" s="727"/>
      <c r="F167" s="727"/>
      <c r="G167" s="727"/>
      <c r="H167" s="727"/>
      <c r="I167" s="727"/>
      <c r="J167" s="727"/>
      <c r="K167" s="728"/>
    </row>
    <row r="168" spans="1:11" ht="18" customHeight="1" x14ac:dyDescent="0.25">
      <c r="A168" s="729"/>
      <c r="B168" s="440" t="s">
        <v>150</v>
      </c>
      <c r="C168" s="112"/>
      <c r="D168" s="112"/>
      <c r="E168" s="112"/>
      <c r="F168" s="112"/>
      <c r="G168" s="112"/>
      <c r="H168" s="112"/>
      <c r="I168" s="112"/>
      <c r="J168" s="111" t="s">
        <v>103</v>
      </c>
      <c r="K168" s="113"/>
    </row>
    <row r="169" spans="1:11" ht="18" customHeight="1" x14ac:dyDescent="0.25">
      <c r="A169" s="729"/>
      <c r="B169" s="440" t="s">
        <v>143</v>
      </c>
      <c r="C169" s="112"/>
      <c r="D169" s="112"/>
      <c r="E169" s="112"/>
      <c r="F169" s="112"/>
      <c r="G169" s="112"/>
      <c r="H169" s="112"/>
      <c r="I169" s="112"/>
      <c r="J169" s="111" t="s">
        <v>103</v>
      </c>
      <c r="K169" s="113"/>
    </row>
    <row r="170" spans="1:11" ht="18" customHeight="1" x14ac:dyDescent="0.25">
      <c r="A170" s="729"/>
      <c r="B170" s="110" t="s">
        <v>151</v>
      </c>
      <c r="C170" s="112"/>
      <c r="D170" s="112"/>
      <c r="E170" s="112"/>
      <c r="F170" s="112"/>
      <c r="G170" s="112"/>
      <c r="H170" s="112"/>
      <c r="I170" s="112"/>
      <c r="J170" s="111" t="s">
        <v>103</v>
      </c>
      <c r="K170" s="113"/>
    </row>
    <row r="171" spans="1:11" ht="18" customHeight="1" x14ac:dyDescent="0.25">
      <c r="A171" s="729"/>
      <c r="B171" s="440" t="s">
        <v>152</v>
      </c>
      <c r="C171" s="112"/>
      <c r="D171" s="112"/>
      <c r="E171" s="112"/>
      <c r="F171" s="112"/>
      <c r="G171" s="112"/>
      <c r="H171" s="112"/>
      <c r="I171" s="112"/>
      <c r="J171" s="111" t="s">
        <v>103</v>
      </c>
      <c r="K171" s="113"/>
    </row>
    <row r="172" spans="1:11" ht="18" customHeight="1" x14ac:dyDescent="0.25">
      <c r="A172" s="729"/>
      <c r="B172" s="440" t="s">
        <v>146</v>
      </c>
      <c r="C172" s="112"/>
      <c r="D172" s="112"/>
      <c r="E172" s="112"/>
      <c r="F172" s="112"/>
      <c r="G172" s="112"/>
      <c r="H172" s="112"/>
      <c r="I172" s="112"/>
      <c r="J172" s="111" t="s">
        <v>103</v>
      </c>
      <c r="K172" s="113"/>
    </row>
    <row r="173" spans="1:11" ht="18" customHeight="1" x14ac:dyDescent="0.25">
      <c r="A173" s="729"/>
      <c r="B173" s="727" t="s">
        <v>855</v>
      </c>
      <c r="C173" s="727"/>
      <c r="D173" s="727"/>
      <c r="E173" s="727"/>
      <c r="F173" s="727"/>
      <c r="G173" s="727"/>
      <c r="H173" s="727"/>
      <c r="I173" s="727"/>
      <c r="J173" s="727"/>
      <c r="K173" s="728"/>
    </row>
    <row r="174" spans="1:11" ht="18" customHeight="1" x14ac:dyDescent="0.25">
      <c r="A174" s="729"/>
      <c r="B174" s="440" t="s">
        <v>126</v>
      </c>
      <c r="C174" s="112"/>
      <c r="D174" s="112"/>
      <c r="E174" s="112"/>
      <c r="F174" s="112"/>
      <c r="G174" s="112"/>
      <c r="H174" s="112"/>
      <c r="I174" s="112"/>
      <c r="J174" s="111" t="s">
        <v>103</v>
      </c>
      <c r="K174" s="113">
        <v>2012</v>
      </c>
    </row>
    <row r="175" spans="1:11" ht="18" customHeight="1" x14ac:dyDescent="0.25">
      <c r="A175" s="729"/>
      <c r="B175" s="440" t="s">
        <v>127</v>
      </c>
      <c r="C175" s="112"/>
      <c r="D175" s="112"/>
      <c r="E175" s="112"/>
      <c r="F175" s="112"/>
      <c r="G175" s="112"/>
      <c r="H175" s="112"/>
      <c r="I175" s="112"/>
      <c r="J175" s="111" t="s">
        <v>103</v>
      </c>
      <c r="K175" s="113">
        <v>2012</v>
      </c>
    </row>
    <row r="176" spans="1:11" ht="18" customHeight="1" thickBot="1" x14ac:dyDescent="0.3">
      <c r="A176" s="730"/>
      <c r="B176" s="534" t="s">
        <v>128</v>
      </c>
      <c r="C176" s="134"/>
      <c r="D176" s="134"/>
      <c r="E176" s="134"/>
      <c r="F176" s="134"/>
      <c r="G176" s="134"/>
      <c r="H176" s="134"/>
      <c r="I176" s="134"/>
      <c r="J176" s="135" t="s">
        <v>103</v>
      </c>
      <c r="K176" s="136">
        <v>2012</v>
      </c>
    </row>
    <row r="177" spans="1:11" x14ac:dyDescent="0.25">
      <c r="A177" s="137"/>
      <c r="B177" s="137"/>
      <c r="C177" s="137"/>
      <c r="D177" s="137"/>
      <c r="E177" s="137"/>
      <c r="F177" s="137"/>
      <c r="G177" s="137"/>
      <c r="H177" s="137"/>
      <c r="I177" s="137"/>
      <c r="J177" s="137"/>
      <c r="K177" s="137"/>
    </row>
    <row r="178" spans="1:11" x14ac:dyDescent="0.25">
      <c r="A178" s="137"/>
      <c r="B178" s="137"/>
      <c r="C178" s="137"/>
      <c r="D178" s="137"/>
      <c r="E178" s="137"/>
      <c r="F178" s="137"/>
      <c r="G178" s="137"/>
      <c r="H178" s="137"/>
      <c r="I178" s="137"/>
      <c r="J178" s="137"/>
      <c r="K178" s="137"/>
    </row>
    <row r="179" spans="1:11" x14ac:dyDescent="0.25">
      <c r="A179" s="137"/>
      <c r="B179" s="137"/>
      <c r="C179" s="137"/>
      <c r="D179" s="137"/>
      <c r="E179" s="137"/>
      <c r="F179" s="137"/>
      <c r="G179" s="137"/>
      <c r="H179" s="137"/>
      <c r="I179" s="137"/>
      <c r="J179" s="137"/>
      <c r="K179" s="137"/>
    </row>
    <row r="180" spans="1:11" x14ac:dyDescent="0.25">
      <c r="A180" s="137"/>
      <c r="B180" s="137"/>
      <c r="C180" s="137"/>
      <c r="D180" s="137"/>
      <c r="E180" s="137"/>
      <c r="F180" s="137"/>
      <c r="G180" s="137"/>
      <c r="H180" s="137"/>
      <c r="I180" s="137"/>
      <c r="J180" s="137"/>
      <c r="K180" s="137"/>
    </row>
    <row r="181" spans="1:11" x14ac:dyDescent="0.25">
      <c r="A181" s="137"/>
      <c r="B181" s="137"/>
      <c r="C181" s="137"/>
      <c r="D181" s="137"/>
      <c r="E181" s="137"/>
      <c r="F181" s="137"/>
      <c r="G181" s="137"/>
      <c r="H181" s="137"/>
      <c r="I181" s="137"/>
      <c r="J181" s="137"/>
      <c r="K181" s="137"/>
    </row>
    <row r="182" spans="1:11" x14ac:dyDescent="0.25">
      <c r="A182" s="137"/>
      <c r="B182" s="137"/>
      <c r="C182" s="137"/>
      <c r="D182" s="137"/>
      <c r="E182" s="137"/>
      <c r="F182" s="137"/>
      <c r="G182" s="137"/>
      <c r="H182" s="137"/>
      <c r="I182" s="137"/>
      <c r="J182" s="137"/>
      <c r="K182" s="137"/>
    </row>
    <row r="183" spans="1:11" x14ac:dyDescent="0.25">
      <c r="A183" s="137"/>
      <c r="B183" s="137"/>
      <c r="C183" s="137"/>
      <c r="D183" s="137"/>
      <c r="E183" s="137"/>
      <c r="F183" s="137"/>
      <c r="G183" s="137"/>
      <c r="H183" s="137"/>
      <c r="I183" s="137"/>
      <c r="J183" s="137"/>
      <c r="K183" s="137"/>
    </row>
    <row r="184" spans="1:11" x14ac:dyDescent="0.25">
      <c r="A184" s="137"/>
      <c r="B184" s="137"/>
      <c r="C184" s="137"/>
      <c r="D184" s="137"/>
      <c r="E184" s="137"/>
      <c r="F184" s="137"/>
      <c r="G184" s="137"/>
      <c r="H184" s="137"/>
      <c r="I184" s="137"/>
      <c r="J184" s="137"/>
      <c r="K184" s="137"/>
    </row>
    <row r="185" spans="1:11" x14ac:dyDescent="0.25">
      <c r="A185" s="137"/>
      <c r="B185" s="137"/>
      <c r="C185" s="137"/>
      <c r="D185" s="137"/>
      <c r="E185" s="137"/>
      <c r="F185" s="137"/>
      <c r="G185" s="137"/>
      <c r="H185" s="137"/>
      <c r="I185" s="137"/>
      <c r="J185" s="137"/>
      <c r="K185" s="137"/>
    </row>
    <row r="186" spans="1:11" x14ac:dyDescent="0.25">
      <c r="A186" s="137"/>
      <c r="B186" s="137"/>
      <c r="C186" s="137"/>
      <c r="D186" s="137"/>
      <c r="E186" s="137"/>
      <c r="F186" s="137"/>
      <c r="G186" s="137"/>
      <c r="H186" s="137"/>
      <c r="I186" s="137"/>
      <c r="J186" s="137"/>
      <c r="K186" s="137"/>
    </row>
    <row r="187" spans="1:11" x14ac:dyDescent="0.25">
      <c r="A187" s="137"/>
      <c r="B187" s="137"/>
      <c r="C187" s="137"/>
      <c r="D187" s="137"/>
      <c r="E187" s="137"/>
      <c r="F187" s="137"/>
      <c r="G187" s="137"/>
      <c r="H187" s="137"/>
      <c r="I187" s="137"/>
      <c r="J187" s="137"/>
      <c r="K187" s="137"/>
    </row>
    <row r="188" spans="1:11" x14ac:dyDescent="0.25">
      <c r="A188" s="137"/>
      <c r="B188" s="137"/>
      <c r="C188" s="137"/>
      <c r="D188" s="137"/>
      <c r="E188" s="137"/>
      <c r="F188" s="137"/>
      <c r="G188" s="137"/>
      <c r="H188" s="137"/>
      <c r="I188" s="137"/>
      <c r="J188" s="137"/>
      <c r="K188" s="137"/>
    </row>
    <row r="189" spans="1:11" x14ac:dyDescent="0.25">
      <c r="A189" s="137"/>
      <c r="B189" s="137"/>
      <c r="C189" s="137"/>
      <c r="D189" s="137"/>
      <c r="E189" s="137"/>
      <c r="F189" s="137"/>
      <c r="G189" s="137"/>
      <c r="H189" s="137"/>
      <c r="I189" s="137"/>
      <c r="J189" s="137"/>
      <c r="K189" s="137"/>
    </row>
    <row r="190" spans="1:11" x14ac:dyDescent="0.25">
      <c r="A190" s="137"/>
      <c r="B190" s="137"/>
      <c r="C190" s="137"/>
      <c r="D190" s="137"/>
      <c r="E190" s="137"/>
      <c r="F190" s="137"/>
      <c r="G190" s="137"/>
      <c r="H190" s="137"/>
      <c r="I190" s="137"/>
      <c r="J190" s="137"/>
      <c r="K190" s="137"/>
    </row>
    <row r="191" spans="1:11" x14ac:dyDescent="0.25">
      <c r="A191" s="137"/>
      <c r="B191" s="137"/>
      <c r="C191" s="137"/>
      <c r="D191" s="137"/>
      <c r="E191" s="137"/>
      <c r="F191" s="137"/>
      <c r="G191" s="137"/>
      <c r="H191" s="137"/>
      <c r="I191" s="137"/>
      <c r="J191" s="137"/>
      <c r="K191" s="137"/>
    </row>
    <row r="192" spans="1:11" x14ac:dyDescent="0.25">
      <c r="A192" s="137"/>
      <c r="B192" s="137"/>
      <c r="C192" s="137"/>
      <c r="D192" s="137"/>
      <c r="E192" s="137"/>
      <c r="F192" s="137"/>
      <c r="G192" s="137"/>
      <c r="H192" s="137"/>
      <c r="I192" s="137"/>
      <c r="J192" s="137"/>
      <c r="K192" s="137"/>
    </row>
    <row r="193" spans="1:11" x14ac:dyDescent="0.25">
      <c r="A193" s="137"/>
      <c r="B193" s="137"/>
      <c r="C193" s="137"/>
      <c r="D193" s="137"/>
      <c r="E193" s="137"/>
      <c r="F193" s="137"/>
      <c r="G193" s="137"/>
      <c r="H193" s="137"/>
      <c r="I193" s="137"/>
      <c r="J193" s="137"/>
      <c r="K193" s="137"/>
    </row>
    <row r="194" spans="1:11" x14ac:dyDescent="0.25">
      <c r="A194" s="137"/>
      <c r="B194" s="137"/>
      <c r="C194" s="137"/>
      <c r="D194" s="137"/>
      <c r="E194" s="137"/>
      <c r="F194" s="137"/>
      <c r="G194" s="137"/>
      <c r="H194" s="137"/>
      <c r="I194" s="137"/>
      <c r="J194" s="137"/>
      <c r="K194" s="137"/>
    </row>
    <row r="195" spans="1:11" x14ac:dyDescent="0.25">
      <c r="A195" s="137"/>
      <c r="B195" s="137"/>
      <c r="C195" s="137"/>
      <c r="D195" s="137"/>
      <c r="E195" s="137"/>
      <c r="F195" s="137"/>
      <c r="G195" s="137"/>
      <c r="H195" s="137"/>
      <c r="I195" s="137"/>
      <c r="J195" s="137"/>
      <c r="K195" s="137"/>
    </row>
    <row r="196" spans="1:11" x14ac:dyDescent="0.25">
      <c r="A196" s="137"/>
      <c r="B196" s="137"/>
      <c r="C196" s="137"/>
      <c r="D196" s="137"/>
      <c r="E196" s="137"/>
      <c r="F196" s="137"/>
      <c r="G196" s="137"/>
      <c r="H196" s="137"/>
      <c r="I196" s="137"/>
      <c r="J196" s="137"/>
      <c r="K196" s="137"/>
    </row>
    <row r="197" spans="1:11" x14ac:dyDescent="0.25">
      <c r="A197" s="137"/>
      <c r="B197" s="137"/>
      <c r="C197" s="137"/>
      <c r="D197" s="137"/>
      <c r="E197" s="137"/>
      <c r="F197" s="137"/>
      <c r="G197" s="137"/>
      <c r="H197" s="137"/>
      <c r="I197" s="137"/>
      <c r="J197" s="137"/>
      <c r="K197" s="137"/>
    </row>
    <row r="198" spans="1:11" x14ac:dyDescent="0.25">
      <c r="A198" s="137"/>
      <c r="B198" s="137"/>
      <c r="C198" s="137"/>
      <c r="D198" s="137"/>
      <c r="E198" s="137"/>
      <c r="F198" s="137"/>
      <c r="G198" s="137"/>
      <c r="H198" s="137"/>
      <c r="I198" s="137"/>
      <c r="J198" s="137"/>
      <c r="K198" s="137"/>
    </row>
    <row r="199" spans="1:11" x14ac:dyDescent="0.25">
      <c r="A199" s="137"/>
      <c r="B199" s="137"/>
      <c r="C199" s="137"/>
      <c r="D199" s="137"/>
      <c r="E199" s="137"/>
      <c r="F199" s="137"/>
      <c r="G199" s="137"/>
      <c r="H199" s="137"/>
      <c r="I199" s="137"/>
      <c r="J199" s="137"/>
      <c r="K199" s="137"/>
    </row>
    <row r="200" spans="1:11" x14ac:dyDescent="0.25">
      <c r="A200" s="137"/>
      <c r="B200" s="137"/>
      <c r="C200" s="137"/>
      <c r="D200" s="137"/>
      <c r="E200" s="137"/>
      <c r="F200" s="137"/>
      <c r="G200" s="137"/>
      <c r="H200" s="137"/>
      <c r="I200" s="137"/>
      <c r="J200" s="137"/>
      <c r="K200" s="137"/>
    </row>
    <row r="201" spans="1:11" x14ac:dyDescent="0.25">
      <c r="A201" s="137"/>
      <c r="B201" s="137"/>
      <c r="C201" s="137"/>
      <c r="D201" s="137"/>
      <c r="E201" s="137"/>
      <c r="F201" s="137"/>
      <c r="G201" s="137"/>
      <c r="H201" s="137"/>
      <c r="I201" s="137"/>
      <c r="J201" s="137"/>
      <c r="K201" s="137"/>
    </row>
    <row r="202" spans="1:11" x14ac:dyDescent="0.25">
      <c r="A202" s="137"/>
      <c r="B202" s="137"/>
      <c r="C202" s="137"/>
      <c r="D202" s="137"/>
      <c r="E202" s="137"/>
      <c r="F202" s="137"/>
      <c r="G202" s="137"/>
      <c r="H202" s="137"/>
      <c r="I202" s="137"/>
      <c r="J202" s="137"/>
      <c r="K202" s="137"/>
    </row>
    <row r="203" spans="1:11" x14ac:dyDescent="0.25">
      <c r="A203" s="137"/>
      <c r="B203" s="137"/>
      <c r="C203" s="137"/>
      <c r="D203" s="137"/>
      <c r="E203" s="137"/>
      <c r="F203" s="137"/>
      <c r="G203" s="137"/>
      <c r="H203" s="137"/>
      <c r="I203" s="137"/>
      <c r="J203" s="137"/>
      <c r="K203" s="137"/>
    </row>
    <row r="204" spans="1:11" x14ac:dyDescent="0.25">
      <c r="A204" s="137"/>
      <c r="B204" s="137"/>
      <c r="C204" s="137"/>
      <c r="D204" s="137"/>
      <c r="E204" s="137"/>
      <c r="F204" s="137"/>
      <c r="G204" s="137"/>
      <c r="H204" s="137"/>
      <c r="I204" s="137"/>
      <c r="J204" s="137"/>
      <c r="K204" s="137"/>
    </row>
    <row r="205" spans="1:11" x14ac:dyDescent="0.25">
      <c r="A205" s="137"/>
      <c r="B205" s="137"/>
      <c r="C205" s="137"/>
      <c r="D205" s="137"/>
      <c r="E205" s="137"/>
      <c r="F205" s="137"/>
      <c r="G205" s="137"/>
      <c r="H205" s="137"/>
      <c r="I205" s="137"/>
      <c r="J205" s="137"/>
      <c r="K205" s="137"/>
    </row>
    <row r="206" spans="1:11" x14ac:dyDescent="0.25">
      <c r="A206" s="137"/>
      <c r="B206" s="137"/>
      <c r="C206" s="137"/>
      <c r="D206" s="137"/>
      <c r="E206" s="137"/>
      <c r="F206" s="137"/>
      <c r="G206" s="137"/>
      <c r="H206" s="137"/>
      <c r="I206" s="137"/>
      <c r="J206" s="137"/>
      <c r="K206" s="137"/>
    </row>
    <row r="207" spans="1:11" x14ac:dyDescent="0.25">
      <c r="A207" s="137"/>
      <c r="B207" s="137"/>
      <c r="C207" s="137"/>
      <c r="D207" s="137"/>
      <c r="E207" s="137"/>
      <c r="F207" s="137"/>
      <c r="G207" s="137"/>
      <c r="H207" s="137"/>
      <c r="I207" s="137"/>
      <c r="J207" s="137"/>
      <c r="K207" s="137"/>
    </row>
    <row r="208" spans="1:11" x14ac:dyDescent="0.25">
      <c r="A208" s="137"/>
      <c r="B208" s="137"/>
      <c r="C208" s="137"/>
      <c r="D208" s="137"/>
      <c r="E208" s="137"/>
      <c r="F208" s="137"/>
      <c r="G208" s="137"/>
      <c r="H208" s="137"/>
      <c r="I208" s="137"/>
      <c r="J208" s="137"/>
      <c r="K208" s="137"/>
    </row>
    <row r="209" spans="1:11" x14ac:dyDescent="0.25">
      <c r="A209" s="137"/>
      <c r="B209" s="137"/>
      <c r="C209" s="137"/>
      <c r="D209" s="137"/>
      <c r="E209" s="137"/>
      <c r="F209" s="137"/>
      <c r="G209" s="137"/>
      <c r="H209" s="137"/>
      <c r="I209" s="137"/>
      <c r="J209" s="137"/>
      <c r="K209" s="137"/>
    </row>
    <row r="210" spans="1:11" x14ac:dyDescent="0.25">
      <c r="A210" s="137"/>
      <c r="B210" s="137"/>
      <c r="C210" s="137"/>
      <c r="D210" s="137"/>
      <c r="E210" s="137"/>
      <c r="F210" s="137"/>
      <c r="G210" s="137"/>
      <c r="H210" s="137"/>
      <c r="I210" s="137"/>
      <c r="J210" s="137"/>
      <c r="K210" s="137"/>
    </row>
    <row r="211" spans="1:11" x14ac:dyDescent="0.25">
      <c r="A211" s="137"/>
      <c r="B211" s="137"/>
      <c r="C211" s="137"/>
      <c r="D211" s="137"/>
      <c r="E211" s="137"/>
      <c r="F211" s="137"/>
      <c r="G211" s="137"/>
      <c r="H211" s="137"/>
      <c r="I211" s="137"/>
      <c r="J211" s="137"/>
      <c r="K211" s="137"/>
    </row>
    <row r="212" spans="1:11" x14ac:dyDescent="0.25">
      <c r="A212" s="137"/>
      <c r="B212" s="137"/>
      <c r="C212" s="137"/>
      <c r="D212" s="137"/>
      <c r="E212" s="137"/>
      <c r="F212" s="137"/>
      <c r="G212" s="137"/>
      <c r="H212" s="137"/>
      <c r="I212" s="137"/>
      <c r="J212" s="137"/>
      <c r="K212" s="137"/>
    </row>
    <row r="213" spans="1:11" x14ac:dyDescent="0.25">
      <c r="A213" s="137"/>
      <c r="B213" s="137"/>
      <c r="C213" s="137"/>
      <c r="D213" s="137"/>
      <c r="E213" s="137"/>
      <c r="F213" s="137"/>
      <c r="G213" s="137"/>
      <c r="H213" s="137"/>
      <c r="I213" s="137"/>
      <c r="J213" s="137"/>
      <c r="K213" s="137"/>
    </row>
    <row r="214" spans="1:11" x14ac:dyDescent="0.25">
      <c r="A214" s="137"/>
      <c r="B214" s="137"/>
      <c r="C214" s="137"/>
      <c r="D214" s="137"/>
      <c r="E214" s="137"/>
      <c r="F214" s="137"/>
      <c r="G214" s="137"/>
      <c r="H214" s="137"/>
      <c r="I214" s="137"/>
      <c r="J214" s="137"/>
      <c r="K214" s="137"/>
    </row>
    <row r="215" spans="1:11" x14ac:dyDescent="0.25">
      <c r="A215" s="137"/>
      <c r="B215" s="137"/>
      <c r="C215" s="137"/>
      <c r="D215" s="137"/>
      <c r="E215" s="137"/>
      <c r="F215" s="137"/>
      <c r="G215" s="137"/>
      <c r="H215" s="137"/>
      <c r="I215" s="137"/>
      <c r="J215" s="137"/>
      <c r="K215" s="137"/>
    </row>
    <row r="216" spans="1:11" x14ac:dyDescent="0.25">
      <c r="A216" s="137"/>
      <c r="B216" s="137"/>
      <c r="C216" s="137"/>
      <c r="D216" s="137"/>
      <c r="E216" s="137"/>
      <c r="F216" s="137"/>
      <c r="G216" s="137"/>
      <c r="H216" s="137"/>
      <c r="I216" s="137"/>
      <c r="J216" s="137"/>
      <c r="K216" s="137"/>
    </row>
    <row r="217" spans="1:11" x14ac:dyDescent="0.25">
      <c r="A217" s="137"/>
      <c r="B217" s="137"/>
      <c r="C217" s="137"/>
      <c r="D217" s="137"/>
      <c r="E217" s="137"/>
      <c r="F217" s="137"/>
      <c r="G217" s="137"/>
      <c r="H217" s="137"/>
      <c r="I217" s="137"/>
      <c r="J217" s="137"/>
      <c r="K217" s="137"/>
    </row>
    <row r="218" spans="1:11" x14ac:dyDescent="0.25">
      <c r="A218" s="137"/>
      <c r="B218" s="137"/>
      <c r="C218" s="137"/>
      <c r="D218" s="137"/>
      <c r="E218" s="137"/>
      <c r="F218" s="137"/>
      <c r="G218" s="137"/>
      <c r="H218" s="137"/>
      <c r="I218" s="137"/>
      <c r="J218" s="137"/>
      <c r="K218" s="137"/>
    </row>
    <row r="219" spans="1:11" x14ac:dyDescent="0.25">
      <c r="A219" s="137"/>
      <c r="B219" s="137"/>
      <c r="C219" s="137"/>
      <c r="D219" s="137"/>
      <c r="E219" s="137"/>
      <c r="F219" s="137"/>
      <c r="G219" s="137"/>
      <c r="H219" s="137"/>
      <c r="I219" s="137"/>
      <c r="J219" s="137"/>
      <c r="K219" s="137"/>
    </row>
    <row r="220" spans="1:11" x14ac:dyDescent="0.25">
      <c r="A220" s="137"/>
      <c r="B220" s="137"/>
      <c r="C220" s="137"/>
      <c r="D220" s="137"/>
      <c r="E220" s="137"/>
      <c r="F220" s="137"/>
      <c r="G220" s="137"/>
      <c r="H220" s="137"/>
      <c r="I220" s="137"/>
      <c r="J220" s="137"/>
      <c r="K220" s="137"/>
    </row>
    <row r="221" spans="1:11" x14ac:dyDescent="0.25">
      <c r="A221" s="137"/>
      <c r="B221" s="137"/>
      <c r="C221" s="137"/>
      <c r="D221" s="137"/>
      <c r="E221" s="137"/>
      <c r="F221" s="137"/>
      <c r="G221" s="137"/>
      <c r="H221" s="137"/>
      <c r="I221" s="137"/>
      <c r="J221" s="137"/>
      <c r="K221" s="137"/>
    </row>
    <row r="222" spans="1:11" x14ac:dyDescent="0.25">
      <c r="A222" s="137"/>
      <c r="B222" s="137"/>
      <c r="C222" s="137"/>
      <c r="D222" s="137"/>
      <c r="E222" s="137"/>
      <c r="F222" s="137"/>
      <c r="G222" s="137"/>
      <c r="H222" s="137"/>
      <c r="I222" s="137"/>
      <c r="J222" s="137"/>
      <c r="K222" s="137"/>
    </row>
    <row r="223" spans="1:11" x14ac:dyDescent="0.25">
      <c r="A223" s="137"/>
      <c r="B223" s="137"/>
      <c r="C223" s="137"/>
      <c r="D223" s="137"/>
      <c r="E223" s="137"/>
      <c r="F223" s="137"/>
      <c r="G223" s="137"/>
      <c r="H223" s="137"/>
      <c r="I223" s="137"/>
      <c r="J223" s="137"/>
      <c r="K223" s="137"/>
    </row>
    <row r="224" spans="1:11" x14ac:dyDescent="0.25">
      <c r="A224" s="137"/>
      <c r="B224" s="137"/>
      <c r="C224" s="137"/>
      <c r="D224" s="137"/>
      <c r="E224" s="137"/>
      <c r="F224" s="137"/>
      <c r="G224" s="137"/>
      <c r="H224" s="137"/>
      <c r="I224" s="137"/>
      <c r="J224" s="137"/>
      <c r="K224" s="137"/>
    </row>
    <row r="225" spans="1:11" x14ac:dyDescent="0.25">
      <c r="A225" s="137"/>
      <c r="B225" s="137"/>
      <c r="C225" s="137"/>
      <c r="D225" s="137"/>
      <c r="E225" s="137"/>
      <c r="F225" s="137"/>
      <c r="G225" s="137"/>
      <c r="H225" s="137"/>
      <c r="I225" s="137"/>
      <c r="J225" s="137"/>
      <c r="K225" s="137"/>
    </row>
    <row r="226" spans="1:11" x14ac:dyDescent="0.25">
      <c r="A226" s="137"/>
      <c r="B226" s="137"/>
      <c r="C226" s="137"/>
      <c r="D226" s="137"/>
      <c r="E226" s="137"/>
      <c r="F226" s="137"/>
      <c r="G226" s="137"/>
      <c r="H226" s="137"/>
      <c r="I226" s="137"/>
      <c r="J226" s="137"/>
      <c r="K226" s="137"/>
    </row>
    <row r="227" spans="1:11" x14ac:dyDescent="0.25">
      <c r="A227" s="137"/>
      <c r="B227" s="137"/>
      <c r="C227" s="137"/>
      <c r="D227" s="137"/>
      <c r="E227" s="137"/>
      <c r="F227" s="137"/>
      <c r="G227" s="137"/>
      <c r="H227" s="137"/>
      <c r="I227" s="137"/>
      <c r="J227" s="137"/>
      <c r="K227" s="137"/>
    </row>
    <row r="228" spans="1:11" x14ac:dyDescent="0.25">
      <c r="A228" s="137"/>
      <c r="B228" s="137"/>
      <c r="C228" s="137"/>
      <c r="D228" s="137"/>
      <c r="E228" s="137"/>
      <c r="F228" s="137"/>
      <c r="G228" s="137"/>
      <c r="H228" s="137"/>
      <c r="I228" s="137"/>
      <c r="J228" s="137"/>
      <c r="K228" s="137"/>
    </row>
    <row r="229" spans="1:11" x14ac:dyDescent="0.25">
      <c r="A229" s="137"/>
      <c r="B229" s="137"/>
      <c r="C229" s="137"/>
      <c r="D229" s="137"/>
      <c r="E229" s="137"/>
      <c r="F229" s="137"/>
      <c r="G229" s="137"/>
      <c r="H229" s="137"/>
      <c r="I229" s="137"/>
      <c r="J229" s="137"/>
      <c r="K229" s="137"/>
    </row>
    <row r="230" spans="1:11" x14ac:dyDescent="0.25">
      <c r="A230" s="137"/>
      <c r="B230" s="137"/>
      <c r="C230" s="137"/>
      <c r="D230" s="137"/>
      <c r="E230" s="137"/>
      <c r="F230" s="137"/>
      <c r="G230" s="137"/>
      <c r="H230" s="137"/>
      <c r="I230" s="137"/>
      <c r="J230" s="137"/>
      <c r="K230" s="137"/>
    </row>
    <row r="231" spans="1:11" x14ac:dyDescent="0.25">
      <c r="A231" s="137"/>
      <c r="B231" s="137"/>
      <c r="C231" s="137"/>
      <c r="D231" s="137"/>
      <c r="E231" s="137"/>
      <c r="F231" s="137"/>
      <c r="G231" s="137"/>
      <c r="H231" s="137"/>
      <c r="I231" s="137"/>
      <c r="J231" s="137"/>
      <c r="K231" s="137"/>
    </row>
    <row r="232" spans="1:11" x14ac:dyDescent="0.25">
      <c r="A232" s="137"/>
      <c r="B232" s="137"/>
      <c r="C232" s="137"/>
      <c r="D232" s="137"/>
      <c r="E232" s="137"/>
      <c r="F232" s="137"/>
      <c r="G232" s="137"/>
      <c r="H232" s="137"/>
      <c r="I232" s="137"/>
      <c r="J232" s="137"/>
      <c r="K232" s="137"/>
    </row>
    <row r="233" spans="1:11" x14ac:dyDescent="0.25">
      <c r="A233" s="137"/>
      <c r="B233" s="137"/>
      <c r="C233" s="137"/>
      <c r="D233" s="137"/>
      <c r="E233" s="137"/>
      <c r="F233" s="137"/>
      <c r="G233" s="137"/>
      <c r="H233" s="137"/>
      <c r="I233" s="137"/>
      <c r="J233" s="137"/>
      <c r="K233" s="137"/>
    </row>
    <row r="234" spans="1:11" x14ac:dyDescent="0.25">
      <c r="A234" s="137"/>
      <c r="B234" s="137"/>
      <c r="C234" s="137"/>
      <c r="D234" s="137"/>
      <c r="E234" s="137"/>
      <c r="F234" s="137"/>
      <c r="G234" s="137"/>
      <c r="H234" s="137"/>
      <c r="I234" s="137"/>
      <c r="J234" s="137"/>
      <c r="K234" s="137"/>
    </row>
    <row r="235" spans="1:11" x14ac:dyDescent="0.25">
      <c r="A235" s="137"/>
      <c r="B235" s="137"/>
      <c r="C235" s="137"/>
      <c r="D235" s="137"/>
      <c r="E235" s="137"/>
      <c r="F235" s="137"/>
      <c r="G235" s="137"/>
      <c r="H235" s="137"/>
      <c r="I235" s="137"/>
      <c r="J235" s="137"/>
      <c r="K235" s="137"/>
    </row>
    <row r="236" spans="1:11" x14ac:dyDescent="0.25">
      <c r="A236" s="137"/>
      <c r="B236" s="137"/>
      <c r="C236" s="137"/>
      <c r="D236" s="137"/>
      <c r="E236" s="137"/>
      <c r="F236" s="137"/>
      <c r="G236" s="137"/>
      <c r="H236" s="137"/>
      <c r="I236" s="137"/>
      <c r="J236" s="137"/>
      <c r="K236" s="137"/>
    </row>
    <row r="237" spans="1:11" x14ac:dyDescent="0.25">
      <c r="A237" s="137"/>
      <c r="B237" s="137"/>
      <c r="C237" s="137"/>
      <c r="D237" s="137"/>
      <c r="E237" s="137"/>
      <c r="F237" s="137"/>
      <c r="G237" s="137"/>
      <c r="H237" s="137"/>
      <c r="I237" s="137"/>
      <c r="J237" s="137"/>
      <c r="K237" s="137"/>
    </row>
    <row r="238" spans="1:11" x14ac:dyDescent="0.25">
      <c r="A238" s="137"/>
      <c r="B238" s="137"/>
      <c r="C238" s="137"/>
      <c r="D238" s="137"/>
      <c r="E238" s="137"/>
      <c r="F238" s="137"/>
      <c r="G238" s="137"/>
      <c r="H238" s="137"/>
      <c r="I238" s="137"/>
      <c r="J238" s="137"/>
      <c r="K238" s="137"/>
    </row>
    <row r="239" spans="1:11" x14ac:dyDescent="0.25">
      <c r="A239" s="137"/>
      <c r="B239" s="137"/>
      <c r="C239" s="137"/>
      <c r="D239" s="137"/>
      <c r="E239" s="137"/>
      <c r="F239" s="137"/>
      <c r="G239" s="137"/>
      <c r="H239" s="137"/>
      <c r="I239" s="137"/>
      <c r="J239" s="137"/>
      <c r="K239" s="137"/>
    </row>
    <row r="240" spans="1:11" x14ac:dyDescent="0.25">
      <c r="A240" s="137"/>
      <c r="B240" s="137"/>
      <c r="C240" s="137"/>
      <c r="D240" s="137"/>
      <c r="E240" s="137"/>
      <c r="F240" s="137"/>
      <c r="G240" s="137"/>
      <c r="H240" s="137"/>
      <c r="I240" s="137"/>
      <c r="J240" s="137"/>
      <c r="K240" s="137"/>
    </row>
    <row r="241" spans="1:11" x14ac:dyDescent="0.25">
      <c r="A241" s="137"/>
      <c r="B241" s="137"/>
      <c r="C241" s="137"/>
      <c r="D241" s="137"/>
      <c r="E241" s="137"/>
      <c r="F241" s="137"/>
      <c r="G241" s="137"/>
      <c r="H241" s="137"/>
      <c r="I241" s="137"/>
      <c r="J241" s="137"/>
      <c r="K241" s="137"/>
    </row>
    <row r="242" spans="1:11" x14ac:dyDescent="0.25">
      <c r="A242" s="137"/>
      <c r="B242" s="137"/>
      <c r="C242" s="137"/>
      <c r="D242" s="137"/>
      <c r="E242" s="137"/>
      <c r="F242" s="137"/>
      <c r="G242" s="137"/>
      <c r="H242" s="137"/>
      <c r="I242" s="137"/>
      <c r="J242" s="137"/>
      <c r="K242" s="137"/>
    </row>
    <row r="243" spans="1:11" x14ac:dyDescent="0.25">
      <c r="A243" s="137"/>
      <c r="B243" s="137"/>
      <c r="C243" s="137"/>
      <c r="D243" s="137"/>
      <c r="E243" s="137"/>
      <c r="F243" s="137"/>
      <c r="G243" s="137"/>
      <c r="H243" s="137"/>
      <c r="I243" s="137"/>
      <c r="J243" s="137"/>
      <c r="K243" s="137"/>
    </row>
    <row r="244" spans="1:11" x14ac:dyDescent="0.25">
      <c r="A244" s="137"/>
      <c r="B244" s="137"/>
      <c r="C244" s="137"/>
      <c r="D244" s="137"/>
      <c r="E244" s="137"/>
      <c r="F244" s="137"/>
      <c r="G244" s="137"/>
      <c r="H244" s="137"/>
      <c r="I244" s="137"/>
      <c r="J244" s="137"/>
      <c r="K244" s="137"/>
    </row>
    <row r="245" spans="1:11" x14ac:dyDescent="0.25">
      <c r="A245" s="137"/>
      <c r="B245" s="137"/>
      <c r="C245" s="137"/>
      <c r="D245" s="137"/>
      <c r="E245" s="137"/>
      <c r="F245" s="137"/>
      <c r="G245" s="137"/>
      <c r="H245" s="137"/>
      <c r="I245" s="137"/>
      <c r="J245" s="137"/>
      <c r="K245" s="137"/>
    </row>
    <row r="246" spans="1:11" x14ac:dyDescent="0.25">
      <c r="A246" s="137"/>
      <c r="B246" s="137"/>
      <c r="C246" s="137"/>
      <c r="D246" s="137"/>
      <c r="E246" s="137"/>
      <c r="F246" s="137"/>
      <c r="G246" s="137"/>
      <c r="H246" s="137"/>
      <c r="I246" s="137"/>
      <c r="J246" s="137"/>
      <c r="K246" s="137"/>
    </row>
    <row r="247" spans="1:11" x14ac:dyDescent="0.25">
      <c r="A247" s="137"/>
      <c r="B247" s="137"/>
      <c r="C247" s="137"/>
      <c r="D247" s="137"/>
      <c r="E247" s="137"/>
      <c r="F247" s="137"/>
      <c r="G247" s="137"/>
      <c r="H247" s="137"/>
      <c r="I247" s="137"/>
      <c r="J247" s="137"/>
      <c r="K247" s="137"/>
    </row>
    <row r="248" spans="1:11" x14ac:dyDescent="0.25">
      <c r="A248" s="137"/>
      <c r="B248" s="137"/>
      <c r="C248" s="137"/>
      <c r="D248" s="137"/>
      <c r="E248" s="137"/>
      <c r="F248" s="137"/>
      <c r="G248" s="137"/>
      <c r="H248" s="137"/>
      <c r="I248" s="137"/>
      <c r="J248" s="137"/>
      <c r="K248" s="137"/>
    </row>
    <row r="249" spans="1:11" x14ac:dyDescent="0.25">
      <c r="A249" s="137"/>
      <c r="B249" s="137"/>
      <c r="C249" s="137"/>
      <c r="D249" s="137"/>
      <c r="E249" s="137"/>
      <c r="F249" s="137"/>
      <c r="G249" s="137"/>
      <c r="H249" s="137"/>
      <c r="I249" s="137"/>
      <c r="J249" s="137"/>
      <c r="K249" s="137"/>
    </row>
    <row r="250" spans="1:11" x14ac:dyDescent="0.25">
      <c r="A250" s="137"/>
      <c r="B250" s="137"/>
      <c r="C250" s="137"/>
      <c r="D250" s="137"/>
      <c r="E250" s="137"/>
      <c r="F250" s="137"/>
      <c r="G250" s="137"/>
      <c r="H250" s="137"/>
      <c r="I250" s="137"/>
      <c r="J250" s="137"/>
      <c r="K250" s="137"/>
    </row>
    <row r="251" spans="1:11" x14ac:dyDescent="0.25">
      <c r="A251" s="137"/>
      <c r="B251" s="137"/>
      <c r="C251" s="137"/>
      <c r="D251" s="137"/>
      <c r="E251" s="137"/>
      <c r="F251" s="137"/>
      <c r="G251" s="137"/>
      <c r="H251" s="137"/>
      <c r="I251" s="137"/>
      <c r="J251" s="137"/>
      <c r="K251" s="137"/>
    </row>
    <row r="252" spans="1:11" x14ac:dyDescent="0.25">
      <c r="A252" s="137"/>
      <c r="B252" s="137"/>
      <c r="C252" s="137"/>
      <c r="D252" s="137"/>
      <c r="E252" s="137"/>
      <c r="F252" s="137"/>
      <c r="G252" s="137"/>
      <c r="H252" s="137"/>
      <c r="I252" s="137"/>
      <c r="J252" s="137"/>
      <c r="K252" s="137"/>
    </row>
    <row r="253" spans="1:11" x14ac:dyDescent="0.25">
      <c r="A253" s="137"/>
      <c r="B253" s="137"/>
      <c r="C253" s="137"/>
      <c r="D253" s="137"/>
      <c r="E253" s="137"/>
      <c r="F253" s="137"/>
      <c r="G253" s="137"/>
      <c r="H253" s="137"/>
      <c r="I253" s="137"/>
      <c r="J253" s="137"/>
      <c r="K253" s="137"/>
    </row>
    <row r="254" spans="1:11" x14ac:dyDescent="0.25">
      <c r="A254" s="137"/>
      <c r="B254" s="137"/>
      <c r="C254" s="137"/>
      <c r="D254" s="137"/>
      <c r="E254" s="137"/>
      <c r="F254" s="137"/>
      <c r="G254" s="137"/>
      <c r="H254" s="137"/>
      <c r="I254" s="137"/>
      <c r="J254" s="137"/>
      <c r="K254" s="137"/>
    </row>
    <row r="255" spans="1:11" x14ac:dyDescent="0.25">
      <c r="A255" s="137"/>
      <c r="B255" s="137"/>
      <c r="C255" s="137"/>
      <c r="D255" s="137"/>
      <c r="E255" s="137"/>
      <c r="F255" s="137"/>
      <c r="G255" s="137"/>
      <c r="H255" s="137"/>
      <c r="I255" s="137"/>
      <c r="J255" s="137"/>
      <c r="K255" s="137"/>
    </row>
    <row r="256" spans="1:11" x14ac:dyDescent="0.25">
      <c r="A256" s="137"/>
      <c r="B256" s="137"/>
      <c r="C256" s="137"/>
      <c r="D256" s="137"/>
      <c r="E256" s="137"/>
      <c r="F256" s="137"/>
      <c r="G256" s="137"/>
      <c r="H256" s="137"/>
      <c r="I256" s="137"/>
      <c r="J256" s="137"/>
      <c r="K256" s="137"/>
    </row>
    <row r="257" spans="1:11" x14ac:dyDescent="0.25">
      <c r="A257" s="137"/>
      <c r="B257" s="137"/>
      <c r="C257" s="137"/>
      <c r="D257" s="137"/>
      <c r="E257" s="137"/>
      <c r="F257" s="137"/>
      <c r="G257" s="137"/>
      <c r="H257" s="137"/>
      <c r="I257" s="137"/>
      <c r="J257" s="137"/>
      <c r="K257" s="137"/>
    </row>
    <row r="258" spans="1:11" x14ac:dyDescent="0.25">
      <c r="A258" s="137"/>
      <c r="B258" s="137"/>
      <c r="C258" s="137"/>
      <c r="D258" s="137"/>
      <c r="E258" s="137"/>
      <c r="F258" s="137"/>
      <c r="G258" s="137"/>
      <c r="H258" s="137"/>
      <c r="I258" s="137"/>
      <c r="J258" s="137"/>
      <c r="K258" s="137"/>
    </row>
    <row r="259" spans="1:11" x14ac:dyDescent="0.25">
      <c r="A259" s="137"/>
      <c r="B259" s="137"/>
      <c r="C259" s="137"/>
      <c r="D259" s="137"/>
      <c r="E259" s="137"/>
      <c r="F259" s="137"/>
      <c r="G259" s="137"/>
      <c r="H259" s="137"/>
      <c r="I259" s="137"/>
      <c r="J259" s="137"/>
      <c r="K259" s="137"/>
    </row>
    <row r="260" spans="1:11" x14ac:dyDescent="0.25">
      <c r="A260" s="137"/>
      <c r="B260" s="137"/>
      <c r="C260" s="137"/>
      <c r="D260" s="137"/>
      <c r="E260" s="137"/>
      <c r="F260" s="137"/>
      <c r="G260" s="137"/>
      <c r="H260" s="137"/>
      <c r="I260" s="137"/>
      <c r="J260" s="137"/>
      <c r="K260" s="137"/>
    </row>
    <row r="261" spans="1:11" x14ac:dyDescent="0.25">
      <c r="A261" s="137"/>
      <c r="B261" s="137"/>
      <c r="C261" s="137"/>
      <c r="D261" s="137"/>
      <c r="E261" s="137"/>
      <c r="F261" s="137"/>
      <c r="G261" s="137"/>
      <c r="H261" s="137"/>
      <c r="I261" s="137"/>
      <c r="J261" s="137"/>
      <c r="K261" s="137"/>
    </row>
    <row r="262" spans="1:11" x14ac:dyDescent="0.25">
      <c r="A262" s="137"/>
      <c r="B262" s="137"/>
      <c r="C262" s="137"/>
      <c r="D262" s="137"/>
      <c r="E262" s="137"/>
      <c r="F262" s="137"/>
      <c r="G262" s="137"/>
      <c r="H262" s="137"/>
      <c r="I262" s="137"/>
      <c r="J262" s="137"/>
      <c r="K262" s="137"/>
    </row>
    <row r="263" spans="1:11" x14ac:dyDescent="0.25">
      <c r="A263" s="137"/>
      <c r="B263" s="137"/>
      <c r="C263" s="137"/>
      <c r="D263" s="137"/>
      <c r="E263" s="137"/>
      <c r="F263" s="137"/>
      <c r="G263" s="137"/>
      <c r="H263" s="137"/>
      <c r="I263" s="137"/>
      <c r="J263" s="137"/>
      <c r="K263" s="137"/>
    </row>
    <row r="264" spans="1:11" x14ac:dyDescent="0.25">
      <c r="A264" s="137"/>
      <c r="B264" s="137"/>
      <c r="C264" s="137"/>
      <c r="D264" s="137"/>
      <c r="E264" s="137"/>
      <c r="F264" s="137"/>
      <c r="G264" s="137"/>
      <c r="H264" s="137"/>
      <c r="I264" s="137"/>
      <c r="J264" s="137"/>
      <c r="K264" s="137"/>
    </row>
    <row r="265" spans="1:11" x14ac:dyDescent="0.25">
      <c r="A265" s="137"/>
      <c r="B265" s="137"/>
      <c r="C265" s="137"/>
      <c r="D265" s="137"/>
      <c r="E265" s="137"/>
      <c r="F265" s="137"/>
      <c r="G265" s="137"/>
      <c r="H265" s="137"/>
      <c r="I265" s="137"/>
      <c r="J265" s="137"/>
      <c r="K265" s="137"/>
    </row>
    <row r="266" spans="1:11" x14ac:dyDescent="0.25">
      <c r="A266" s="137"/>
      <c r="B266" s="137"/>
      <c r="C266" s="137"/>
      <c r="D266" s="137"/>
      <c r="E266" s="137"/>
      <c r="F266" s="137"/>
      <c r="G266" s="137"/>
      <c r="H266" s="137"/>
      <c r="I266" s="137"/>
      <c r="J266" s="137"/>
      <c r="K266" s="137"/>
    </row>
    <row r="267" spans="1:11" x14ac:dyDescent="0.25">
      <c r="A267" s="137"/>
      <c r="B267" s="137"/>
      <c r="C267" s="137"/>
      <c r="D267" s="137"/>
      <c r="E267" s="137"/>
      <c r="F267" s="137"/>
      <c r="G267" s="137"/>
      <c r="H267" s="137"/>
      <c r="I267" s="137"/>
      <c r="J267" s="137"/>
      <c r="K267" s="137"/>
    </row>
    <row r="268" spans="1:11" x14ac:dyDescent="0.25">
      <c r="A268" s="137"/>
      <c r="B268" s="137"/>
      <c r="C268" s="137"/>
      <c r="D268" s="137"/>
      <c r="E268" s="137"/>
      <c r="F268" s="137"/>
      <c r="G268" s="137"/>
      <c r="H268" s="137"/>
      <c r="I268" s="137"/>
      <c r="J268" s="137"/>
      <c r="K268" s="137"/>
    </row>
    <row r="269" spans="1:11" x14ac:dyDescent="0.25">
      <c r="A269" s="137"/>
      <c r="B269" s="137"/>
      <c r="C269" s="137"/>
      <c r="D269" s="137"/>
      <c r="E269" s="137"/>
      <c r="F269" s="137"/>
      <c r="G269" s="137"/>
      <c r="H269" s="137"/>
      <c r="I269" s="137"/>
      <c r="J269" s="137"/>
      <c r="K269" s="137"/>
    </row>
    <row r="270" spans="1:11" x14ac:dyDescent="0.25">
      <c r="A270" s="137"/>
      <c r="B270" s="137"/>
      <c r="C270" s="137"/>
      <c r="D270" s="137"/>
      <c r="E270" s="137"/>
      <c r="F270" s="137"/>
      <c r="G270" s="137"/>
      <c r="H270" s="137"/>
      <c r="I270" s="137"/>
      <c r="J270" s="137"/>
      <c r="K270" s="137"/>
    </row>
    <row r="271" spans="1:11" x14ac:dyDescent="0.25">
      <c r="A271" s="137"/>
      <c r="B271" s="137"/>
      <c r="C271" s="137"/>
      <c r="D271" s="137"/>
      <c r="E271" s="137"/>
      <c r="F271" s="137"/>
      <c r="G271" s="137"/>
      <c r="H271" s="137"/>
      <c r="I271" s="137"/>
      <c r="J271" s="137"/>
      <c r="K271" s="137"/>
    </row>
    <row r="272" spans="1:11" x14ac:dyDescent="0.25">
      <c r="A272" s="137"/>
      <c r="B272" s="137"/>
      <c r="C272" s="137"/>
      <c r="D272" s="137"/>
      <c r="E272" s="137"/>
      <c r="F272" s="137"/>
      <c r="G272" s="137"/>
      <c r="H272" s="137"/>
      <c r="I272" s="137"/>
      <c r="J272" s="137"/>
      <c r="K272" s="137"/>
    </row>
    <row r="273" spans="1:11" x14ac:dyDescent="0.25">
      <c r="A273" s="137"/>
      <c r="B273" s="137"/>
      <c r="C273" s="137"/>
      <c r="D273" s="137"/>
      <c r="E273" s="137"/>
      <c r="F273" s="137"/>
      <c r="G273" s="137"/>
      <c r="H273" s="137"/>
      <c r="I273" s="137"/>
      <c r="J273" s="137"/>
      <c r="K273" s="137"/>
    </row>
    <row r="274" spans="1:11" x14ac:dyDescent="0.25">
      <c r="A274" s="137"/>
      <c r="B274" s="137"/>
      <c r="C274" s="137"/>
      <c r="D274" s="137"/>
      <c r="E274" s="137"/>
      <c r="F274" s="137"/>
      <c r="G274" s="137"/>
      <c r="H274" s="137"/>
      <c r="I274" s="137"/>
      <c r="J274" s="137"/>
      <c r="K274" s="137"/>
    </row>
    <row r="275" spans="1:11" x14ac:dyDescent="0.25">
      <c r="A275" s="137"/>
      <c r="B275" s="137"/>
      <c r="C275" s="137"/>
      <c r="D275" s="137"/>
      <c r="E275" s="137"/>
      <c r="F275" s="137"/>
      <c r="G275" s="137"/>
      <c r="H275" s="137"/>
      <c r="I275" s="137"/>
      <c r="J275" s="137"/>
      <c r="K275" s="137"/>
    </row>
    <row r="276" spans="1:11" x14ac:dyDescent="0.25">
      <c r="A276" s="137"/>
      <c r="B276" s="137"/>
      <c r="C276" s="137"/>
      <c r="D276" s="137"/>
      <c r="E276" s="137"/>
      <c r="F276" s="137"/>
      <c r="G276" s="137"/>
      <c r="H276" s="137"/>
      <c r="I276" s="137"/>
      <c r="J276" s="137"/>
      <c r="K276" s="137"/>
    </row>
    <row r="277" spans="1:11" x14ac:dyDescent="0.25">
      <c r="A277" s="137"/>
      <c r="B277" s="137"/>
      <c r="C277" s="137"/>
      <c r="D277" s="137"/>
      <c r="E277" s="137"/>
      <c r="F277" s="137"/>
      <c r="G277" s="137"/>
      <c r="H277" s="137"/>
      <c r="I277" s="137"/>
      <c r="J277" s="137"/>
      <c r="K277" s="137"/>
    </row>
    <row r="278" spans="1:11" x14ac:dyDescent="0.25">
      <c r="A278" s="137"/>
      <c r="B278" s="137"/>
      <c r="C278" s="137"/>
      <c r="D278" s="137"/>
      <c r="E278" s="137"/>
      <c r="F278" s="137"/>
      <c r="G278" s="137"/>
      <c r="H278" s="137"/>
      <c r="I278" s="137"/>
      <c r="J278" s="137"/>
      <c r="K278" s="137"/>
    </row>
    <row r="279" spans="1:11" x14ac:dyDescent="0.25">
      <c r="A279" s="137"/>
      <c r="B279" s="137"/>
      <c r="C279" s="137"/>
      <c r="D279" s="137"/>
      <c r="E279" s="137"/>
      <c r="F279" s="137"/>
      <c r="G279" s="137"/>
      <c r="H279" s="137"/>
      <c r="I279" s="137"/>
      <c r="J279" s="137"/>
      <c r="K279" s="137"/>
    </row>
    <row r="280" spans="1:11" x14ac:dyDescent="0.25">
      <c r="A280" s="137"/>
      <c r="B280" s="137"/>
      <c r="C280" s="137"/>
      <c r="D280" s="137"/>
      <c r="E280" s="137"/>
      <c r="F280" s="137"/>
      <c r="G280" s="137"/>
      <c r="H280" s="137"/>
      <c r="I280" s="137"/>
      <c r="J280" s="137"/>
      <c r="K280" s="137"/>
    </row>
    <row r="281" spans="1:11" x14ac:dyDescent="0.25">
      <c r="A281" s="137"/>
      <c r="B281" s="137"/>
      <c r="C281" s="137"/>
      <c r="D281" s="137"/>
      <c r="E281" s="137"/>
      <c r="F281" s="137"/>
      <c r="G281" s="137"/>
      <c r="H281" s="137"/>
      <c r="I281" s="137"/>
      <c r="J281" s="137"/>
      <c r="K281" s="137"/>
    </row>
    <row r="282" spans="1:11" x14ac:dyDescent="0.25">
      <c r="A282" s="137"/>
      <c r="B282" s="137"/>
      <c r="C282" s="137"/>
      <c r="D282" s="137"/>
      <c r="E282" s="137"/>
      <c r="F282" s="137"/>
      <c r="G282" s="137"/>
      <c r="H282" s="137"/>
      <c r="I282" s="137"/>
      <c r="J282" s="137"/>
      <c r="K282" s="137"/>
    </row>
    <row r="283" spans="1:11" x14ac:dyDescent="0.25">
      <c r="A283" s="137"/>
      <c r="B283" s="137"/>
      <c r="C283" s="137"/>
      <c r="D283" s="137"/>
      <c r="E283" s="137"/>
      <c r="F283" s="137"/>
      <c r="G283" s="137"/>
      <c r="H283" s="137"/>
      <c r="I283" s="137"/>
      <c r="J283" s="137"/>
      <c r="K283" s="137"/>
    </row>
    <row r="284" spans="1:11" x14ac:dyDescent="0.25">
      <c r="A284" s="137"/>
      <c r="B284" s="137"/>
      <c r="C284" s="137"/>
      <c r="D284" s="137"/>
      <c r="E284" s="137"/>
      <c r="F284" s="137"/>
      <c r="G284" s="137"/>
      <c r="H284" s="137"/>
      <c r="I284" s="137"/>
      <c r="J284" s="137"/>
      <c r="K284" s="137"/>
    </row>
    <row r="285" spans="1:11" x14ac:dyDescent="0.25">
      <c r="A285" s="137"/>
      <c r="B285" s="137"/>
      <c r="C285" s="137"/>
      <c r="D285" s="137"/>
      <c r="E285" s="137"/>
      <c r="F285" s="137"/>
      <c r="G285" s="137"/>
      <c r="H285" s="137"/>
      <c r="I285" s="137"/>
      <c r="J285" s="137"/>
      <c r="K285" s="137"/>
    </row>
    <row r="286" spans="1:11" x14ac:dyDescent="0.25">
      <c r="A286" s="137"/>
      <c r="B286" s="137"/>
      <c r="C286" s="137"/>
      <c r="D286" s="137"/>
      <c r="E286" s="137"/>
      <c r="F286" s="137"/>
      <c r="G286" s="137"/>
      <c r="H286" s="137"/>
      <c r="I286" s="137"/>
      <c r="J286" s="137"/>
      <c r="K286" s="137"/>
    </row>
    <row r="287" spans="1:11" x14ac:dyDescent="0.25">
      <c r="A287" s="137"/>
      <c r="B287" s="137"/>
      <c r="C287" s="137"/>
      <c r="D287" s="137"/>
      <c r="E287" s="137"/>
      <c r="F287" s="137"/>
      <c r="G287" s="137"/>
      <c r="H287" s="137"/>
      <c r="I287" s="137"/>
      <c r="J287" s="137"/>
      <c r="K287" s="137"/>
    </row>
    <row r="288" spans="1:11" x14ac:dyDescent="0.25">
      <c r="A288" s="137"/>
      <c r="B288" s="137"/>
      <c r="C288" s="137"/>
      <c r="D288" s="137"/>
      <c r="E288" s="137"/>
      <c r="F288" s="137"/>
      <c r="G288" s="137"/>
      <c r="H288" s="137"/>
      <c r="I288" s="137"/>
      <c r="J288" s="137"/>
      <c r="K288" s="137"/>
    </row>
    <row r="289" spans="1:11" x14ac:dyDescent="0.25">
      <c r="A289" s="137"/>
      <c r="B289" s="137"/>
      <c r="C289" s="137"/>
      <c r="D289" s="137"/>
      <c r="E289" s="137"/>
      <c r="F289" s="137"/>
      <c r="G289" s="137"/>
      <c r="H289" s="137"/>
      <c r="I289" s="137"/>
      <c r="J289" s="137"/>
      <c r="K289" s="137"/>
    </row>
    <row r="290" spans="1:11" x14ac:dyDescent="0.25">
      <c r="A290" s="137"/>
      <c r="B290" s="137"/>
      <c r="C290" s="137"/>
      <c r="D290" s="137"/>
      <c r="E290" s="137"/>
      <c r="F290" s="137"/>
      <c r="G290" s="137"/>
      <c r="H290" s="137"/>
      <c r="I290" s="137"/>
      <c r="J290" s="137"/>
      <c r="K290" s="137"/>
    </row>
    <row r="291" spans="1:11" x14ac:dyDescent="0.25">
      <c r="A291" s="137"/>
      <c r="B291" s="137"/>
      <c r="C291" s="137"/>
      <c r="D291" s="137"/>
      <c r="E291" s="137"/>
      <c r="F291" s="137"/>
      <c r="G291" s="137"/>
      <c r="H291" s="137"/>
      <c r="I291" s="137"/>
      <c r="J291" s="137"/>
      <c r="K291" s="137"/>
    </row>
    <row r="292" spans="1:11" x14ac:dyDescent="0.25">
      <c r="A292" s="137"/>
      <c r="B292" s="137"/>
      <c r="C292" s="137"/>
      <c r="D292" s="137"/>
      <c r="E292" s="137"/>
      <c r="F292" s="137"/>
      <c r="G292" s="137"/>
      <c r="H292" s="137"/>
      <c r="I292" s="137"/>
      <c r="J292" s="137"/>
      <c r="K292" s="137"/>
    </row>
    <row r="293" spans="1:11" x14ac:dyDescent="0.25">
      <c r="A293" s="137"/>
      <c r="B293" s="137"/>
      <c r="C293" s="137"/>
      <c r="D293" s="137"/>
      <c r="E293" s="137"/>
      <c r="F293" s="137"/>
      <c r="G293" s="137"/>
      <c r="H293" s="137"/>
      <c r="I293" s="137"/>
      <c r="J293" s="137"/>
      <c r="K293" s="137"/>
    </row>
    <row r="294" spans="1:11" x14ac:dyDescent="0.25">
      <c r="A294" s="137"/>
      <c r="B294" s="137"/>
      <c r="C294" s="137"/>
      <c r="D294" s="137"/>
      <c r="E294" s="137"/>
      <c r="F294" s="137"/>
      <c r="G294" s="137"/>
      <c r="H294" s="137"/>
      <c r="I294" s="137"/>
      <c r="J294" s="137"/>
      <c r="K294" s="137"/>
    </row>
    <row r="295" spans="1:11" x14ac:dyDescent="0.25">
      <c r="A295" s="137"/>
      <c r="B295" s="137"/>
      <c r="C295" s="137"/>
      <c r="D295" s="137"/>
      <c r="E295" s="137"/>
      <c r="F295" s="137"/>
      <c r="G295" s="137"/>
      <c r="H295" s="137"/>
      <c r="I295" s="137"/>
      <c r="J295" s="137"/>
      <c r="K295" s="137"/>
    </row>
    <row r="296" spans="1:11" x14ac:dyDescent="0.25">
      <c r="A296" s="137"/>
      <c r="B296" s="137"/>
      <c r="C296" s="137"/>
      <c r="D296" s="137"/>
      <c r="E296" s="137"/>
      <c r="F296" s="137"/>
      <c r="G296" s="137"/>
      <c r="H296" s="137"/>
      <c r="I296" s="137"/>
      <c r="J296" s="137"/>
      <c r="K296" s="137"/>
    </row>
    <row r="297" spans="1:11" x14ac:dyDescent="0.25">
      <c r="A297" s="137"/>
      <c r="B297" s="137"/>
      <c r="C297" s="137"/>
      <c r="D297" s="137"/>
      <c r="E297" s="137"/>
      <c r="F297" s="137"/>
      <c r="G297" s="137"/>
      <c r="H297" s="137"/>
      <c r="I297" s="137"/>
      <c r="J297" s="137"/>
      <c r="K297" s="137"/>
    </row>
    <row r="298" spans="1:11" x14ac:dyDescent="0.25">
      <c r="A298" s="137"/>
      <c r="B298" s="137"/>
      <c r="C298" s="137"/>
      <c r="D298" s="137"/>
      <c r="E298" s="137"/>
      <c r="F298" s="137"/>
      <c r="G298" s="137"/>
      <c r="H298" s="137"/>
      <c r="I298" s="137"/>
      <c r="J298" s="137"/>
      <c r="K298" s="137"/>
    </row>
    <row r="299" spans="1:11" x14ac:dyDescent="0.25">
      <c r="A299" s="137"/>
      <c r="B299" s="137"/>
      <c r="C299" s="137"/>
      <c r="D299" s="137"/>
      <c r="E299" s="137"/>
      <c r="F299" s="137"/>
      <c r="G299" s="137"/>
      <c r="H299" s="137"/>
      <c r="I299" s="137"/>
      <c r="J299" s="137"/>
      <c r="K299" s="137"/>
    </row>
    <row r="300" spans="1:11" x14ac:dyDescent="0.25">
      <c r="A300" s="137"/>
      <c r="B300" s="137"/>
      <c r="C300" s="137"/>
      <c r="D300" s="137"/>
      <c r="E300" s="137"/>
      <c r="F300" s="137"/>
      <c r="G300" s="137"/>
      <c r="H300" s="137"/>
      <c r="I300" s="137"/>
      <c r="J300" s="137"/>
      <c r="K300" s="137"/>
    </row>
    <row r="301" spans="1:11" x14ac:dyDescent="0.25">
      <c r="A301" s="137"/>
      <c r="B301" s="137"/>
      <c r="C301" s="137"/>
      <c r="D301" s="137"/>
      <c r="E301" s="137"/>
      <c r="F301" s="137"/>
      <c r="G301" s="137"/>
      <c r="H301" s="137"/>
      <c r="I301" s="137"/>
      <c r="J301" s="137"/>
      <c r="K301" s="137"/>
    </row>
    <row r="302" spans="1:11" x14ac:dyDescent="0.25">
      <c r="A302" s="137"/>
      <c r="B302" s="137"/>
      <c r="C302" s="137"/>
      <c r="D302" s="137"/>
      <c r="E302" s="137"/>
      <c r="F302" s="137"/>
      <c r="G302" s="137"/>
      <c r="H302" s="137"/>
      <c r="I302" s="137"/>
      <c r="J302" s="137"/>
      <c r="K302" s="137"/>
    </row>
    <row r="303" spans="1:11" x14ac:dyDescent="0.25">
      <c r="A303" s="137"/>
      <c r="B303" s="137"/>
      <c r="C303" s="137"/>
      <c r="D303" s="137"/>
      <c r="E303" s="137"/>
      <c r="F303" s="137"/>
      <c r="G303" s="137"/>
      <c r="H303" s="137"/>
      <c r="I303" s="137"/>
      <c r="J303" s="137"/>
      <c r="K303" s="137"/>
    </row>
    <row r="304" spans="1:11" x14ac:dyDescent="0.25">
      <c r="A304" s="137"/>
      <c r="B304" s="137"/>
      <c r="C304" s="137"/>
      <c r="D304" s="137"/>
      <c r="E304" s="137"/>
      <c r="F304" s="137"/>
      <c r="G304" s="137"/>
      <c r="H304" s="137"/>
      <c r="I304" s="137"/>
      <c r="J304" s="137"/>
      <c r="K304" s="137"/>
    </row>
    <row r="305" spans="1:11" x14ac:dyDescent="0.25">
      <c r="A305" s="137"/>
      <c r="B305" s="137"/>
      <c r="C305" s="137"/>
      <c r="D305" s="137"/>
      <c r="E305" s="137"/>
      <c r="F305" s="137"/>
      <c r="G305" s="137"/>
      <c r="H305" s="137"/>
      <c r="I305" s="137"/>
      <c r="J305" s="137"/>
      <c r="K305" s="137"/>
    </row>
    <row r="306" spans="1:11" x14ac:dyDescent="0.25">
      <c r="A306" s="137"/>
      <c r="B306" s="137"/>
      <c r="C306" s="137"/>
      <c r="D306" s="137"/>
      <c r="E306" s="137"/>
      <c r="F306" s="137"/>
      <c r="G306" s="137"/>
      <c r="H306" s="137"/>
      <c r="I306" s="137"/>
      <c r="J306" s="137"/>
      <c r="K306" s="137"/>
    </row>
    <row r="307" spans="1:11" x14ac:dyDescent="0.25">
      <c r="A307" s="137"/>
      <c r="B307" s="137"/>
      <c r="C307" s="137"/>
      <c r="D307" s="137"/>
      <c r="E307" s="137"/>
      <c r="F307" s="137"/>
      <c r="G307" s="137"/>
      <c r="H307" s="137"/>
      <c r="I307" s="137"/>
      <c r="J307" s="137"/>
      <c r="K307" s="137"/>
    </row>
    <row r="308" spans="1:11" x14ac:dyDescent="0.25">
      <c r="A308" s="137"/>
      <c r="B308" s="137"/>
      <c r="C308" s="137"/>
      <c r="D308" s="137"/>
      <c r="E308" s="137"/>
      <c r="F308" s="137"/>
      <c r="G308" s="137"/>
      <c r="H308" s="137"/>
      <c r="I308" s="137"/>
      <c r="J308" s="137"/>
      <c r="K308" s="137"/>
    </row>
    <row r="309" spans="1:11" x14ac:dyDescent="0.25">
      <c r="A309" s="137"/>
      <c r="B309" s="137"/>
      <c r="C309" s="137"/>
      <c r="D309" s="137"/>
      <c r="E309" s="137"/>
      <c r="F309" s="137"/>
      <c r="G309" s="137"/>
      <c r="H309" s="137"/>
      <c r="I309" s="137"/>
      <c r="J309" s="137"/>
      <c r="K309" s="137"/>
    </row>
    <row r="310" spans="1:11" x14ac:dyDescent="0.25">
      <c r="A310" s="137"/>
      <c r="B310" s="137"/>
      <c r="C310" s="137"/>
      <c r="D310" s="137"/>
      <c r="E310" s="137"/>
      <c r="F310" s="137"/>
      <c r="G310" s="137"/>
      <c r="H310" s="137"/>
      <c r="I310" s="137"/>
      <c r="J310" s="137"/>
      <c r="K310" s="137"/>
    </row>
    <row r="311" spans="1:11" x14ac:dyDescent="0.25">
      <c r="A311" s="137"/>
      <c r="B311" s="137"/>
      <c r="C311" s="137"/>
      <c r="D311" s="137"/>
      <c r="E311" s="137"/>
      <c r="F311" s="137"/>
      <c r="G311" s="137"/>
      <c r="H311" s="137"/>
      <c r="I311" s="137"/>
      <c r="J311" s="137"/>
      <c r="K311" s="137"/>
    </row>
    <row r="312" spans="1:11" x14ac:dyDescent="0.25">
      <c r="A312" s="137"/>
      <c r="B312" s="137"/>
      <c r="C312" s="137"/>
      <c r="D312" s="137"/>
      <c r="E312" s="137"/>
      <c r="F312" s="137"/>
      <c r="G312" s="137"/>
      <c r="H312" s="137"/>
      <c r="I312" s="137"/>
      <c r="J312" s="137"/>
      <c r="K312" s="137"/>
    </row>
    <row r="313" spans="1:11" x14ac:dyDescent="0.25">
      <c r="A313" s="137"/>
      <c r="B313" s="137"/>
      <c r="C313" s="137"/>
      <c r="D313" s="137"/>
      <c r="E313" s="137"/>
      <c r="F313" s="137"/>
      <c r="G313" s="137"/>
      <c r="H313" s="137"/>
      <c r="I313" s="137"/>
      <c r="J313" s="137"/>
      <c r="K313" s="137"/>
    </row>
    <row r="314" spans="1:11" x14ac:dyDescent="0.25">
      <c r="A314" s="137"/>
      <c r="B314" s="137"/>
      <c r="C314" s="137"/>
      <c r="D314" s="137"/>
      <c r="E314" s="137"/>
      <c r="F314" s="137"/>
      <c r="G314" s="137"/>
      <c r="H314" s="137"/>
      <c r="I314" s="137"/>
      <c r="J314" s="137"/>
      <c r="K314" s="137"/>
    </row>
    <row r="315" spans="1:11" x14ac:dyDescent="0.25">
      <c r="A315" s="137"/>
      <c r="B315" s="137"/>
      <c r="C315" s="137"/>
      <c r="D315" s="137"/>
      <c r="E315" s="137"/>
      <c r="F315" s="137"/>
      <c r="G315" s="137"/>
      <c r="H315" s="137"/>
      <c r="I315" s="137"/>
      <c r="J315" s="137"/>
      <c r="K315" s="137"/>
    </row>
    <row r="316" spans="1:11" x14ac:dyDescent="0.25">
      <c r="A316" s="137"/>
      <c r="B316" s="137"/>
      <c r="C316" s="137"/>
      <c r="D316" s="137"/>
      <c r="E316" s="137"/>
      <c r="F316" s="137"/>
      <c r="G316" s="137"/>
      <c r="H316" s="137"/>
      <c r="I316" s="137"/>
      <c r="J316" s="137"/>
      <c r="K316" s="137"/>
    </row>
    <row r="317" spans="1:11" x14ac:dyDescent="0.25">
      <c r="A317" s="137"/>
      <c r="B317" s="137"/>
      <c r="C317" s="137"/>
      <c r="D317" s="137"/>
      <c r="E317" s="137"/>
      <c r="F317" s="137"/>
      <c r="G317" s="137"/>
      <c r="H317" s="137"/>
      <c r="I317" s="137"/>
      <c r="J317" s="137"/>
      <c r="K317" s="137"/>
    </row>
    <row r="318" spans="1:11" x14ac:dyDescent="0.25">
      <c r="A318" s="137"/>
      <c r="B318" s="137"/>
      <c r="C318" s="137"/>
      <c r="D318" s="137"/>
      <c r="E318" s="137"/>
      <c r="F318" s="137"/>
      <c r="G318" s="137"/>
      <c r="H318" s="137"/>
      <c r="I318" s="137"/>
      <c r="J318" s="137"/>
      <c r="K318" s="137"/>
    </row>
    <row r="319" spans="1:11" x14ac:dyDescent="0.25">
      <c r="A319" s="137"/>
      <c r="B319" s="137"/>
      <c r="C319" s="137"/>
      <c r="D319" s="137"/>
      <c r="E319" s="137"/>
      <c r="F319" s="137"/>
      <c r="G319" s="137"/>
      <c r="H319" s="137"/>
      <c r="I319" s="137"/>
      <c r="J319" s="137"/>
      <c r="K319" s="137"/>
    </row>
    <row r="320" spans="1:11" x14ac:dyDescent="0.25">
      <c r="A320" s="137"/>
      <c r="B320" s="137"/>
      <c r="C320" s="137"/>
      <c r="D320" s="137"/>
      <c r="E320" s="137"/>
      <c r="F320" s="137"/>
      <c r="G320" s="137"/>
      <c r="H320" s="137"/>
      <c r="I320" s="137"/>
      <c r="J320" s="137"/>
      <c r="K320" s="137"/>
    </row>
    <row r="321" spans="1:11" x14ac:dyDescent="0.25">
      <c r="A321" s="137"/>
      <c r="B321" s="137"/>
      <c r="C321" s="137"/>
      <c r="D321" s="137"/>
      <c r="E321" s="137"/>
      <c r="F321" s="137"/>
      <c r="G321" s="137"/>
      <c r="H321" s="137"/>
      <c r="I321" s="137"/>
      <c r="J321" s="137"/>
      <c r="K321" s="137"/>
    </row>
    <row r="322" spans="1:11" x14ac:dyDescent="0.25">
      <c r="A322" s="137"/>
      <c r="B322" s="137"/>
      <c r="C322" s="137"/>
      <c r="D322" s="137"/>
      <c r="E322" s="137"/>
      <c r="F322" s="137"/>
      <c r="G322" s="137"/>
      <c r="H322" s="137"/>
      <c r="I322" s="137"/>
      <c r="J322" s="137"/>
      <c r="K322" s="137"/>
    </row>
    <row r="323" spans="1:11" x14ac:dyDescent="0.25">
      <c r="A323" s="137"/>
      <c r="B323" s="137"/>
      <c r="C323" s="137"/>
      <c r="D323" s="137"/>
      <c r="E323" s="137"/>
      <c r="F323" s="137"/>
      <c r="G323" s="137"/>
      <c r="H323" s="137"/>
      <c r="I323" s="137"/>
      <c r="J323" s="137"/>
      <c r="K323" s="137"/>
    </row>
    <row r="324" spans="1:11" x14ac:dyDescent="0.25">
      <c r="A324" s="137"/>
      <c r="B324" s="137"/>
      <c r="C324" s="137"/>
      <c r="D324" s="137"/>
      <c r="E324" s="137"/>
      <c r="F324" s="137"/>
      <c r="G324" s="137"/>
      <c r="H324" s="137"/>
      <c r="I324" s="137"/>
      <c r="J324" s="137"/>
      <c r="K324" s="137"/>
    </row>
    <row r="325" spans="1:11" x14ac:dyDescent="0.25">
      <c r="A325" s="137"/>
      <c r="B325" s="137"/>
      <c r="C325" s="137"/>
      <c r="D325" s="137"/>
      <c r="E325" s="137"/>
      <c r="F325" s="137"/>
      <c r="G325" s="137"/>
      <c r="H325" s="137"/>
      <c r="I325" s="137"/>
      <c r="J325" s="137"/>
      <c r="K325" s="137"/>
    </row>
    <row r="326" spans="1:11" x14ac:dyDescent="0.25">
      <c r="A326" s="137"/>
      <c r="B326" s="137"/>
      <c r="C326" s="137"/>
      <c r="D326" s="137"/>
      <c r="E326" s="137"/>
      <c r="F326" s="137"/>
      <c r="G326" s="137"/>
      <c r="H326" s="137"/>
      <c r="I326" s="137"/>
      <c r="J326" s="137"/>
      <c r="K326" s="137"/>
    </row>
    <row r="327" spans="1:11" x14ac:dyDescent="0.25">
      <c r="A327" s="137"/>
      <c r="B327" s="137"/>
      <c r="C327" s="137"/>
      <c r="D327" s="137"/>
      <c r="E327" s="137"/>
      <c r="F327" s="137"/>
      <c r="G327" s="137"/>
      <c r="H327" s="137"/>
      <c r="I327" s="137"/>
      <c r="J327" s="137"/>
      <c r="K327" s="137"/>
    </row>
    <row r="328" spans="1:11" x14ac:dyDescent="0.25">
      <c r="A328" s="137"/>
      <c r="B328" s="137"/>
      <c r="C328" s="137"/>
      <c r="D328" s="137"/>
      <c r="E328" s="137"/>
      <c r="F328" s="137"/>
      <c r="G328" s="137"/>
      <c r="H328" s="137"/>
      <c r="I328" s="137"/>
      <c r="J328" s="137"/>
      <c r="K328" s="137"/>
    </row>
    <row r="329" spans="1:11" x14ac:dyDescent="0.25">
      <c r="A329" s="137"/>
      <c r="B329" s="137"/>
      <c r="C329" s="137"/>
      <c r="D329" s="137"/>
      <c r="E329" s="137"/>
      <c r="F329" s="137"/>
      <c r="G329" s="137"/>
      <c r="H329" s="137"/>
      <c r="I329" s="137"/>
      <c r="J329" s="137"/>
      <c r="K329" s="137"/>
    </row>
    <row r="330" spans="1:11" x14ac:dyDescent="0.25">
      <c r="A330" s="137"/>
      <c r="B330" s="137"/>
      <c r="C330" s="137"/>
      <c r="D330" s="137"/>
      <c r="E330" s="137"/>
      <c r="F330" s="137"/>
      <c r="G330" s="137"/>
      <c r="H330" s="137"/>
      <c r="I330" s="137"/>
      <c r="J330" s="137"/>
      <c r="K330" s="137"/>
    </row>
    <row r="331" spans="1:11" x14ac:dyDescent="0.25">
      <c r="A331" s="137"/>
      <c r="B331" s="137"/>
      <c r="C331" s="137"/>
      <c r="D331" s="137"/>
      <c r="E331" s="137"/>
      <c r="F331" s="137"/>
      <c r="G331" s="137"/>
      <c r="H331" s="137"/>
      <c r="I331" s="137"/>
      <c r="J331" s="137"/>
      <c r="K331" s="137"/>
    </row>
    <row r="332" spans="1:11" x14ac:dyDescent="0.25">
      <c r="A332" s="137"/>
      <c r="B332" s="137"/>
      <c r="C332" s="137"/>
      <c r="D332" s="137"/>
      <c r="E332" s="137"/>
      <c r="F332" s="137"/>
      <c r="G332" s="137"/>
      <c r="H332" s="137"/>
      <c r="I332" s="137"/>
      <c r="J332" s="137"/>
      <c r="K332" s="137"/>
    </row>
    <row r="333" spans="1:11" x14ac:dyDescent="0.25">
      <c r="A333" s="137"/>
      <c r="B333" s="137"/>
      <c r="C333" s="137"/>
      <c r="D333" s="137"/>
      <c r="E333" s="137"/>
      <c r="F333" s="137"/>
      <c r="G333" s="137"/>
      <c r="H333" s="137"/>
      <c r="I333" s="137"/>
      <c r="J333" s="137"/>
      <c r="K333" s="137"/>
    </row>
    <row r="334" spans="1:11" x14ac:dyDescent="0.25">
      <c r="A334" s="137"/>
      <c r="B334" s="137"/>
      <c r="C334" s="137"/>
      <c r="D334" s="137"/>
      <c r="E334" s="137"/>
      <c r="F334" s="137"/>
      <c r="G334" s="137"/>
      <c r="H334" s="137"/>
      <c r="I334" s="137"/>
      <c r="J334" s="137"/>
      <c r="K334" s="137"/>
    </row>
    <row r="335" spans="1:11" x14ac:dyDescent="0.25">
      <c r="A335" s="137"/>
      <c r="B335" s="137"/>
      <c r="C335" s="137"/>
      <c r="D335" s="137"/>
      <c r="E335" s="137"/>
      <c r="F335" s="137"/>
      <c r="G335" s="137"/>
      <c r="H335" s="137"/>
      <c r="I335" s="137"/>
      <c r="J335" s="137"/>
      <c r="K335" s="137"/>
    </row>
    <row r="336" spans="1:11" x14ac:dyDescent="0.25">
      <c r="A336" s="137"/>
      <c r="B336" s="137"/>
      <c r="C336" s="137"/>
      <c r="D336" s="137"/>
      <c r="E336" s="137"/>
      <c r="F336" s="137"/>
      <c r="G336" s="137"/>
      <c r="H336" s="137"/>
      <c r="I336" s="137"/>
      <c r="J336" s="137"/>
      <c r="K336" s="137"/>
    </row>
    <row r="337" spans="1:11" x14ac:dyDescent="0.25">
      <c r="A337" s="137"/>
      <c r="B337" s="137"/>
      <c r="C337" s="137"/>
      <c r="D337" s="137"/>
      <c r="E337" s="137"/>
      <c r="F337" s="137"/>
      <c r="G337" s="137"/>
      <c r="H337" s="137"/>
      <c r="I337" s="137"/>
      <c r="J337" s="137"/>
      <c r="K337" s="137"/>
    </row>
    <row r="338" spans="1:11" x14ac:dyDescent="0.25">
      <c r="A338" s="137"/>
      <c r="B338" s="137"/>
      <c r="C338" s="137"/>
      <c r="D338" s="137"/>
      <c r="E338" s="137"/>
      <c r="F338" s="137"/>
      <c r="G338" s="137"/>
      <c r="H338" s="137"/>
      <c r="I338" s="137"/>
      <c r="J338" s="137"/>
      <c r="K338" s="137"/>
    </row>
    <row r="339" spans="1:11" x14ac:dyDescent="0.25">
      <c r="A339" s="137"/>
      <c r="B339" s="137"/>
      <c r="C339" s="137"/>
      <c r="D339" s="137"/>
      <c r="E339" s="137"/>
      <c r="F339" s="137"/>
      <c r="G339" s="137"/>
      <c r="H339" s="137"/>
      <c r="I339" s="137"/>
      <c r="J339" s="137"/>
      <c r="K339" s="137"/>
    </row>
    <row r="340" spans="1:11" x14ac:dyDescent="0.25">
      <c r="A340" s="137"/>
      <c r="B340" s="137"/>
      <c r="C340" s="137"/>
      <c r="D340" s="137"/>
      <c r="E340" s="137"/>
      <c r="F340" s="137"/>
      <c r="G340" s="137"/>
      <c r="H340" s="137"/>
      <c r="I340" s="137"/>
      <c r="J340" s="137"/>
      <c r="K340" s="137"/>
    </row>
    <row r="341" spans="1:11" x14ac:dyDescent="0.25">
      <c r="A341" s="137"/>
      <c r="B341" s="137"/>
      <c r="C341" s="137"/>
      <c r="D341" s="137"/>
      <c r="E341" s="137"/>
      <c r="F341" s="137"/>
      <c r="G341" s="137"/>
      <c r="H341" s="137"/>
      <c r="I341" s="137"/>
      <c r="J341" s="137"/>
      <c r="K341" s="137"/>
    </row>
    <row r="342" spans="1:11" x14ac:dyDescent="0.25">
      <c r="A342" s="137"/>
      <c r="B342" s="137"/>
      <c r="C342" s="137"/>
      <c r="D342" s="137"/>
      <c r="E342" s="137"/>
      <c r="F342" s="137"/>
      <c r="G342" s="137"/>
      <c r="H342" s="137"/>
      <c r="I342" s="137"/>
      <c r="J342" s="137"/>
      <c r="K342" s="137"/>
    </row>
    <row r="343" spans="1:11" x14ac:dyDescent="0.25">
      <c r="A343" s="137"/>
      <c r="B343" s="137"/>
      <c r="C343" s="137"/>
      <c r="D343" s="137"/>
      <c r="E343" s="137"/>
      <c r="F343" s="137"/>
      <c r="G343" s="137"/>
      <c r="H343" s="137"/>
      <c r="I343" s="137"/>
      <c r="J343" s="137"/>
      <c r="K343" s="137"/>
    </row>
    <row r="344" spans="1:11" x14ac:dyDescent="0.25">
      <c r="A344" s="137"/>
      <c r="B344" s="137"/>
      <c r="C344" s="137"/>
      <c r="D344" s="137"/>
      <c r="E344" s="137"/>
      <c r="F344" s="137"/>
      <c r="G344" s="137"/>
      <c r="H344" s="137"/>
      <c r="I344" s="137"/>
      <c r="J344" s="137"/>
      <c r="K344" s="137"/>
    </row>
    <row r="345" spans="1:11" x14ac:dyDescent="0.25">
      <c r="A345" s="137"/>
      <c r="B345" s="137"/>
      <c r="C345" s="137"/>
      <c r="D345" s="137"/>
      <c r="E345" s="137"/>
      <c r="F345" s="137"/>
      <c r="G345" s="137"/>
      <c r="H345" s="137"/>
      <c r="I345" s="137"/>
      <c r="J345" s="137"/>
      <c r="K345" s="137"/>
    </row>
    <row r="346" spans="1:11" x14ac:dyDescent="0.25">
      <c r="A346" s="137"/>
      <c r="B346" s="137"/>
      <c r="C346" s="137"/>
      <c r="D346" s="137"/>
      <c r="E346" s="137"/>
      <c r="F346" s="137"/>
      <c r="G346" s="137"/>
      <c r="H346" s="137"/>
      <c r="I346" s="137"/>
      <c r="J346" s="137"/>
      <c r="K346" s="137"/>
    </row>
    <row r="347" spans="1:11" x14ac:dyDescent="0.25">
      <c r="A347" s="137"/>
      <c r="B347" s="137"/>
      <c r="C347" s="137"/>
      <c r="D347" s="137"/>
      <c r="E347" s="137"/>
      <c r="F347" s="137"/>
      <c r="G347" s="137"/>
      <c r="H347" s="137"/>
      <c r="I347" s="137"/>
      <c r="J347" s="137"/>
      <c r="K347" s="137"/>
    </row>
    <row r="348" spans="1:11" x14ac:dyDescent="0.25">
      <c r="A348" s="137"/>
      <c r="B348" s="137"/>
      <c r="C348" s="137"/>
      <c r="D348" s="137"/>
      <c r="E348" s="137"/>
      <c r="F348" s="137"/>
      <c r="G348" s="137"/>
      <c r="H348" s="137"/>
      <c r="I348" s="137"/>
      <c r="J348" s="137"/>
      <c r="K348" s="137"/>
    </row>
    <row r="349" spans="1:11" x14ac:dyDescent="0.25">
      <c r="A349" s="137"/>
      <c r="B349" s="137"/>
      <c r="C349" s="137"/>
      <c r="D349" s="137"/>
      <c r="E349" s="137"/>
      <c r="F349" s="137"/>
      <c r="G349" s="137"/>
      <c r="H349" s="137"/>
      <c r="I349" s="137"/>
      <c r="J349" s="137"/>
      <c r="K349" s="137"/>
    </row>
    <row r="350" spans="1:11" x14ac:dyDescent="0.25">
      <c r="A350" s="137"/>
      <c r="B350" s="137"/>
      <c r="C350" s="137"/>
      <c r="D350" s="137"/>
      <c r="E350" s="137"/>
      <c r="F350" s="137"/>
      <c r="G350" s="137"/>
      <c r="H350" s="137"/>
      <c r="I350" s="137"/>
      <c r="J350" s="137"/>
      <c r="K350" s="137"/>
    </row>
    <row r="351" spans="1:11" x14ac:dyDescent="0.25">
      <c r="A351" s="137"/>
      <c r="B351" s="137"/>
      <c r="C351" s="137"/>
      <c r="D351" s="137"/>
      <c r="E351" s="137"/>
      <c r="F351" s="137"/>
      <c r="G351" s="137"/>
      <c r="H351" s="137"/>
      <c r="I351" s="137"/>
      <c r="J351" s="137"/>
      <c r="K351" s="137"/>
    </row>
    <row r="352" spans="1:11" x14ac:dyDescent="0.25">
      <c r="A352" s="137"/>
      <c r="B352" s="137"/>
      <c r="C352" s="137"/>
      <c r="D352" s="137"/>
      <c r="E352" s="137"/>
      <c r="F352" s="137"/>
      <c r="G352" s="137"/>
      <c r="H352" s="137"/>
      <c r="I352" s="137"/>
      <c r="J352" s="137"/>
      <c r="K352" s="137"/>
    </row>
    <row r="353" spans="1:11" x14ac:dyDescent="0.25">
      <c r="A353" s="137"/>
      <c r="B353" s="137"/>
      <c r="C353" s="137"/>
      <c r="D353" s="137"/>
      <c r="E353" s="137"/>
      <c r="F353" s="137"/>
      <c r="G353" s="137"/>
      <c r="H353" s="137"/>
      <c r="I353" s="137"/>
      <c r="J353" s="137"/>
      <c r="K353" s="137"/>
    </row>
    <row r="354" spans="1:11" x14ac:dyDescent="0.25">
      <c r="A354" s="137"/>
      <c r="B354" s="137"/>
      <c r="C354" s="137"/>
      <c r="D354" s="137"/>
      <c r="E354" s="137"/>
      <c r="F354" s="137"/>
      <c r="G354" s="137"/>
      <c r="H354" s="137"/>
      <c r="I354" s="137"/>
      <c r="J354" s="137"/>
      <c r="K354" s="137"/>
    </row>
    <row r="355" spans="1:11" x14ac:dyDescent="0.25">
      <c r="A355" s="137"/>
      <c r="B355" s="137"/>
      <c r="C355" s="137"/>
      <c r="D355" s="137"/>
      <c r="E355" s="137"/>
      <c r="F355" s="137"/>
      <c r="G355" s="137"/>
      <c r="H355" s="137"/>
      <c r="I355" s="137"/>
      <c r="J355" s="137"/>
      <c r="K355" s="137"/>
    </row>
    <row r="356" spans="1:11" x14ac:dyDescent="0.25">
      <c r="A356" s="137"/>
      <c r="B356" s="137"/>
      <c r="C356" s="137"/>
      <c r="D356" s="137"/>
      <c r="E356" s="137"/>
      <c r="F356" s="137"/>
      <c r="G356" s="137"/>
      <c r="H356" s="137"/>
      <c r="I356" s="137"/>
      <c r="J356" s="137"/>
      <c r="K356" s="137"/>
    </row>
    <row r="357" spans="1:11" x14ac:dyDescent="0.25">
      <c r="A357" s="137"/>
      <c r="B357" s="137"/>
      <c r="C357" s="137"/>
      <c r="D357" s="137"/>
      <c r="E357" s="137"/>
      <c r="F357" s="137"/>
      <c r="G357" s="137"/>
      <c r="H357" s="137"/>
      <c r="I357" s="137"/>
      <c r="J357" s="137"/>
      <c r="K357" s="137"/>
    </row>
    <row r="358" spans="1:11" x14ac:dyDescent="0.25">
      <c r="A358" s="137"/>
      <c r="B358" s="137"/>
      <c r="C358" s="137"/>
      <c r="D358" s="137"/>
      <c r="E358" s="137"/>
      <c r="F358" s="137"/>
      <c r="G358" s="137"/>
      <c r="H358" s="137"/>
      <c r="I358" s="137"/>
      <c r="J358" s="137"/>
      <c r="K358" s="137"/>
    </row>
    <row r="359" spans="1:11" x14ac:dyDescent="0.25">
      <c r="A359" s="137"/>
      <c r="B359" s="137"/>
      <c r="C359" s="137"/>
      <c r="D359" s="137"/>
      <c r="E359" s="137"/>
      <c r="F359" s="137"/>
      <c r="G359" s="137"/>
      <c r="H359" s="137"/>
      <c r="I359" s="137"/>
      <c r="J359" s="137"/>
      <c r="K359" s="137"/>
    </row>
    <row r="360" spans="1:11" x14ac:dyDescent="0.25">
      <c r="A360" s="137"/>
      <c r="B360" s="137"/>
      <c r="C360" s="137"/>
      <c r="D360" s="137"/>
      <c r="E360" s="137"/>
      <c r="F360" s="137"/>
      <c r="G360" s="137"/>
      <c r="H360" s="137"/>
      <c r="I360" s="137"/>
      <c r="J360" s="137"/>
      <c r="K360" s="137"/>
    </row>
    <row r="361" spans="1:11" x14ac:dyDescent="0.25">
      <c r="A361" s="137"/>
      <c r="B361" s="137"/>
      <c r="C361" s="137"/>
      <c r="D361" s="137"/>
      <c r="E361" s="137"/>
      <c r="F361" s="137"/>
      <c r="G361" s="137"/>
      <c r="H361" s="137"/>
      <c r="I361" s="137"/>
      <c r="J361" s="137"/>
      <c r="K361" s="137"/>
    </row>
    <row r="362" spans="1:11" x14ac:dyDescent="0.25">
      <c r="A362" s="137"/>
      <c r="B362" s="137"/>
      <c r="C362" s="137"/>
      <c r="D362" s="137"/>
      <c r="E362" s="137"/>
      <c r="F362" s="137"/>
      <c r="G362" s="137"/>
      <c r="H362" s="137"/>
      <c r="I362" s="137"/>
      <c r="J362" s="137"/>
      <c r="K362" s="137"/>
    </row>
    <row r="363" spans="1:11" x14ac:dyDescent="0.25">
      <c r="A363" s="137"/>
      <c r="B363" s="137"/>
      <c r="C363" s="137"/>
      <c r="D363" s="137"/>
      <c r="E363" s="137"/>
      <c r="F363" s="137"/>
      <c r="G363" s="137"/>
      <c r="H363" s="137"/>
      <c r="I363" s="137"/>
      <c r="J363" s="137"/>
      <c r="K363" s="137"/>
    </row>
    <row r="364" spans="1:11" x14ac:dyDescent="0.25">
      <c r="A364" s="137"/>
      <c r="B364" s="137"/>
      <c r="C364" s="137"/>
      <c r="D364" s="137"/>
      <c r="E364" s="137"/>
      <c r="F364" s="137"/>
      <c r="G364" s="137"/>
      <c r="H364" s="137"/>
      <c r="I364" s="137"/>
      <c r="J364" s="137"/>
      <c r="K364" s="137"/>
    </row>
    <row r="365" spans="1:11" x14ac:dyDescent="0.25">
      <c r="A365" s="137"/>
      <c r="B365" s="137"/>
      <c r="C365" s="137"/>
      <c r="D365" s="137"/>
      <c r="E365" s="137"/>
      <c r="F365" s="137"/>
      <c r="G365" s="137"/>
      <c r="H365" s="137"/>
      <c r="I365" s="137"/>
      <c r="J365" s="137"/>
      <c r="K365" s="137"/>
    </row>
    <row r="366" spans="1:11" x14ac:dyDescent="0.25">
      <c r="A366" s="137"/>
      <c r="B366" s="137"/>
      <c r="C366" s="137"/>
      <c r="D366" s="137"/>
      <c r="E366" s="137"/>
      <c r="F366" s="137"/>
      <c r="G366" s="137"/>
      <c r="H366" s="137"/>
      <c r="I366" s="137"/>
      <c r="J366" s="137"/>
      <c r="K366" s="137"/>
    </row>
    <row r="367" spans="1:11" x14ac:dyDescent="0.25">
      <c r="A367" s="137"/>
      <c r="B367" s="137"/>
      <c r="C367" s="137"/>
      <c r="D367" s="137"/>
      <c r="E367" s="137"/>
      <c r="F367" s="137"/>
      <c r="G367" s="137"/>
      <c r="H367" s="137"/>
      <c r="I367" s="137"/>
      <c r="J367" s="137"/>
      <c r="K367" s="137"/>
    </row>
    <row r="368" spans="1:11" x14ac:dyDescent="0.25">
      <c r="A368" s="137"/>
      <c r="B368" s="137"/>
      <c r="C368" s="137"/>
      <c r="D368" s="137"/>
      <c r="E368" s="137"/>
      <c r="F368" s="137"/>
      <c r="G368" s="137"/>
      <c r="H368" s="137"/>
      <c r="I368" s="137"/>
      <c r="J368" s="137"/>
      <c r="K368" s="137"/>
    </row>
    <row r="369" spans="1:11" x14ac:dyDescent="0.25">
      <c r="A369" s="137"/>
      <c r="B369" s="137"/>
      <c r="C369" s="137"/>
      <c r="D369" s="137"/>
      <c r="E369" s="137"/>
      <c r="F369" s="137"/>
      <c r="G369" s="137"/>
      <c r="H369" s="137"/>
      <c r="I369" s="137"/>
      <c r="J369" s="137"/>
      <c r="K369" s="137"/>
    </row>
    <row r="370" spans="1:11" x14ac:dyDescent="0.25">
      <c r="A370" s="137"/>
      <c r="B370" s="137"/>
      <c r="C370" s="137"/>
      <c r="D370" s="137"/>
      <c r="E370" s="137"/>
      <c r="F370" s="137"/>
      <c r="G370" s="137"/>
      <c r="H370" s="137"/>
      <c r="I370" s="137"/>
      <c r="J370" s="137"/>
      <c r="K370" s="137"/>
    </row>
    <row r="371" spans="1:11" x14ac:dyDescent="0.25">
      <c r="A371" s="137"/>
      <c r="B371" s="137"/>
      <c r="C371" s="137"/>
      <c r="D371" s="137"/>
      <c r="E371" s="137"/>
      <c r="F371" s="137"/>
      <c r="G371" s="137"/>
      <c r="H371" s="137"/>
      <c r="I371" s="137"/>
      <c r="J371" s="137"/>
      <c r="K371" s="137"/>
    </row>
    <row r="372" spans="1:11" x14ac:dyDescent="0.25">
      <c r="A372" s="137"/>
      <c r="B372" s="137"/>
      <c r="C372" s="137"/>
      <c r="D372" s="137"/>
      <c r="E372" s="137"/>
      <c r="F372" s="137"/>
      <c r="G372" s="137"/>
      <c r="H372" s="137"/>
      <c r="I372" s="137"/>
      <c r="J372" s="137"/>
      <c r="K372" s="137"/>
    </row>
    <row r="373" spans="1:11" x14ac:dyDescent="0.25">
      <c r="A373" s="137"/>
      <c r="B373" s="137"/>
      <c r="C373" s="137"/>
      <c r="D373" s="137"/>
      <c r="E373" s="137"/>
      <c r="F373" s="137"/>
      <c r="G373" s="137"/>
      <c r="H373" s="137"/>
      <c r="I373" s="137"/>
      <c r="J373" s="137"/>
      <c r="K373" s="137"/>
    </row>
    <row r="374" spans="1:11" x14ac:dyDescent="0.25">
      <c r="A374" s="137"/>
      <c r="B374" s="137"/>
      <c r="C374" s="137"/>
      <c r="D374" s="137"/>
      <c r="E374" s="137"/>
      <c r="F374" s="137"/>
      <c r="G374" s="137"/>
      <c r="H374" s="137"/>
      <c r="I374" s="137"/>
      <c r="J374" s="137"/>
      <c r="K374" s="137"/>
    </row>
    <row r="375" spans="1:11" x14ac:dyDescent="0.25">
      <c r="A375" s="137"/>
      <c r="B375" s="137"/>
      <c r="C375" s="137"/>
      <c r="D375" s="137"/>
      <c r="E375" s="137"/>
      <c r="F375" s="137"/>
      <c r="G375" s="137"/>
      <c r="H375" s="137"/>
      <c r="I375" s="137"/>
      <c r="J375" s="137"/>
      <c r="K375" s="137"/>
    </row>
    <row r="376" spans="1:11" x14ac:dyDescent="0.25">
      <c r="A376" s="137"/>
      <c r="B376" s="137"/>
      <c r="C376" s="137"/>
      <c r="D376" s="137"/>
      <c r="E376" s="137"/>
      <c r="F376" s="137"/>
      <c r="G376" s="137"/>
      <c r="H376" s="137"/>
      <c r="I376" s="137"/>
      <c r="J376" s="137"/>
      <c r="K376" s="137"/>
    </row>
    <row r="377" spans="1:11" x14ac:dyDescent="0.25">
      <c r="A377" s="137"/>
      <c r="B377" s="137"/>
      <c r="C377" s="137"/>
      <c r="D377" s="137"/>
      <c r="E377" s="137"/>
      <c r="F377" s="137"/>
      <c r="G377" s="137"/>
      <c r="H377" s="137"/>
      <c r="I377" s="137"/>
      <c r="J377" s="137"/>
      <c r="K377" s="137"/>
    </row>
    <row r="378" spans="1:11" x14ac:dyDescent="0.25">
      <c r="A378" s="137"/>
      <c r="B378" s="137"/>
      <c r="C378" s="137"/>
      <c r="D378" s="137"/>
      <c r="E378" s="137"/>
      <c r="F378" s="137"/>
      <c r="G378" s="137"/>
      <c r="H378" s="137"/>
      <c r="I378" s="137"/>
      <c r="J378" s="137"/>
      <c r="K378" s="137"/>
    </row>
  </sheetData>
  <mergeCells count="45">
    <mergeCell ref="B85:K85"/>
    <mergeCell ref="B129:K129"/>
    <mergeCell ref="B128:K128"/>
    <mergeCell ref="B134:K134"/>
    <mergeCell ref="B141:K141"/>
    <mergeCell ref="B113:K113"/>
    <mergeCell ref="B110:K110"/>
    <mergeCell ref="B100:K100"/>
    <mergeCell ref="B88:K88"/>
    <mergeCell ref="B103:K103"/>
    <mergeCell ref="A1:K1"/>
    <mergeCell ref="F2:I2"/>
    <mergeCell ref="J2:K2"/>
    <mergeCell ref="A4:A70"/>
    <mergeCell ref="A2:A3"/>
    <mergeCell ref="B2:B3"/>
    <mergeCell ref="C2:E2"/>
    <mergeCell ref="B16:J16"/>
    <mergeCell ref="B24:J24"/>
    <mergeCell ref="B49:K49"/>
    <mergeCell ref="B55:K55"/>
    <mergeCell ref="B61:K61"/>
    <mergeCell ref="A71:A84"/>
    <mergeCell ref="B71:K71"/>
    <mergeCell ref="B73:K73"/>
    <mergeCell ref="B4:K4"/>
    <mergeCell ref="B5:K5"/>
    <mergeCell ref="A88:A99"/>
    <mergeCell ref="A103:A105"/>
    <mergeCell ref="A100:A102"/>
    <mergeCell ref="A85:A87"/>
    <mergeCell ref="A124:A127"/>
    <mergeCell ref="B173:K173"/>
    <mergeCell ref="B124:K124"/>
    <mergeCell ref="A128:A176"/>
    <mergeCell ref="A110:A112"/>
    <mergeCell ref="A107:A109"/>
    <mergeCell ref="A113:A115"/>
    <mergeCell ref="A120:A123"/>
    <mergeCell ref="B155:K155"/>
    <mergeCell ref="B156:K156"/>
    <mergeCell ref="B148:K148"/>
    <mergeCell ref="B120:K120"/>
    <mergeCell ref="B167:K167"/>
    <mergeCell ref="B162:K162"/>
  </mergeCells>
  <pageMargins left="0.17" right="0.17" top="0.18" bottom="0.2" header="0.17" footer="0.16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C15" sqref="C15"/>
    </sheetView>
  </sheetViews>
  <sheetFormatPr defaultRowHeight="15" x14ac:dyDescent="0.25"/>
  <cols>
    <col min="1" max="1" width="44.5703125" customWidth="1"/>
    <col min="5" max="5" width="13.85546875" customWidth="1"/>
    <col min="6" max="6" width="15.140625" customWidth="1"/>
  </cols>
  <sheetData>
    <row r="1" spans="1:6" ht="16.5" thickBot="1" x14ac:dyDescent="0.3">
      <c r="A1" s="755" t="s">
        <v>758</v>
      </c>
      <c r="B1" s="756"/>
      <c r="C1" s="756"/>
      <c r="D1" s="756"/>
      <c r="E1" s="756"/>
      <c r="F1" s="757"/>
    </row>
    <row r="2" spans="1:6" ht="26.25" customHeight="1" thickBot="1" x14ac:dyDescent="0.3">
      <c r="A2" s="758" t="s">
        <v>8</v>
      </c>
      <c r="B2" s="760" t="s">
        <v>737</v>
      </c>
      <c r="C2" s="760"/>
      <c r="D2" s="760"/>
      <c r="E2" s="761" t="s">
        <v>738</v>
      </c>
      <c r="F2" s="752" t="s">
        <v>739</v>
      </c>
    </row>
    <row r="3" spans="1:6" ht="15.75" thickBot="1" x14ac:dyDescent="0.3">
      <c r="A3" s="759"/>
      <c r="B3" s="393" t="s">
        <v>111</v>
      </c>
      <c r="C3" s="373" t="s">
        <v>4</v>
      </c>
      <c r="D3" s="373" t="s">
        <v>5</v>
      </c>
      <c r="E3" s="762"/>
      <c r="F3" s="754"/>
    </row>
    <row r="4" spans="1:6" ht="37.5" customHeight="1" thickBot="1" x14ac:dyDescent="0.3">
      <c r="A4" s="385" t="s">
        <v>770</v>
      </c>
      <c r="B4" s="393" t="s">
        <v>759</v>
      </c>
      <c r="C4" s="386" t="s">
        <v>760</v>
      </c>
      <c r="D4" s="386" t="s">
        <v>761</v>
      </c>
      <c r="E4" s="394" t="s">
        <v>762</v>
      </c>
      <c r="F4" s="752" t="s">
        <v>763</v>
      </c>
    </row>
    <row r="5" spans="1:6" ht="32.25" customHeight="1" thickBot="1" x14ac:dyDescent="0.3">
      <c r="A5" s="387" t="s">
        <v>771</v>
      </c>
      <c r="B5" s="393" t="s">
        <v>764</v>
      </c>
      <c r="C5" s="375" t="s">
        <v>765</v>
      </c>
      <c r="D5" s="375" t="s">
        <v>766</v>
      </c>
      <c r="E5" s="395" t="s">
        <v>767</v>
      </c>
      <c r="F5" s="754" t="s">
        <v>763</v>
      </c>
    </row>
    <row r="6" spans="1:6" ht="36" customHeight="1" thickBot="1" x14ac:dyDescent="0.3">
      <c r="A6" s="385" t="s">
        <v>772</v>
      </c>
      <c r="B6" s="393" t="s">
        <v>336</v>
      </c>
      <c r="C6" s="388">
        <v>3.1111111111111112</v>
      </c>
      <c r="D6" s="388">
        <v>1.8131944444444443</v>
      </c>
      <c r="E6" s="396"/>
      <c r="F6" s="752" t="s">
        <v>768</v>
      </c>
    </row>
    <row r="7" spans="1:6" ht="15.75" customHeight="1" thickBot="1" x14ac:dyDescent="0.3">
      <c r="A7" s="392" t="s">
        <v>372</v>
      </c>
      <c r="B7" s="393" t="s">
        <v>336</v>
      </c>
      <c r="C7" s="389">
        <v>2.6104166666666666</v>
      </c>
      <c r="D7" s="389">
        <v>1.5944444444444443</v>
      </c>
      <c r="E7" s="397"/>
      <c r="F7" s="753"/>
    </row>
    <row r="8" spans="1:6" ht="15.75" customHeight="1" thickBot="1" x14ac:dyDescent="0.3">
      <c r="A8" s="393" t="s">
        <v>769</v>
      </c>
      <c r="B8" s="393" t="s">
        <v>336</v>
      </c>
      <c r="C8" s="388">
        <v>1.1861111111111111</v>
      </c>
      <c r="D8" s="388">
        <v>1.05</v>
      </c>
      <c r="E8" s="394"/>
      <c r="F8" s="753"/>
    </row>
    <row r="9" spans="1:6" ht="15.75" customHeight="1" thickBot="1" x14ac:dyDescent="0.3">
      <c r="A9" s="392" t="s">
        <v>129</v>
      </c>
      <c r="B9" s="393" t="s">
        <v>336</v>
      </c>
      <c r="C9" s="390">
        <v>0.81666666666666676</v>
      </c>
      <c r="D9" s="390">
        <v>0.7631944444444444</v>
      </c>
      <c r="E9" s="395"/>
      <c r="F9" s="753"/>
    </row>
    <row r="10" spans="1:6" ht="15.75" customHeight="1" thickBot="1" x14ac:dyDescent="0.3">
      <c r="A10" s="393" t="s">
        <v>130</v>
      </c>
      <c r="B10" s="393" t="s">
        <v>336</v>
      </c>
      <c r="C10" s="391">
        <v>0.84097222222222223</v>
      </c>
      <c r="D10" s="391">
        <v>0.73888888888888893</v>
      </c>
      <c r="E10" s="394"/>
      <c r="F10" s="753"/>
    </row>
    <row r="11" spans="1:6" ht="15.75" customHeight="1" thickBot="1" x14ac:dyDescent="0.3">
      <c r="A11" s="385" t="s">
        <v>773</v>
      </c>
      <c r="B11" s="393">
        <v>100</v>
      </c>
      <c r="C11" s="393">
        <v>62</v>
      </c>
      <c r="D11" s="393">
        <v>38</v>
      </c>
      <c r="E11" s="398">
        <v>0.61</v>
      </c>
      <c r="F11" s="754"/>
    </row>
  </sheetData>
  <mergeCells count="7">
    <mergeCell ref="F6:F11"/>
    <mergeCell ref="F4:F5"/>
    <mergeCell ref="A1:F1"/>
    <mergeCell ref="A2:A3"/>
    <mergeCell ref="B2:D2"/>
    <mergeCell ref="E2:E3"/>
    <mergeCell ref="F2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L12" sqref="L12"/>
    </sheetView>
  </sheetViews>
  <sheetFormatPr defaultRowHeight="15" x14ac:dyDescent="0.25"/>
  <cols>
    <col min="1" max="1" width="41.42578125" customWidth="1"/>
    <col min="6" max="6" width="31.28515625" customWidth="1"/>
    <col min="8" max="8" width="10" bestFit="1" customWidth="1"/>
  </cols>
  <sheetData>
    <row r="1" spans="1:8" x14ac:dyDescent="0.25">
      <c r="A1" s="338"/>
      <c r="B1" s="774" t="s">
        <v>715</v>
      </c>
      <c r="C1" s="774" t="s">
        <v>4</v>
      </c>
      <c r="D1" s="774" t="s">
        <v>5</v>
      </c>
      <c r="E1" s="774" t="s">
        <v>616</v>
      </c>
      <c r="F1" s="776" t="s">
        <v>617</v>
      </c>
      <c r="G1" s="313"/>
      <c r="H1" s="771" t="s">
        <v>734</v>
      </c>
    </row>
    <row r="2" spans="1:8" ht="15.75" thickBot="1" x14ac:dyDescent="0.3">
      <c r="A2" s="339" t="s">
        <v>726</v>
      </c>
      <c r="B2" s="775"/>
      <c r="C2" s="775"/>
      <c r="D2" s="775"/>
      <c r="E2" s="775"/>
      <c r="F2" s="777"/>
      <c r="G2" s="313"/>
      <c r="H2" s="771"/>
    </row>
    <row r="3" spans="1:8" ht="15.75" thickBot="1" x14ac:dyDescent="0.3">
      <c r="A3" s="340" t="s">
        <v>727</v>
      </c>
      <c r="B3" s="315">
        <v>26.6</v>
      </c>
      <c r="C3" s="315">
        <v>33</v>
      </c>
      <c r="D3" s="315">
        <v>21</v>
      </c>
      <c r="E3" s="315">
        <v>2007</v>
      </c>
      <c r="F3" s="341" t="s">
        <v>716</v>
      </c>
      <c r="G3" s="313"/>
      <c r="H3" s="351">
        <f>+D3/C3</f>
        <v>0.63636363636363635</v>
      </c>
    </row>
    <row r="4" spans="1:8" ht="15.75" thickBot="1" x14ac:dyDescent="0.3">
      <c r="A4" s="763"/>
      <c r="B4" s="764"/>
      <c r="C4" s="764"/>
      <c r="D4" s="764"/>
      <c r="E4" s="764"/>
      <c r="F4" s="765"/>
      <c r="G4" s="313"/>
      <c r="H4" s="352"/>
    </row>
    <row r="5" spans="1:8" ht="26.25" customHeight="1" thickBot="1" x14ac:dyDescent="0.3">
      <c r="A5" s="345" t="s">
        <v>728</v>
      </c>
      <c r="B5" s="772">
        <v>44.2</v>
      </c>
      <c r="C5" s="772"/>
      <c r="D5" s="772"/>
      <c r="E5" s="769">
        <v>2012</v>
      </c>
      <c r="F5" s="766" t="s">
        <v>717</v>
      </c>
      <c r="G5" s="313"/>
      <c r="H5" s="352"/>
    </row>
    <row r="6" spans="1:8" ht="15.75" thickBot="1" x14ac:dyDescent="0.3">
      <c r="A6" s="342" t="s">
        <v>729</v>
      </c>
      <c r="B6" s="343">
        <v>62.6</v>
      </c>
      <c r="C6" s="343">
        <v>56.6</v>
      </c>
      <c r="D6" s="343">
        <v>69</v>
      </c>
      <c r="E6" s="770"/>
      <c r="F6" s="768"/>
      <c r="G6" s="313"/>
      <c r="H6" s="351">
        <f t="shared" ref="H6:H19" si="0">+C6/D6</f>
        <v>0.82028985507246377</v>
      </c>
    </row>
    <row r="7" spans="1:8" ht="15.75" thickBot="1" x14ac:dyDescent="0.3">
      <c r="A7" s="763" t="s">
        <v>730</v>
      </c>
      <c r="B7" s="764"/>
      <c r="C7" s="764"/>
      <c r="D7" s="764"/>
      <c r="E7" s="764"/>
      <c r="F7" s="765"/>
      <c r="G7" s="313"/>
      <c r="H7" s="352"/>
    </row>
    <row r="8" spans="1:8" ht="19.5" customHeight="1" thickBot="1" x14ac:dyDescent="0.3">
      <c r="A8" s="346" t="s">
        <v>731</v>
      </c>
      <c r="B8" s="343">
        <v>33.700000000000003</v>
      </c>
      <c r="C8" s="343">
        <v>36.799999999999997</v>
      </c>
      <c r="D8" s="343">
        <v>31</v>
      </c>
      <c r="E8" s="769">
        <v>2012</v>
      </c>
      <c r="F8" s="766" t="s">
        <v>718</v>
      </c>
      <c r="G8" s="313"/>
      <c r="H8" s="351">
        <f t="shared" si="0"/>
        <v>1.1870967741935483</v>
      </c>
    </row>
    <row r="9" spans="1:8" ht="15.75" thickBot="1" x14ac:dyDescent="0.3">
      <c r="A9" s="347" t="s">
        <v>719</v>
      </c>
      <c r="B9" s="315">
        <v>22.9</v>
      </c>
      <c r="C9" s="315">
        <v>23.5</v>
      </c>
      <c r="D9" s="315">
        <v>22.4</v>
      </c>
      <c r="E9" s="773"/>
      <c r="F9" s="767"/>
      <c r="G9" s="313"/>
      <c r="H9" s="351">
        <f t="shared" si="0"/>
        <v>1.049107142857143</v>
      </c>
    </row>
    <row r="10" spans="1:8" ht="15.75" thickBot="1" x14ac:dyDescent="0.3">
      <c r="A10" s="346" t="s">
        <v>733</v>
      </c>
      <c r="B10" s="343">
        <v>13.4</v>
      </c>
      <c r="C10" s="343">
        <v>12.1</v>
      </c>
      <c r="D10" s="343">
        <v>14.5</v>
      </c>
      <c r="E10" s="770"/>
      <c r="F10" s="768"/>
      <c r="G10" s="313"/>
      <c r="H10" s="351">
        <f t="shared" si="0"/>
        <v>0.83448275862068966</v>
      </c>
    </row>
    <row r="11" spans="1:8" ht="15.75" thickBot="1" x14ac:dyDescent="0.3">
      <c r="A11" s="763" t="s">
        <v>732</v>
      </c>
      <c r="B11" s="764"/>
      <c r="C11" s="764"/>
      <c r="D11" s="764"/>
      <c r="E11" s="764"/>
      <c r="F11" s="765"/>
      <c r="G11" s="313"/>
      <c r="H11" s="352"/>
    </row>
    <row r="12" spans="1:8" ht="16.5" customHeight="1" thickBot="1" x14ac:dyDescent="0.3">
      <c r="A12" s="348" t="s">
        <v>68</v>
      </c>
      <c r="B12" s="343" t="s">
        <v>735</v>
      </c>
      <c r="C12" s="343">
        <v>21.7</v>
      </c>
      <c r="D12" s="343">
        <v>26.7</v>
      </c>
      <c r="E12" s="769">
        <v>2012</v>
      </c>
      <c r="F12" s="766" t="s">
        <v>718</v>
      </c>
      <c r="G12" s="313"/>
      <c r="H12" s="351">
        <f t="shared" si="0"/>
        <v>0.81273408239700373</v>
      </c>
    </row>
    <row r="13" spans="1:8" ht="15.75" thickBot="1" x14ac:dyDescent="0.3">
      <c r="A13" s="349" t="s">
        <v>720</v>
      </c>
      <c r="B13" s="315">
        <v>15.5</v>
      </c>
      <c r="C13" s="315">
        <v>21.1</v>
      </c>
      <c r="D13" s="315">
        <v>10.5</v>
      </c>
      <c r="E13" s="672"/>
      <c r="F13" s="767"/>
      <c r="G13" s="313"/>
      <c r="H13" s="351">
        <f t="shared" si="0"/>
        <v>2.0095238095238095</v>
      </c>
    </row>
    <row r="14" spans="1:8" ht="15.75" thickBot="1" x14ac:dyDescent="0.3">
      <c r="A14" s="348" t="s">
        <v>721</v>
      </c>
      <c r="B14" s="343">
        <v>6.7</v>
      </c>
      <c r="C14" s="343">
        <v>9.4</v>
      </c>
      <c r="D14" s="343">
        <v>4.3</v>
      </c>
      <c r="E14" s="672"/>
      <c r="F14" s="767"/>
      <c r="G14" s="313"/>
      <c r="H14" s="351">
        <f t="shared" si="0"/>
        <v>2.1860465116279073</v>
      </c>
    </row>
    <row r="15" spans="1:8" ht="15.75" thickBot="1" x14ac:dyDescent="0.3">
      <c r="A15" s="349" t="s">
        <v>722</v>
      </c>
      <c r="B15" s="315">
        <v>4.7</v>
      </c>
      <c r="C15" s="315">
        <v>9.1</v>
      </c>
      <c r="D15" s="315">
        <v>0.9</v>
      </c>
      <c r="E15" s="672"/>
      <c r="F15" s="767"/>
      <c r="G15" s="313"/>
      <c r="H15" s="351">
        <f t="shared" si="0"/>
        <v>10.111111111111111</v>
      </c>
    </row>
    <row r="16" spans="1:8" ht="15.75" thickBot="1" x14ac:dyDescent="0.3">
      <c r="A16" s="348" t="s">
        <v>723</v>
      </c>
      <c r="B16" s="343">
        <v>8.1</v>
      </c>
      <c r="C16" s="343">
        <v>8</v>
      </c>
      <c r="D16" s="343">
        <v>8.1999999999999993</v>
      </c>
      <c r="E16" s="672"/>
      <c r="F16" s="767"/>
      <c r="G16" s="313"/>
      <c r="H16" s="351">
        <f t="shared" si="0"/>
        <v>0.97560975609756106</v>
      </c>
    </row>
    <row r="17" spans="1:8" ht="15.75" thickBot="1" x14ac:dyDescent="0.3">
      <c r="A17" s="349" t="s">
        <v>395</v>
      </c>
      <c r="B17" s="315">
        <v>5.6</v>
      </c>
      <c r="C17" s="315">
        <v>7.6</v>
      </c>
      <c r="D17" s="315">
        <v>3.8</v>
      </c>
      <c r="E17" s="672"/>
      <c r="F17" s="767"/>
      <c r="G17" s="313"/>
      <c r="H17" s="351">
        <f t="shared" si="0"/>
        <v>2</v>
      </c>
    </row>
    <row r="18" spans="1:8" ht="15" customHeight="1" thickBot="1" x14ac:dyDescent="0.3">
      <c r="A18" s="348" t="s">
        <v>724</v>
      </c>
      <c r="B18" s="343">
        <v>9.1</v>
      </c>
      <c r="C18" s="343">
        <v>7.3</v>
      </c>
      <c r="D18" s="343">
        <v>10.6</v>
      </c>
      <c r="E18" s="672"/>
      <c r="F18" s="767"/>
      <c r="G18" s="313"/>
      <c r="H18" s="351">
        <f t="shared" si="0"/>
        <v>0.68867924528301883</v>
      </c>
    </row>
    <row r="19" spans="1:8" ht="15.75" thickBot="1" x14ac:dyDescent="0.3">
      <c r="A19" s="350" t="s">
        <v>725</v>
      </c>
      <c r="B19" s="344">
        <v>2.2999999999999998</v>
      </c>
      <c r="C19" s="344">
        <v>3.5</v>
      </c>
      <c r="D19" s="344">
        <v>1.5</v>
      </c>
      <c r="E19" s="770"/>
      <c r="F19" s="768"/>
      <c r="G19" s="313"/>
      <c r="H19" s="351">
        <f t="shared" si="0"/>
        <v>2.3333333333333335</v>
      </c>
    </row>
    <row r="20" spans="1:8" x14ac:dyDescent="0.25">
      <c r="A20" s="323"/>
    </row>
  </sheetData>
  <mergeCells count="16">
    <mergeCell ref="A11:F11"/>
    <mergeCell ref="F12:F19"/>
    <mergeCell ref="E12:E19"/>
    <mergeCell ref="H1:H2"/>
    <mergeCell ref="B5:D5"/>
    <mergeCell ref="E5:E6"/>
    <mergeCell ref="F5:F6"/>
    <mergeCell ref="A7:F7"/>
    <mergeCell ref="E8:E10"/>
    <mergeCell ref="F8:F10"/>
    <mergeCell ref="B1:B2"/>
    <mergeCell ref="C1:C2"/>
    <mergeCell ref="D1:D2"/>
    <mergeCell ref="E1:E2"/>
    <mergeCell ref="F1:F2"/>
    <mergeCell ref="A4:F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62"/>
  <sheetViews>
    <sheetView workbookViewId="0">
      <selection activeCell="F51" sqref="F51"/>
    </sheetView>
  </sheetViews>
  <sheetFormatPr defaultColWidth="9.140625" defaultRowHeight="15" x14ac:dyDescent="0.25"/>
  <cols>
    <col min="1" max="1" width="22.42578125" style="47" customWidth="1"/>
    <col min="2" max="2" width="125.28515625" style="102" customWidth="1"/>
    <col min="3" max="16384" width="9.140625" style="102"/>
  </cols>
  <sheetData>
    <row r="1" spans="1:2" ht="35.25" customHeight="1" x14ac:dyDescent="0.25">
      <c r="A1" s="780" t="s">
        <v>16</v>
      </c>
      <c r="B1" s="778" t="s">
        <v>316</v>
      </c>
    </row>
    <row r="2" spans="1:2" ht="14.25" customHeight="1" thickBot="1" x14ac:dyDescent="0.3">
      <c r="A2" s="781"/>
      <c r="B2" s="779"/>
    </row>
    <row r="3" spans="1:2" ht="24" customHeight="1" thickTop="1" thickBot="1" x14ac:dyDescent="0.3">
      <c r="B3" s="103" t="s">
        <v>15</v>
      </c>
    </row>
    <row r="4" spans="1:2" ht="18.75" customHeight="1" thickTop="1" x14ac:dyDescent="0.25">
      <c r="A4" s="785" t="s">
        <v>14</v>
      </c>
      <c r="B4" s="39" t="s">
        <v>17</v>
      </c>
    </row>
    <row r="5" spans="1:2" ht="18" customHeight="1" x14ac:dyDescent="0.25">
      <c r="A5" s="783"/>
      <c r="B5" s="40" t="s">
        <v>18</v>
      </c>
    </row>
    <row r="6" spans="1:2" ht="15.75" x14ac:dyDescent="0.25">
      <c r="A6" s="783"/>
      <c r="B6" s="41" t="s">
        <v>2</v>
      </c>
    </row>
    <row r="7" spans="1:2" ht="15.75" x14ac:dyDescent="0.25">
      <c r="A7" s="783"/>
      <c r="B7" s="41" t="s">
        <v>43</v>
      </c>
    </row>
    <row r="8" spans="1:2" ht="15.75" x14ac:dyDescent="0.25">
      <c r="A8" s="783"/>
      <c r="B8" s="41" t="s">
        <v>44</v>
      </c>
    </row>
    <row r="9" spans="1:2" ht="15.75" x14ac:dyDescent="0.25">
      <c r="A9" s="783"/>
      <c r="B9" s="41" t="s">
        <v>45</v>
      </c>
    </row>
    <row r="10" spans="1:2" ht="15.75" x14ac:dyDescent="0.25">
      <c r="A10" s="783"/>
      <c r="B10" s="40" t="s">
        <v>19</v>
      </c>
    </row>
    <row r="11" spans="1:2" ht="16.5" thickBot="1" x14ac:dyDescent="0.3">
      <c r="A11" s="784"/>
      <c r="B11" s="42" t="s">
        <v>20</v>
      </c>
    </row>
    <row r="12" spans="1:2" ht="24.75" customHeight="1" thickTop="1" x14ac:dyDescent="0.25">
      <c r="A12" s="782" t="s">
        <v>27</v>
      </c>
      <c r="B12" s="43" t="s">
        <v>21</v>
      </c>
    </row>
    <row r="13" spans="1:2" ht="39.75" customHeight="1" thickBot="1" x14ac:dyDescent="0.3">
      <c r="A13" s="784"/>
      <c r="B13" s="42" t="s">
        <v>22</v>
      </c>
    </row>
    <row r="14" spans="1:2" ht="16.5" thickTop="1" x14ac:dyDescent="0.25">
      <c r="A14" s="782" t="s">
        <v>13</v>
      </c>
      <c r="B14" s="43" t="s">
        <v>23</v>
      </c>
    </row>
    <row r="15" spans="1:2" ht="15.75" x14ac:dyDescent="0.25">
      <c r="A15" s="783"/>
      <c r="B15" s="44" t="s">
        <v>24</v>
      </c>
    </row>
    <row r="16" spans="1:2" ht="15.75" x14ac:dyDescent="0.25">
      <c r="A16" s="783"/>
      <c r="B16" s="44" t="s">
        <v>25</v>
      </c>
    </row>
    <row r="17" spans="1:2" ht="16.5" thickBot="1" x14ac:dyDescent="0.3">
      <c r="A17" s="784"/>
      <c r="B17" s="42" t="s">
        <v>26</v>
      </c>
    </row>
    <row r="18" spans="1:2" ht="24" customHeight="1" thickTop="1" thickBot="1" x14ac:dyDescent="0.3">
      <c r="B18" s="104" t="s">
        <v>28</v>
      </c>
    </row>
    <row r="19" spans="1:2" ht="16.5" thickTop="1" x14ac:dyDescent="0.25">
      <c r="A19" s="786" t="s">
        <v>29</v>
      </c>
      <c r="B19" s="45" t="s">
        <v>195</v>
      </c>
    </row>
    <row r="20" spans="1:2" ht="15.75" x14ac:dyDescent="0.25">
      <c r="A20" s="787"/>
      <c r="B20" s="40" t="s">
        <v>196</v>
      </c>
    </row>
    <row r="21" spans="1:2" ht="15.75" x14ac:dyDescent="0.25">
      <c r="A21" s="787"/>
      <c r="B21" s="40" t="s">
        <v>197</v>
      </c>
    </row>
    <row r="22" spans="1:2" ht="16.5" thickBot="1" x14ac:dyDescent="0.3">
      <c r="A22" s="788"/>
      <c r="B22" s="42" t="s">
        <v>198</v>
      </c>
    </row>
    <row r="23" spans="1:2" ht="16.5" thickTop="1" x14ac:dyDescent="0.25">
      <c r="A23" s="782" t="s">
        <v>30</v>
      </c>
      <c r="B23" s="45" t="s">
        <v>199</v>
      </c>
    </row>
    <row r="24" spans="1:2" ht="15.75" x14ac:dyDescent="0.25">
      <c r="A24" s="783"/>
      <c r="B24" s="40" t="s">
        <v>200</v>
      </c>
    </row>
    <row r="25" spans="1:2" ht="16.5" thickBot="1" x14ac:dyDescent="0.3">
      <c r="A25" s="784"/>
      <c r="B25" s="42" t="s">
        <v>201</v>
      </c>
    </row>
    <row r="26" spans="1:2" ht="18.75" customHeight="1" thickTop="1" x14ac:dyDescent="0.25">
      <c r="A26" s="782" t="s">
        <v>31</v>
      </c>
      <c r="B26" s="45" t="s">
        <v>202</v>
      </c>
    </row>
    <row r="27" spans="1:2" ht="29.25" customHeight="1" thickBot="1" x14ac:dyDescent="0.3">
      <c r="A27" s="784"/>
      <c r="B27" s="46" t="s">
        <v>203</v>
      </c>
    </row>
    <row r="28" spans="1:2" ht="16.5" thickTop="1" x14ac:dyDescent="0.25">
      <c r="A28" s="782" t="s">
        <v>32</v>
      </c>
      <c r="B28" s="45" t="s">
        <v>204</v>
      </c>
    </row>
    <row r="29" spans="1:2" ht="20.25" customHeight="1" thickBot="1" x14ac:dyDescent="0.3">
      <c r="A29" s="784"/>
      <c r="B29" s="46" t="s">
        <v>205</v>
      </c>
    </row>
    <row r="30" spans="1:2" ht="16.5" thickTop="1" x14ac:dyDescent="0.25">
      <c r="A30" s="782" t="s">
        <v>33</v>
      </c>
      <c r="B30" s="45" t="s">
        <v>206</v>
      </c>
    </row>
    <row r="31" spans="1:2" ht="15.75" x14ac:dyDescent="0.25">
      <c r="A31" s="783"/>
      <c r="B31" s="40" t="s">
        <v>207</v>
      </c>
    </row>
    <row r="32" spans="1:2" ht="21" customHeight="1" x14ac:dyDescent="0.25">
      <c r="A32" s="783"/>
      <c r="B32" s="40" t="s">
        <v>208</v>
      </c>
    </row>
    <row r="33" spans="1:2" ht="16.5" thickBot="1" x14ac:dyDescent="0.3">
      <c r="A33" s="784"/>
      <c r="B33" s="46" t="s">
        <v>209</v>
      </c>
    </row>
    <row r="34" spans="1:2" ht="16.5" thickTop="1" x14ac:dyDescent="0.25">
      <c r="A34" s="782" t="s">
        <v>34</v>
      </c>
      <c r="B34" s="45" t="s">
        <v>210</v>
      </c>
    </row>
    <row r="35" spans="1:2" ht="15.75" x14ac:dyDescent="0.25">
      <c r="A35" s="783"/>
      <c r="B35" s="40" t="s">
        <v>211</v>
      </c>
    </row>
    <row r="36" spans="1:2" ht="16.5" thickBot="1" x14ac:dyDescent="0.3">
      <c r="A36" s="784"/>
      <c r="B36" s="46" t="s">
        <v>212</v>
      </c>
    </row>
    <row r="37" spans="1:2" ht="16.5" thickTop="1" x14ac:dyDescent="0.25">
      <c r="A37" s="782" t="s">
        <v>35</v>
      </c>
      <c r="B37" s="45" t="s">
        <v>213</v>
      </c>
    </row>
    <row r="38" spans="1:2" ht="15.75" x14ac:dyDescent="0.25">
      <c r="A38" s="783"/>
      <c r="B38" s="40" t="s">
        <v>214</v>
      </c>
    </row>
    <row r="39" spans="1:2" ht="15.75" x14ac:dyDescent="0.25">
      <c r="A39" s="783"/>
      <c r="B39" s="40" t="s">
        <v>215</v>
      </c>
    </row>
    <row r="40" spans="1:2" ht="15.75" x14ac:dyDescent="0.25">
      <c r="A40" s="783"/>
      <c r="B40" s="40" t="s">
        <v>216</v>
      </c>
    </row>
    <row r="41" spans="1:2" ht="16.5" thickBot="1" x14ac:dyDescent="0.3">
      <c r="A41" s="784"/>
      <c r="B41" s="46" t="s">
        <v>217</v>
      </c>
    </row>
    <row r="42" spans="1:2" ht="16.5" thickTop="1" x14ac:dyDescent="0.25">
      <c r="A42" s="782" t="s">
        <v>36</v>
      </c>
      <c r="B42" s="45" t="s">
        <v>218</v>
      </c>
    </row>
    <row r="43" spans="1:2" ht="15.75" x14ac:dyDescent="0.25">
      <c r="A43" s="783"/>
      <c r="B43" s="40" t="s">
        <v>219</v>
      </c>
    </row>
    <row r="44" spans="1:2" ht="16.5" thickBot="1" x14ac:dyDescent="0.3">
      <c r="A44" s="784"/>
      <c r="B44" s="46" t="s">
        <v>220</v>
      </c>
    </row>
    <row r="45" spans="1:2" ht="16.5" thickTop="1" x14ac:dyDescent="0.25">
      <c r="A45" s="782" t="s">
        <v>37</v>
      </c>
      <c r="B45" s="45" t="s">
        <v>221</v>
      </c>
    </row>
    <row r="46" spans="1:2" ht="15.75" x14ac:dyDescent="0.25">
      <c r="A46" s="783"/>
      <c r="B46" s="40" t="s">
        <v>222</v>
      </c>
    </row>
    <row r="47" spans="1:2" ht="16.5" thickBot="1" x14ac:dyDescent="0.3">
      <c r="A47" s="784"/>
      <c r="B47" s="46" t="s">
        <v>223</v>
      </c>
    </row>
    <row r="48" spans="1:2" ht="20.25" customHeight="1" thickTop="1" x14ac:dyDescent="0.25">
      <c r="B48" s="105" t="s">
        <v>38</v>
      </c>
    </row>
    <row r="49" spans="1:2" ht="15.75" x14ac:dyDescent="0.25">
      <c r="A49" s="783" t="s">
        <v>39</v>
      </c>
      <c r="B49" s="40" t="s">
        <v>613</v>
      </c>
    </row>
    <row r="50" spans="1:2" ht="15.75" x14ac:dyDescent="0.25">
      <c r="A50" s="783"/>
      <c r="B50" s="40" t="s">
        <v>224</v>
      </c>
    </row>
    <row r="51" spans="1:2" ht="15.75" x14ac:dyDescent="0.25">
      <c r="A51" s="783"/>
      <c r="B51" s="40" t="s">
        <v>225</v>
      </c>
    </row>
    <row r="52" spans="1:2" ht="15.75" customHeight="1" thickBot="1" x14ac:dyDescent="0.3">
      <c r="A52" s="784"/>
      <c r="B52" s="46" t="s">
        <v>226</v>
      </c>
    </row>
    <row r="53" spans="1:2" ht="16.5" thickTop="1" x14ac:dyDescent="0.25">
      <c r="A53" s="782" t="s">
        <v>40</v>
      </c>
      <c r="B53" s="45" t="s">
        <v>227</v>
      </c>
    </row>
    <row r="54" spans="1:2" ht="15.75" x14ac:dyDescent="0.25">
      <c r="A54" s="783"/>
      <c r="B54" s="40" t="s">
        <v>228</v>
      </c>
    </row>
    <row r="55" spans="1:2" ht="15.75" x14ac:dyDescent="0.25">
      <c r="A55" s="783"/>
      <c r="B55" s="40" t="s">
        <v>229</v>
      </c>
    </row>
    <row r="56" spans="1:2" ht="15.75" x14ac:dyDescent="0.25">
      <c r="A56" s="783"/>
      <c r="B56" s="40" t="s">
        <v>230</v>
      </c>
    </row>
    <row r="57" spans="1:2" ht="16.5" thickBot="1" x14ac:dyDescent="0.3">
      <c r="A57" s="784"/>
      <c r="B57" s="46" t="s">
        <v>231</v>
      </c>
    </row>
    <row r="58" spans="1:2" ht="16.5" thickTop="1" x14ac:dyDescent="0.25">
      <c r="A58" s="782" t="s">
        <v>41</v>
      </c>
      <c r="B58" s="45" t="s">
        <v>232</v>
      </c>
    </row>
    <row r="59" spans="1:2" ht="15.75" x14ac:dyDescent="0.25">
      <c r="A59" s="783"/>
      <c r="B59" s="40" t="s">
        <v>315</v>
      </c>
    </row>
    <row r="60" spans="1:2" ht="16.5" thickBot="1" x14ac:dyDescent="0.3">
      <c r="A60" s="784"/>
      <c r="B60" s="46" t="s">
        <v>233</v>
      </c>
    </row>
    <row r="61" spans="1:2" ht="16.5" thickTop="1" x14ac:dyDescent="0.25">
      <c r="A61" s="785" t="s">
        <v>42</v>
      </c>
      <c r="B61" s="39" t="s">
        <v>234</v>
      </c>
    </row>
    <row r="62" spans="1:2" ht="16.5" thickBot="1" x14ac:dyDescent="0.3">
      <c r="A62" s="789"/>
      <c r="B62" s="106" t="s">
        <v>235</v>
      </c>
    </row>
  </sheetData>
  <mergeCells count="18">
    <mergeCell ref="A19:A22"/>
    <mergeCell ref="A58:A60"/>
    <mergeCell ref="A61:A62"/>
    <mergeCell ref="A37:A41"/>
    <mergeCell ref="A42:A44"/>
    <mergeCell ref="A45:A47"/>
    <mergeCell ref="A49:A52"/>
    <mergeCell ref="A53:A57"/>
    <mergeCell ref="A23:A25"/>
    <mergeCell ref="A26:A27"/>
    <mergeCell ref="A28:A29"/>
    <mergeCell ref="A30:A33"/>
    <mergeCell ref="A34:A36"/>
    <mergeCell ref="B1:B2"/>
    <mergeCell ref="A1:A2"/>
    <mergeCell ref="A14:A17"/>
    <mergeCell ref="A12:A13"/>
    <mergeCell ref="A4:A11"/>
  </mergeCells>
  <pageMargins left="0.7" right="0.7" top="0.22" bottom="0.16" header="0.18" footer="0.16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99"/>
  <sheetViews>
    <sheetView workbookViewId="0">
      <selection activeCell="C18" sqref="C18"/>
    </sheetView>
  </sheetViews>
  <sheetFormatPr defaultColWidth="9.140625" defaultRowHeight="15" x14ac:dyDescent="0.25"/>
  <cols>
    <col min="1" max="1" width="111.42578125" customWidth="1"/>
  </cols>
  <sheetData>
    <row r="1" spans="1:1" ht="19.5" x14ac:dyDescent="0.3">
      <c r="A1" s="60" t="s">
        <v>241</v>
      </c>
    </row>
    <row r="2" spans="1:1" x14ac:dyDescent="0.25">
      <c r="A2" s="48" t="s">
        <v>244</v>
      </c>
    </row>
    <row r="3" spans="1:1" x14ac:dyDescent="0.25">
      <c r="A3" s="49" t="s">
        <v>245</v>
      </c>
    </row>
    <row r="4" spans="1:1" x14ac:dyDescent="0.25">
      <c r="A4" s="49" t="s">
        <v>246</v>
      </c>
    </row>
    <row r="5" spans="1:1" x14ac:dyDescent="0.25">
      <c r="A5" s="49" t="s">
        <v>247</v>
      </c>
    </row>
    <row r="6" spans="1:1" x14ac:dyDescent="0.25">
      <c r="A6" s="49" t="s">
        <v>248</v>
      </c>
    </row>
    <row r="7" spans="1:1" x14ac:dyDescent="0.25">
      <c r="A7" s="49" t="s">
        <v>249</v>
      </c>
    </row>
    <row r="8" spans="1:1" x14ac:dyDescent="0.25">
      <c r="A8" s="49" t="s">
        <v>250</v>
      </c>
    </row>
    <row r="9" spans="1:1" x14ac:dyDescent="0.25">
      <c r="A9" s="49" t="s">
        <v>251</v>
      </c>
    </row>
    <row r="10" spans="1:1" ht="15.75" customHeight="1" x14ac:dyDescent="0.25">
      <c r="A10" s="49" t="s">
        <v>252</v>
      </c>
    </row>
    <row r="11" spans="1:1" x14ac:dyDescent="0.25">
      <c r="A11" s="49" t="s">
        <v>253</v>
      </c>
    </row>
    <row r="12" spans="1:1" x14ac:dyDescent="0.25">
      <c r="A12" s="49" t="s">
        <v>254</v>
      </c>
    </row>
    <row r="13" spans="1:1" x14ac:dyDescent="0.25">
      <c r="A13" s="49" t="s">
        <v>255</v>
      </c>
    </row>
    <row r="14" spans="1:1" x14ac:dyDescent="0.25">
      <c r="A14" s="49" t="s">
        <v>256</v>
      </c>
    </row>
    <row r="15" spans="1:1" x14ac:dyDescent="0.25">
      <c r="A15" s="49" t="s">
        <v>257</v>
      </c>
    </row>
    <row r="16" spans="1:1" x14ac:dyDescent="0.25">
      <c r="A16" s="49" t="s">
        <v>258</v>
      </c>
    </row>
    <row r="17" spans="1:1" x14ac:dyDescent="0.25">
      <c r="A17" s="49" t="s">
        <v>259</v>
      </c>
    </row>
    <row r="18" spans="1:1" x14ac:dyDescent="0.25">
      <c r="A18" s="49" t="s">
        <v>260</v>
      </c>
    </row>
    <row r="19" spans="1:1" x14ac:dyDescent="0.25">
      <c r="A19" s="49" t="s">
        <v>261</v>
      </c>
    </row>
    <row r="20" spans="1:1" x14ac:dyDescent="0.25">
      <c r="A20" s="49" t="s">
        <v>262</v>
      </c>
    </row>
    <row r="21" spans="1:1" x14ac:dyDescent="0.25">
      <c r="A21" s="49" t="s">
        <v>263</v>
      </c>
    </row>
    <row r="22" spans="1:1" x14ac:dyDescent="0.25">
      <c r="A22" s="50" t="s">
        <v>236</v>
      </c>
    </row>
    <row r="23" spans="1:1" x14ac:dyDescent="0.25">
      <c r="A23" s="49" t="s">
        <v>264</v>
      </c>
    </row>
    <row r="24" spans="1:1" x14ac:dyDescent="0.25">
      <c r="A24" s="49" t="s">
        <v>265</v>
      </c>
    </row>
    <row r="25" spans="1:1" x14ac:dyDescent="0.25">
      <c r="A25" s="49" t="s">
        <v>266</v>
      </c>
    </row>
    <row r="26" spans="1:1" x14ac:dyDescent="0.25">
      <c r="A26" s="49" t="s">
        <v>267</v>
      </c>
    </row>
    <row r="27" spans="1:1" x14ac:dyDescent="0.25">
      <c r="A27" s="49" t="s">
        <v>268</v>
      </c>
    </row>
    <row r="28" spans="1:1" x14ac:dyDescent="0.25">
      <c r="A28" s="49" t="s">
        <v>269</v>
      </c>
    </row>
    <row r="29" spans="1:1" x14ac:dyDescent="0.25">
      <c r="A29" s="49" t="s">
        <v>270</v>
      </c>
    </row>
    <row r="30" spans="1:1" x14ac:dyDescent="0.25">
      <c r="A30" s="49" t="s">
        <v>271</v>
      </c>
    </row>
    <row r="31" spans="1:1" x14ac:dyDescent="0.25">
      <c r="A31" s="49" t="s">
        <v>272</v>
      </c>
    </row>
    <row r="32" spans="1:1" x14ac:dyDescent="0.25">
      <c r="A32" s="49" t="s">
        <v>273</v>
      </c>
    </row>
    <row r="33" spans="1:1" x14ac:dyDescent="0.25">
      <c r="A33" s="49" t="s">
        <v>274</v>
      </c>
    </row>
    <row r="34" spans="1:1" x14ac:dyDescent="0.25">
      <c r="A34" s="49" t="s">
        <v>275</v>
      </c>
    </row>
    <row r="35" spans="1:1" x14ac:dyDescent="0.25">
      <c r="A35" s="51" t="s">
        <v>237</v>
      </c>
    </row>
    <row r="36" spans="1:1" x14ac:dyDescent="0.25">
      <c r="A36" s="49" t="s">
        <v>276</v>
      </c>
    </row>
    <row r="37" spans="1:1" x14ac:dyDescent="0.25">
      <c r="A37" s="49" t="s">
        <v>277</v>
      </c>
    </row>
    <row r="38" spans="1:1" x14ac:dyDescent="0.25">
      <c r="A38" s="49" t="s">
        <v>238</v>
      </c>
    </row>
    <row r="39" spans="1:1" x14ac:dyDescent="0.25">
      <c r="A39" s="49" t="s">
        <v>278</v>
      </c>
    </row>
    <row r="40" spans="1:1" x14ac:dyDescent="0.25">
      <c r="A40" s="49" t="s">
        <v>279</v>
      </c>
    </row>
    <row r="41" spans="1:1" x14ac:dyDescent="0.25">
      <c r="A41" s="49" t="s">
        <v>280</v>
      </c>
    </row>
    <row r="42" spans="1:1" x14ac:dyDescent="0.25">
      <c r="A42" s="49" t="s">
        <v>281</v>
      </c>
    </row>
    <row r="43" spans="1:1" x14ac:dyDescent="0.25">
      <c r="A43" s="49" t="s">
        <v>282</v>
      </c>
    </row>
    <row r="44" spans="1:1" x14ac:dyDescent="0.25">
      <c r="A44" s="49" t="s">
        <v>283</v>
      </c>
    </row>
    <row r="45" spans="1:1" x14ac:dyDescent="0.25">
      <c r="A45" s="49" t="s">
        <v>284</v>
      </c>
    </row>
    <row r="46" spans="1:1" x14ac:dyDescent="0.25">
      <c r="A46" s="49" t="s">
        <v>285</v>
      </c>
    </row>
    <row r="47" spans="1:1" x14ac:dyDescent="0.25">
      <c r="A47" s="52" t="s">
        <v>239</v>
      </c>
    </row>
    <row r="48" spans="1:1" x14ac:dyDescent="0.25">
      <c r="A48" s="49" t="s">
        <v>286</v>
      </c>
    </row>
    <row r="49" spans="1:1" x14ac:dyDescent="0.25">
      <c r="A49" s="49" t="s">
        <v>287</v>
      </c>
    </row>
    <row r="50" spans="1:1" x14ac:dyDescent="0.25">
      <c r="A50" s="49" t="s">
        <v>288</v>
      </c>
    </row>
    <row r="51" spans="1:1" x14ac:dyDescent="0.25">
      <c r="A51" s="49" t="s">
        <v>289</v>
      </c>
    </row>
    <row r="52" spans="1:1" x14ac:dyDescent="0.25">
      <c r="A52" s="49" t="s">
        <v>290</v>
      </c>
    </row>
    <row r="53" spans="1:1" x14ac:dyDescent="0.25">
      <c r="A53" s="53" t="s">
        <v>240</v>
      </c>
    </row>
    <row r="54" spans="1:1" x14ac:dyDescent="0.25">
      <c r="A54" s="49" t="s">
        <v>291</v>
      </c>
    </row>
    <row r="55" spans="1:1" x14ac:dyDescent="0.25">
      <c r="A55" s="49" t="s">
        <v>292</v>
      </c>
    </row>
    <row r="56" spans="1:1" x14ac:dyDescent="0.25">
      <c r="A56" s="49" t="s">
        <v>293</v>
      </c>
    </row>
    <row r="57" spans="1:1" x14ac:dyDescent="0.25">
      <c r="A57" s="49" t="s">
        <v>294</v>
      </c>
    </row>
    <row r="58" spans="1:1" x14ac:dyDescent="0.25">
      <c r="A58" s="49" t="s">
        <v>295</v>
      </c>
    </row>
    <row r="59" spans="1:1" x14ac:dyDescent="0.25">
      <c r="A59" s="49" t="s">
        <v>296</v>
      </c>
    </row>
    <row r="60" spans="1:1" x14ac:dyDescent="0.25">
      <c r="A60" s="49" t="s">
        <v>297</v>
      </c>
    </row>
    <row r="61" spans="1:1" x14ac:dyDescent="0.25">
      <c r="A61" s="49"/>
    </row>
    <row r="62" spans="1:1" x14ac:dyDescent="0.25">
      <c r="A62" s="49"/>
    </row>
    <row r="63" spans="1:1" ht="54" x14ac:dyDescent="0.25">
      <c r="A63" s="55" t="s">
        <v>242</v>
      </c>
    </row>
    <row r="64" spans="1:1" x14ac:dyDescent="0.25">
      <c r="A64" s="48" t="s">
        <v>243</v>
      </c>
    </row>
    <row r="65" spans="1:1" x14ac:dyDescent="0.25">
      <c r="A65" s="49" t="s">
        <v>298</v>
      </c>
    </row>
    <row r="66" spans="1:1" ht="29.25" x14ac:dyDescent="0.25">
      <c r="A66" s="49" t="s">
        <v>299</v>
      </c>
    </row>
    <row r="67" spans="1:1" x14ac:dyDescent="0.25">
      <c r="A67" s="49" t="s">
        <v>300</v>
      </c>
    </row>
    <row r="68" spans="1:1" x14ac:dyDescent="0.25">
      <c r="A68" s="49" t="s">
        <v>301</v>
      </c>
    </row>
    <row r="69" spans="1:1" x14ac:dyDescent="0.25">
      <c r="A69" s="49" t="s">
        <v>302</v>
      </c>
    </row>
    <row r="70" spans="1:1" x14ac:dyDescent="0.25">
      <c r="A70" s="49" t="s">
        <v>303</v>
      </c>
    </row>
    <row r="71" spans="1:1" x14ac:dyDescent="0.25">
      <c r="A71" s="49" t="s">
        <v>304</v>
      </c>
    </row>
    <row r="72" spans="1:1" x14ac:dyDescent="0.25">
      <c r="A72" s="49" t="s">
        <v>305</v>
      </c>
    </row>
    <row r="73" spans="1:1" x14ac:dyDescent="0.25">
      <c r="A73" s="49" t="s">
        <v>306</v>
      </c>
    </row>
    <row r="74" spans="1:1" x14ac:dyDescent="0.25">
      <c r="A74" s="49" t="s">
        <v>307</v>
      </c>
    </row>
    <row r="75" spans="1:1" x14ac:dyDescent="0.25">
      <c r="A75" s="52" t="s">
        <v>239</v>
      </c>
    </row>
    <row r="76" spans="1:1" x14ac:dyDescent="0.25">
      <c r="A76" s="49" t="s">
        <v>308</v>
      </c>
    </row>
    <row r="77" spans="1:1" x14ac:dyDescent="0.25">
      <c r="A77" s="49" t="s">
        <v>309</v>
      </c>
    </row>
    <row r="78" spans="1:1" x14ac:dyDescent="0.25">
      <c r="A78" s="49" t="s">
        <v>310</v>
      </c>
    </row>
    <row r="79" spans="1:1" x14ac:dyDescent="0.25">
      <c r="A79" s="54" t="s">
        <v>240</v>
      </c>
    </row>
    <row r="80" spans="1:1" x14ac:dyDescent="0.25">
      <c r="A80" s="49" t="s">
        <v>311</v>
      </c>
    </row>
    <row r="81" spans="1:1" x14ac:dyDescent="0.25">
      <c r="A81" s="49" t="s">
        <v>312</v>
      </c>
    </row>
    <row r="82" spans="1:1" x14ac:dyDescent="0.25">
      <c r="A82" s="49" t="s">
        <v>313</v>
      </c>
    </row>
    <row r="83" spans="1:1" x14ac:dyDescent="0.25">
      <c r="A83" s="49" t="s">
        <v>314</v>
      </c>
    </row>
    <row r="84" spans="1:1" x14ac:dyDescent="0.25">
      <c r="A84" s="49"/>
    </row>
    <row r="85" spans="1:1" x14ac:dyDescent="0.25">
      <c r="A85" s="49"/>
    </row>
    <row r="86" spans="1:1" x14ac:dyDescent="0.25">
      <c r="A86" s="49"/>
    </row>
    <row r="87" spans="1:1" x14ac:dyDescent="0.25">
      <c r="A87" s="49"/>
    </row>
    <row r="88" spans="1:1" x14ac:dyDescent="0.25">
      <c r="A88" s="49"/>
    </row>
    <row r="89" spans="1:1" x14ac:dyDescent="0.25">
      <c r="A89" s="38"/>
    </row>
    <row r="90" spans="1:1" x14ac:dyDescent="0.25">
      <c r="A90" s="38"/>
    </row>
    <row r="91" spans="1:1" x14ac:dyDescent="0.25">
      <c r="A91" s="38"/>
    </row>
    <row r="92" spans="1:1" x14ac:dyDescent="0.25">
      <c r="A92" s="38"/>
    </row>
    <row r="93" spans="1:1" x14ac:dyDescent="0.25">
      <c r="A93" s="38"/>
    </row>
    <row r="94" spans="1:1" x14ac:dyDescent="0.25">
      <c r="A94" s="38"/>
    </row>
    <row r="95" spans="1:1" x14ac:dyDescent="0.25">
      <c r="A95" s="38"/>
    </row>
    <row r="96" spans="1:1" x14ac:dyDescent="0.25">
      <c r="A96" s="38"/>
    </row>
    <row r="97" spans="1:1" x14ac:dyDescent="0.25">
      <c r="A97" s="38"/>
    </row>
    <row r="98" spans="1:1" x14ac:dyDescent="0.25">
      <c r="A98" s="38"/>
    </row>
    <row r="99" spans="1:1" x14ac:dyDescent="0.25">
      <c r="A99" s="38"/>
    </row>
  </sheetData>
  <pageMargins left="0.7" right="0.7" top="0.26" bottom="0.24" header="0.17" footer="0.25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4"/>
  <sheetViews>
    <sheetView workbookViewId="0">
      <selection activeCell="G17" sqref="G17"/>
    </sheetView>
  </sheetViews>
  <sheetFormatPr defaultColWidth="9.140625" defaultRowHeight="15" x14ac:dyDescent="0.25"/>
  <cols>
    <col min="1" max="1" width="16" customWidth="1"/>
  </cols>
  <sheetData>
    <row r="1" spans="1:16" ht="16.5" customHeight="1" thickBot="1" x14ac:dyDescent="0.3">
      <c r="A1" s="791" t="s">
        <v>57</v>
      </c>
      <c r="B1" s="791"/>
      <c r="C1" s="791"/>
      <c r="D1" s="791"/>
      <c r="E1" s="791"/>
      <c r="F1" s="791"/>
      <c r="G1" s="791"/>
      <c r="H1" s="791"/>
      <c r="I1" s="791"/>
      <c r="J1" s="791"/>
      <c r="K1" s="791"/>
      <c r="L1" s="791"/>
      <c r="M1" s="791"/>
      <c r="N1" s="6"/>
      <c r="O1" s="6"/>
      <c r="P1" s="6"/>
    </row>
    <row r="2" spans="1:16" ht="27" customHeight="1" thickTop="1" x14ac:dyDescent="0.25">
      <c r="A2" s="792" t="s">
        <v>53</v>
      </c>
      <c r="B2" s="790">
        <v>2011</v>
      </c>
      <c r="C2" s="790"/>
      <c r="D2" s="790"/>
      <c r="E2" s="790"/>
      <c r="F2" s="790">
        <v>2012</v>
      </c>
      <c r="G2" s="790"/>
      <c r="H2" s="790"/>
      <c r="I2" s="790"/>
      <c r="J2" s="790">
        <v>2013</v>
      </c>
      <c r="K2" s="790"/>
      <c r="L2" s="790"/>
      <c r="M2" s="790"/>
      <c r="N2" s="5"/>
      <c r="O2" s="5"/>
      <c r="P2" s="5"/>
    </row>
    <row r="3" spans="1:16" ht="16.5" thickBot="1" x14ac:dyDescent="0.3">
      <c r="A3" s="793"/>
      <c r="B3" s="17" t="s">
        <v>54</v>
      </c>
      <c r="C3" s="20" t="s">
        <v>55</v>
      </c>
      <c r="D3" s="17" t="s">
        <v>56</v>
      </c>
      <c r="E3" s="17" t="s">
        <v>51</v>
      </c>
      <c r="F3" s="17" t="s">
        <v>54</v>
      </c>
      <c r="G3" s="20" t="s">
        <v>55</v>
      </c>
      <c r="H3" s="17" t="s">
        <v>56</v>
      </c>
      <c r="I3" s="17" t="s">
        <v>51</v>
      </c>
      <c r="J3" s="17" t="s">
        <v>54</v>
      </c>
      <c r="K3" s="20" t="s">
        <v>55</v>
      </c>
      <c r="L3" s="17" t="s">
        <v>56</v>
      </c>
      <c r="M3" s="17" t="s">
        <v>51</v>
      </c>
      <c r="N3" s="8"/>
      <c r="O3" s="8"/>
      <c r="P3" s="8"/>
    </row>
    <row r="4" spans="1:16" ht="16.5" thickTop="1" x14ac:dyDescent="0.25">
      <c r="A4" s="14" t="s">
        <v>46</v>
      </c>
      <c r="B4" s="13">
        <v>53</v>
      </c>
      <c r="C4" s="21">
        <v>9</v>
      </c>
      <c r="D4" s="13">
        <v>12</v>
      </c>
      <c r="E4" s="15">
        <f>SUM(B4:D4)</f>
        <v>74</v>
      </c>
      <c r="F4" s="13">
        <v>32</v>
      </c>
      <c r="G4" s="21">
        <v>18</v>
      </c>
      <c r="H4" s="13">
        <v>7</v>
      </c>
      <c r="I4" s="16">
        <f>SUM(F4:H4)</f>
        <v>57</v>
      </c>
      <c r="J4" s="13">
        <v>71</v>
      </c>
      <c r="K4" s="21">
        <v>18</v>
      </c>
      <c r="L4" s="13">
        <v>13</v>
      </c>
      <c r="M4" s="16">
        <f>SUM(J4:L4)</f>
        <v>102</v>
      </c>
      <c r="N4" s="8"/>
      <c r="O4" s="8"/>
      <c r="P4" s="8"/>
    </row>
    <row r="5" spans="1:16" ht="15.75" x14ac:dyDescent="0.25">
      <c r="A5" s="11" t="s">
        <v>47</v>
      </c>
      <c r="B5" s="9">
        <v>87</v>
      </c>
      <c r="C5" s="22">
        <v>37</v>
      </c>
      <c r="D5" s="9">
        <v>19</v>
      </c>
      <c r="E5" s="10">
        <f t="shared" ref="E5:E9" si="0">SUM(B5:D5)</f>
        <v>143</v>
      </c>
      <c r="F5" s="9">
        <v>58</v>
      </c>
      <c r="G5" s="22">
        <v>28</v>
      </c>
      <c r="H5" s="9">
        <v>9</v>
      </c>
      <c r="I5" s="12">
        <f t="shared" ref="I5:I9" si="1">SUM(F5:H5)</f>
        <v>95</v>
      </c>
      <c r="J5" s="9">
        <v>72</v>
      </c>
      <c r="K5" s="22">
        <v>33</v>
      </c>
      <c r="L5" s="9">
        <v>7</v>
      </c>
      <c r="M5" s="12">
        <f t="shared" ref="M5:M9" si="2">SUM(J5:L5)</f>
        <v>112</v>
      </c>
      <c r="N5" s="8"/>
      <c r="O5" s="8"/>
      <c r="P5" s="8"/>
    </row>
    <row r="6" spans="1:16" ht="15.75" x14ac:dyDescent="0.25">
      <c r="A6" s="11" t="s">
        <v>48</v>
      </c>
      <c r="B6" s="9">
        <v>2</v>
      </c>
      <c r="C6" s="22">
        <v>3</v>
      </c>
      <c r="D6" s="9">
        <v>0</v>
      </c>
      <c r="E6" s="10">
        <f t="shared" si="0"/>
        <v>5</v>
      </c>
      <c r="F6" s="9">
        <v>1</v>
      </c>
      <c r="G6" s="22">
        <v>1</v>
      </c>
      <c r="H6" s="9">
        <v>0</v>
      </c>
      <c r="I6" s="12">
        <f t="shared" si="1"/>
        <v>2</v>
      </c>
      <c r="J6" s="9">
        <v>10</v>
      </c>
      <c r="K6" s="22">
        <v>1</v>
      </c>
      <c r="L6" s="9">
        <v>0</v>
      </c>
      <c r="M6" s="12">
        <f t="shared" si="2"/>
        <v>11</v>
      </c>
      <c r="N6" s="8"/>
      <c r="O6" s="8"/>
      <c r="P6" s="8"/>
    </row>
    <row r="7" spans="1:16" ht="15.75" x14ac:dyDescent="0.25">
      <c r="A7" s="11" t="s">
        <v>49</v>
      </c>
      <c r="B7" s="9">
        <v>51</v>
      </c>
      <c r="C7" s="22">
        <v>6</v>
      </c>
      <c r="D7" s="9">
        <v>6</v>
      </c>
      <c r="E7" s="10">
        <f t="shared" si="0"/>
        <v>63</v>
      </c>
      <c r="F7" s="9">
        <v>15</v>
      </c>
      <c r="G7" s="22">
        <v>8</v>
      </c>
      <c r="H7" s="9">
        <v>4</v>
      </c>
      <c r="I7" s="12">
        <f t="shared" si="1"/>
        <v>27</v>
      </c>
      <c r="J7" s="9">
        <v>35</v>
      </c>
      <c r="K7" s="22">
        <v>4</v>
      </c>
      <c r="L7" s="9">
        <v>9</v>
      </c>
      <c r="M7" s="12">
        <f t="shared" si="2"/>
        <v>48</v>
      </c>
      <c r="N7" s="8"/>
      <c r="O7" s="8"/>
      <c r="P7" s="8"/>
    </row>
    <row r="8" spans="1:16" ht="15.75" x14ac:dyDescent="0.25">
      <c r="A8" s="11" t="s">
        <v>50</v>
      </c>
      <c r="B8" s="9">
        <v>2</v>
      </c>
      <c r="C8" s="22">
        <v>2</v>
      </c>
      <c r="D8" s="9">
        <v>6</v>
      </c>
      <c r="E8" s="10">
        <f t="shared" si="0"/>
        <v>10</v>
      </c>
      <c r="F8" s="9">
        <v>0</v>
      </c>
      <c r="G8" s="22">
        <v>5</v>
      </c>
      <c r="H8" s="9">
        <v>0</v>
      </c>
      <c r="I8" s="12">
        <f t="shared" si="1"/>
        <v>5</v>
      </c>
      <c r="J8" s="9">
        <v>8</v>
      </c>
      <c r="K8" s="22">
        <v>3</v>
      </c>
      <c r="L8" s="9">
        <v>14</v>
      </c>
      <c r="M8" s="12">
        <f t="shared" si="2"/>
        <v>25</v>
      </c>
      <c r="N8" s="8"/>
      <c r="O8" s="8"/>
      <c r="P8" s="8"/>
    </row>
    <row r="9" spans="1:16" ht="15.75" x14ac:dyDescent="0.25">
      <c r="A9" s="10" t="s">
        <v>52</v>
      </c>
      <c r="B9" s="9">
        <v>195</v>
      </c>
      <c r="C9" s="23">
        <v>57</v>
      </c>
      <c r="D9" s="9">
        <v>43</v>
      </c>
      <c r="E9" s="10">
        <f t="shared" si="0"/>
        <v>295</v>
      </c>
      <c r="F9" s="9">
        <v>106</v>
      </c>
      <c r="G9" s="23">
        <v>60</v>
      </c>
      <c r="H9" s="9">
        <v>20</v>
      </c>
      <c r="I9" s="12">
        <f t="shared" si="1"/>
        <v>186</v>
      </c>
      <c r="J9" s="9">
        <v>196</v>
      </c>
      <c r="K9" s="23">
        <v>59</v>
      </c>
      <c r="L9" s="9">
        <v>4</v>
      </c>
      <c r="M9" s="12">
        <f t="shared" si="2"/>
        <v>259</v>
      </c>
      <c r="N9" s="8"/>
      <c r="O9" s="8"/>
      <c r="P9" s="8"/>
    </row>
    <row r="10" spans="1:16" ht="15.7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ht="15.75" x14ac:dyDescent="0.25">
      <c r="A11" s="7"/>
      <c r="B11" s="18" t="s">
        <v>58</v>
      </c>
      <c r="C11" s="18" t="s">
        <v>59</v>
      </c>
      <c r="D11" s="18" t="s">
        <v>60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15.75" x14ac:dyDescent="0.25">
      <c r="B12" s="10">
        <f>+E9</f>
        <v>295</v>
      </c>
      <c r="C12" s="19">
        <f>+I9</f>
        <v>186</v>
      </c>
      <c r="D12" s="19">
        <f>+M9</f>
        <v>259</v>
      </c>
    </row>
    <row r="13" spans="1:16" x14ac:dyDescent="0.25">
      <c r="B13" s="1"/>
      <c r="C13" s="1">
        <f>+C12-B12</f>
        <v>-109</v>
      </c>
      <c r="D13" s="1">
        <f>+D12-C12</f>
        <v>73</v>
      </c>
    </row>
    <row r="14" spans="1:16" x14ac:dyDescent="0.25">
      <c r="B14" s="1"/>
      <c r="C14" s="1"/>
      <c r="D14" s="1">
        <f>+D12-B12</f>
        <v>-36</v>
      </c>
    </row>
  </sheetData>
  <mergeCells count="5">
    <mergeCell ref="B2:E2"/>
    <mergeCell ref="F2:I2"/>
    <mergeCell ref="J2:M2"/>
    <mergeCell ref="A1:M1"/>
    <mergeCell ref="A2:A3"/>
  </mergeCell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L171"/>
  <sheetViews>
    <sheetView topLeftCell="A73" workbookViewId="0">
      <selection activeCell="N86" sqref="N86"/>
    </sheetView>
  </sheetViews>
  <sheetFormatPr defaultRowHeight="15" x14ac:dyDescent="0.25"/>
  <cols>
    <col min="1" max="1" width="3.42578125" customWidth="1"/>
    <col min="2" max="2" width="51.140625" customWidth="1"/>
    <col min="10" max="10" width="10.28515625" customWidth="1"/>
    <col min="12" max="12" width="11.28515625" customWidth="1"/>
  </cols>
  <sheetData>
    <row r="1" spans="1:12" ht="42" customHeight="1" thickBot="1" x14ac:dyDescent="0.3">
      <c r="A1" s="814" t="s">
        <v>69</v>
      </c>
      <c r="B1" s="816" t="s">
        <v>0</v>
      </c>
      <c r="C1" s="818" t="s">
        <v>66</v>
      </c>
      <c r="D1" s="818"/>
      <c r="E1" s="818"/>
      <c r="F1" s="811" t="s">
        <v>193</v>
      </c>
      <c r="G1" s="812"/>
      <c r="H1" s="819"/>
      <c r="I1" s="820" t="s">
        <v>9</v>
      </c>
      <c r="J1" s="811" t="s">
        <v>65</v>
      </c>
      <c r="K1" s="812"/>
      <c r="L1" s="813"/>
    </row>
    <row r="2" spans="1:12" ht="57.75" thickTop="1" thickBot="1" x14ac:dyDescent="0.3">
      <c r="A2" s="815"/>
      <c r="B2" s="817"/>
      <c r="C2" s="276" t="s">
        <v>11</v>
      </c>
      <c r="D2" s="272" t="s">
        <v>602</v>
      </c>
      <c r="E2" s="272" t="s">
        <v>1</v>
      </c>
      <c r="F2" s="276" t="s">
        <v>11</v>
      </c>
      <c r="G2" s="272" t="s">
        <v>602</v>
      </c>
      <c r="H2" s="272" t="s">
        <v>1</v>
      </c>
      <c r="I2" s="821"/>
      <c r="J2" s="273" t="s">
        <v>64</v>
      </c>
      <c r="K2" s="274" t="s">
        <v>67</v>
      </c>
      <c r="L2" s="275" t="s">
        <v>191</v>
      </c>
    </row>
    <row r="3" spans="1:12" ht="16.5" thickTop="1" thickBot="1" x14ac:dyDescent="0.3">
      <c r="A3" s="822" t="s">
        <v>326</v>
      </c>
      <c r="B3" s="823"/>
      <c r="C3" s="823"/>
      <c r="D3" s="823"/>
      <c r="E3" s="823"/>
      <c r="F3" s="823"/>
      <c r="G3" s="823"/>
      <c r="H3" s="823"/>
      <c r="I3" s="823"/>
      <c r="J3" s="823"/>
      <c r="K3" s="823"/>
      <c r="L3" s="824"/>
    </row>
    <row r="4" spans="1:12" ht="18" customHeight="1" thickTop="1" x14ac:dyDescent="0.25">
      <c r="A4" s="261">
        <v>1</v>
      </c>
      <c r="B4" s="62" t="s">
        <v>179</v>
      </c>
      <c r="C4" s="63"/>
      <c r="D4" s="63"/>
      <c r="E4" s="63"/>
      <c r="F4" s="81"/>
      <c r="G4" s="35"/>
      <c r="H4" s="35"/>
      <c r="I4" s="36"/>
      <c r="J4" s="75" t="s">
        <v>171</v>
      </c>
      <c r="K4" s="73" t="s">
        <v>155</v>
      </c>
      <c r="L4" s="108" t="s">
        <v>190</v>
      </c>
    </row>
    <row r="5" spans="1:12" ht="15.75" customHeight="1" x14ac:dyDescent="0.25">
      <c r="A5" s="262">
        <f t="shared" ref="A5:A11" si="0">+A4+1</f>
        <v>2</v>
      </c>
      <c r="B5" s="34" t="s">
        <v>174</v>
      </c>
      <c r="C5" s="25"/>
      <c r="D5" s="25"/>
      <c r="E5" s="25"/>
      <c r="F5" s="81"/>
      <c r="G5" s="24"/>
      <c r="H5" s="24"/>
      <c r="I5" s="27"/>
      <c r="J5" s="76" t="s">
        <v>171</v>
      </c>
      <c r="K5" s="37" t="s">
        <v>155</v>
      </c>
      <c r="L5" s="78" t="s">
        <v>190</v>
      </c>
    </row>
    <row r="6" spans="1:12" x14ac:dyDescent="0.25">
      <c r="A6" s="262">
        <f t="shared" si="0"/>
        <v>3</v>
      </c>
      <c r="B6" s="34" t="s">
        <v>178</v>
      </c>
      <c r="C6" s="25"/>
      <c r="D6" s="25"/>
      <c r="E6" s="25"/>
      <c r="F6" s="81"/>
      <c r="G6" s="24"/>
      <c r="H6" s="24"/>
      <c r="I6" s="27"/>
      <c r="J6" s="263" t="s">
        <v>172</v>
      </c>
      <c r="K6" s="37" t="s">
        <v>155</v>
      </c>
      <c r="L6" s="78" t="s">
        <v>81</v>
      </c>
    </row>
    <row r="7" spans="1:12" x14ac:dyDescent="0.25">
      <c r="A7" s="262">
        <f t="shared" si="0"/>
        <v>4</v>
      </c>
      <c r="B7" s="34" t="s">
        <v>61</v>
      </c>
      <c r="C7" s="25"/>
      <c r="D7" s="25"/>
      <c r="E7" s="25"/>
      <c r="F7" s="264"/>
      <c r="G7" s="24"/>
      <c r="H7" s="24"/>
      <c r="I7" s="27"/>
      <c r="J7" s="25"/>
      <c r="K7" s="37" t="s">
        <v>155</v>
      </c>
      <c r="L7" s="78" t="s">
        <v>190</v>
      </c>
    </row>
    <row r="8" spans="1:12" x14ac:dyDescent="0.25">
      <c r="A8" s="262">
        <f t="shared" si="0"/>
        <v>5</v>
      </c>
      <c r="B8" s="34" t="s">
        <v>62</v>
      </c>
      <c r="C8" s="25"/>
      <c r="D8" s="25"/>
      <c r="E8" s="25"/>
      <c r="F8" s="81"/>
      <c r="G8" s="24"/>
      <c r="H8" s="24"/>
      <c r="I8" s="27"/>
      <c r="J8" s="25"/>
      <c r="K8" s="37" t="s">
        <v>155</v>
      </c>
      <c r="L8" s="78" t="s">
        <v>190</v>
      </c>
    </row>
    <row r="9" spans="1:12" x14ac:dyDescent="0.25">
      <c r="A9" s="262">
        <f t="shared" si="0"/>
        <v>6</v>
      </c>
      <c r="B9" s="34" t="s">
        <v>63</v>
      </c>
      <c r="C9" s="25"/>
      <c r="D9" s="25"/>
      <c r="E9" s="25"/>
      <c r="F9" s="81"/>
      <c r="G9" s="24"/>
      <c r="H9" s="24"/>
      <c r="I9" s="27"/>
      <c r="J9" s="25"/>
      <c r="K9" s="37" t="s">
        <v>155</v>
      </c>
      <c r="L9" s="78" t="s">
        <v>190</v>
      </c>
    </row>
    <row r="10" spans="1:12" ht="28.5" x14ac:dyDescent="0.25">
      <c r="A10" s="262">
        <f t="shared" si="0"/>
        <v>7</v>
      </c>
      <c r="B10" s="34" t="s">
        <v>612</v>
      </c>
      <c r="C10" s="25"/>
      <c r="D10" s="25"/>
      <c r="E10" s="25"/>
      <c r="F10" s="81"/>
      <c r="G10" s="24"/>
      <c r="H10" s="24"/>
      <c r="I10" s="27"/>
      <c r="J10" s="25" t="s">
        <v>173</v>
      </c>
      <c r="K10" s="37" t="s">
        <v>155</v>
      </c>
      <c r="L10" s="78" t="s">
        <v>190</v>
      </c>
    </row>
    <row r="11" spans="1:12" ht="29.25" thickBot="1" x14ac:dyDescent="0.3">
      <c r="A11" s="265">
        <f t="shared" si="0"/>
        <v>8</v>
      </c>
      <c r="B11" s="56" t="s">
        <v>317</v>
      </c>
      <c r="C11" s="57"/>
      <c r="D11" s="57"/>
      <c r="E11" s="57"/>
      <c r="F11" s="82"/>
      <c r="G11" s="58"/>
      <c r="H11" s="58"/>
      <c r="I11" s="59"/>
      <c r="J11" s="57" t="s">
        <v>173</v>
      </c>
      <c r="K11" s="74" t="s">
        <v>155</v>
      </c>
      <c r="L11" s="266" t="s">
        <v>190</v>
      </c>
    </row>
    <row r="12" spans="1:12" ht="16.5" thickTop="1" thickBot="1" x14ac:dyDescent="0.3">
      <c r="A12" s="822" t="s">
        <v>601</v>
      </c>
      <c r="B12" s="823"/>
      <c r="C12" s="823"/>
      <c r="D12" s="823"/>
      <c r="E12" s="823"/>
      <c r="F12" s="823"/>
      <c r="G12" s="823"/>
      <c r="H12" s="823"/>
      <c r="I12" s="823"/>
      <c r="J12" s="823"/>
      <c r="K12" s="823"/>
      <c r="L12" s="824"/>
    </row>
    <row r="13" spans="1:12" ht="15.75" thickTop="1" x14ac:dyDescent="0.25">
      <c r="A13" s="825">
        <f>+A11+1</f>
        <v>9</v>
      </c>
      <c r="B13" s="65" t="s">
        <v>325</v>
      </c>
      <c r="C13" s="64"/>
      <c r="D13" s="64"/>
      <c r="E13" s="64"/>
      <c r="F13" s="64"/>
      <c r="G13" s="64"/>
      <c r="H13" s="64"/>
      <c r="I13" s="64"/>
      <c r="J13" s="267" t="s">
        <v>103</v>
      </c>
      <c r="K13" s="267" t="s">
        <v>155</v>
      </c>
      <c r="L13" s="268" t="s">
        <v>323</v>
      </c>
    </row>
    <row r="14" spans="1:12" x14ac:dyDescent="0.25">
      <c r="A14" s="806"/>
      <c r="B14" s="66" t="s">
        <v>2</v>
      </c>
      <c r="C14" s="26"/>
      <c r="D14" s="26"/>
      <c r="E14" s="26"/>
      <c r="F14" s="26"/>
      <c r="G14" s="26"/>
      <c r="H14" s="26"/>
      <c r="I14" s="26"/>
      <c r="J14" s="72" t="s">
        <v>103</v>
      </c>
      <c r="K14" s="267" t="s">
        <v>155</v>
      </c>
      <c r="L14" s="803" t="s">
        <v>321</v>
      </c>
    </row>
    <row r="15" spans="1:12" x14ac:dyDescent="0.25">
      <c r="A15" s="806"/>
      <c r="B15" s="66" t="s">
        <v>73</v>
      </c>
      <c r="C15" s="26"/>
      <c r="D15" s="26"/>
      <c r="E15" s="26"/>
      <c r="F15" s="26"/>
      <c r="G15" s="26"/>
      <c r="H15" s="26"/>
      <c r="I15" s="26"/>
      <c r="J15" s="72" t="s">
        <v>103</v>
      </c>
      <c r="K15" s="267" t="s">
        <v>155</v>
      </c>
      <c r="L15" s="804"/>
    </row>
    <row r="16" spans="1:12" x14ac:dyDescent="0.25">
      <c r="A16" s="806"/>
      <c r="B16" s="66" t="s">
        <v>71</v>
      </c>
      <c r="C16" s="26"/>
      <c r="D16" s="26"/>
      <c r="E16" s="26"/>
      <c r="F16" s="26"/>
      <c r="G16" s="26"/>
      <c r="H16" s="26"/>
      <c r="I16" s="26"/>
      <c r="J16" s="72" t="s">
        <v>103</v>
      </c>
      <c r="K16" s="267" t="s">
        <v>155</v>
      </c>
      <c r="L16" s="803" t="s">
        <v>153</v>
      </c>
    </row>
    <row r="17" spans="1:12" x14ac:dyDescent="0.25">
      <c r="A17" s="806"/>
      <c r="B17" s="66" t="s">
        <v>72</v>
      </c>
      <c r="C17" s="26"/>
      <c r="D17" s="26"/>
      <c r="E17" s="26"/>
      <c r="F17" s="26"/>
      <c r="G17" s="26"/>
      <c r="H17" s="26"/>
      <c r="I17" s="26"/>
      <c r="J17" s="72" t="s">
        <v>103</v>
      </c>
      <c r="K17" s="267" t="s">
        <v>155</v>
      </c>
      <c r="L17" s="805"/>
    </row>
    <row r="18" spans="1:12" x14ac:dyDescent="0.25">
      <c r="A18" s="806"/>
      <c r="B18" s="66" t="s">
        <v>74</v>
      </c>
      <c r="C18" s="26"/>
      <c r="D18" s="26"/>
      <c r="E18" s="26"/>
      <c r="F18" s="26"/>
      <c r="G18" s="26"/>
      <c r="H18" s="26"/>
      <c r="I18" s="26"/>
      <c r="J18" s="72" t="s">
        <v>103</v>
      </c>
      <c r="K18" s="267" t="s">
        <v>155</v>
      </c>
      <c r="L18" s="805"/>
    </row>
    <row r="19" spans="1:12" x14ac:dyDescent="0.25">
      <c r="A19" s="806"/>
      <c r="B19" s="66" t="s">
        <v>75</v>
      </c>
      <c r="C19" s="26"/>
      <c r="D19" s="26"/>
      <c r="E19" s="26"/>
      <c r="F19" s="26"/>
      <c r="G19" s="26"/>
      <c r="H19" s="26"/>
      <c r="I19" s="26"/>
      <c r="J19" s="72" t="s">
        <v>103</v>
      </c>
      <c r="K19" s="267" t="s">
        <v>155</v>
      </c>
      <c r="L19" s="804"/>
    </row>
    <row r="20" spans="1:12" x14ac:dyDescent="0.25">
      <c r="A20" s="806">
        <f>+A13+1</f>
        <v>10</v>
      </c>
      <c r="B20" s="801" t="s">
        <v>95</v>
      </c>
      <c r="C20" s="801"/>
      <c r="D20" s="801"/>
      <c r="E20" s="801"/>
      <c r="F20" s="801"/>
      <c r="G20" s="801"/>
      <c r="H20" s="801"/>
      <c r="I20" s="801"/>
      <c r="J20" s="801"/>
      <c r="K20" s="802"/>
      <c r="L20" s="805"/>
    </row>
    <row r="21" spans="1:12" x14ac:dyDescent="0.25">
      <c r="A21" s="806"/>
      <c r="B21" s="30" t="s">
        <v>96</v>
      </c>
      <c r="C21" s="26"/>
      <c r="D21" s="26"/>
      <c r="E21" s="26"/>
      <c r="F21" s="26"/>
      <c r="G21" s="26"/>
      <c r="H21" s="26"/>
      <c r="I21" s="26"/>
      <c r="J21" s="72" t="s">
        <v>104</v>
      </c>
      <c r="K21" s="72">
        <v>2014</v>
      </c>
      <c r="L21" s="805"/>
    </row>
    <row r="22" spans="1:12" x14ac:dyDescent="0.25">
      <c r="A22" s="806"/>
      <c r="B22" s="30" t="s">
        <v>97</v>
      </c>
      <c r="C22" s="26"/>
      <c r="D22" s="26"/>
      <c r="E22" s="26"/>
      <c r="F22" s="26"/>
      <c r="G22" s="26"/>
      <c r="H22" s="26"/>
      <c r="I22" s="26"/>
      <c r="J22" s="72" t="s">
        <v>104</v>
      </c>
      <c r="K22" s="72">
        <v>2014</v>
      </c>
      <c r="L22" s="805"/>
    </row>
    <row r="23" spans="1:12" x14ac:dyDescent="0.25">
      <c r="A23" s="806">
        <f>+A20+1</f>
        <v>11</v>
      </c>
      <c r="B23" s="801" t="s">
        <v>70</v>
      </c>
      <c r="C23" s="801"/>
      <c r="D23" s="801"/>
      <c r="E23" s="801"/>
      <c r="F23" s="801"/>
      <c r="G23" s="801"/>
      <c r="H23" s="801"/>
      <c r="I23" s="801"/>
      <c r="J23" s="801"/>
      <c r="K23" s="802"/>
      <c r="L23" s="804"/>
    </row>
    <row r="24" spans="1:12" x14ac:dyDescent="0.25">
      <c r="A24" s="806"/>
      <c r="B24" s="66" t="s">
        <v>2</v>
      </c>
      <c r="C24" s="26"/>
      <c r="D24" s="26"/>
      <c r="E24" s="26"/>
      <c r="F24" s="26"/>
      <c r="G24" s="26"/>
      <c r="H24" s="26"/>
      <c r="I24" s="26"/>
      <c r="J24" s="72" t="s">
        <v>104</v>
      </c>
      <c r="K24" s="72">
        <v>2014</v>
      </c>
      <c r="L24" s="77" t="s">
        <v>153</v>
      </c>
    </row>
    <row r="25" spans="1:12" x14ac:dyDescent="0.25">
      <c r="A25" s="806"/>
      <c r="B25" s="66" t="s">
        <v>73</v>
      </c>
      <c r="C25" s="26"/>
      <c r="D25" s="26"/>
      <c r="E25" s="26"/>
      <c r="F25" s="26"/>
      <c r="G25" s="26"/>
      <c r="H25" s="26"/>
      <c r="I25" s="26"/>
      <c r="J25" s="72" t="s">
        <v>104</v>
      </c>
      <c r="K25" s="72">
        <v>2014</v>
      </c>
      <c r="L25" s="77" t="s">
        <v>153</v>
      </c>
    </row>
    <row r="26" spans="1:12" x14ac:dyDescent="0.25">
      <c r="A26" s="806"/>
      <c r="B26" s="66" t="s">
        <v>71</v>
      </c>
      <c r="C26" s="26"/>
      <c r="D26" s="26"/>
      <c r="E26" s="26"/>
      <c r="F26" s="26"/>
      <c r="G26" s="26"/>
      <c r="H26" s="26"/>
      <c r="I26" s="26"/>
      <c r="J26" s="72" t="s">
        <v>104</v>
      </c>
      <c r="K26" s="72">
        <v>2014</v>
      </c>
      <c r="L26" s="803" t="s">
        <v>320</v>
      </c>
    </row>
    <row r="27" spans="1:12" x14ac:dyDescent="0.25">
      <c r="A27" s="806"/>
      <c r="B27" s="66" t="s">
        <v>72</v>
      </c>
      <c r="C27" s="26"/>
      <c r="D27" s="26"/>
      <c r="E27" s="26"/>
      <c r="F27" s="26"/>
      <c r="G27" s="26"/>
      <c r="H27" s="26"/>
      <c r="I27" s="26"/>
      <c r="J27" s="72" t="s">
        <v>104</v>
      </c>
      <c r="K27" s="72">
        <v>2014</v>
      </c>
      <c r="L27" s="805"/>
    </row>
    <row r="28" spans="1:12" x14ac:dyDescent="0.25">
      <c r="A28" s="806"/>
      <c r="B28" s="66" t="s">
        <v>74</v>
      </c>
      <c r="C28" s="26"/>
      <c r="D28" s="26"/>
      <c r="E28" s="26"/>
      <c r="F28" s="26"/>
      <c r="G28" s="26"/>
      <c r="H28" s="26"/>
      <c r="I28" s="26"/>
      <c r="J28" s="72" t="s">
        <v>104</v>
      </c>
      <c r="K28" s="72">
        <v>2014</v>
      </c>
      <c r="L28" s="805"/>
    </row>
    <row r="29" spans="1:12" x14ac:dyDescent="0.25">
      <c r="A29" s="806"/>
      <c r="B29" s="66" t="s">
        <v>75</v>
      </c>
      <c r="C29" s="26"/>
      <c r="D29" s="26"/>
      <c r="E29" s="26"/>
      <c r="F29" s="26"/>
      <c r="G29" s="26"/>
      <c r="H29" s="26"/>
      <c r="I29" s="26"/>
      <c r="J29" s="72" t="s">
        <v>104</v>
      </c>
      <c r="K29" s="72">
        <v>2014</v>
      </c>
      <c r="L29" s="805"/>
    </row>
    <row r="30" spans="1:12" x14ac:dyDescent="0.25">
      <c r="A30" s="806">
        <f>+A23+1</f>
        <v>12</v>
      </c>
      <c r="B30" s="801" t="s">
        <v>78</v>
      </c>
      <c r="C30" s="801"/>
      <c r="D30" s="801"/>
      <c r="E30" s="801"/>
      <c r="F30" s="801"/>
      <c r="G30" s="801"/>
      <c r="H30" s="801"/>
      <c r="I30" s="801"/>
      <c r="J30" s="801"/>
      <c r="K30" s="802"/>
      <c r="L30" s="805"/>
    </row>
    <row r="31" spans="1:12" x14ac:dyDescent="0.25">
      <c r="A31" s="806"/>
      <c r="B31" s="30" t="s">
        <v>76</v>
      </c>
      <c r="C31" s="26"/>
      <c r="D31" s="26"/>
      <c r="E31" s="26"/>
      <c r="F31" s="26"/>
      <c r="G31" s="26"/>
      <c r="H31" s="26"/>
      <c r="I31" s="26"/>
      <c r="J31" s="72" t="s">
        <v>104</v>
      </c>
      <c r="K31" s="72">
        <v>2014</v>
      </c>
      <c r="L31" s="805"/>
    </row>
    <row r="32" spans="1:12" x14ac:dyDescent="0.25">
      <c r="A32" s="806"/>
      <c r="B32" s="30" t="s">
        <v>77</v>
      </c>
      <c r="C32" s="26"/>
      <c r="D32" s="26"/>
      <c r="E32" s="26"/>
      <c r="F32" s="26"/>
      <c r="G32" s="26"/>
      <c r="H32" s="26"/>
      <c r="I32" s="26"/>
      <c r="J32" s="72" t="s">
        <v>104</v>
      </c>
      <c r="K32" s="72">
        <v>2014</v>
      </c>
      <c r="L32" s="804"/>
    </row>
    <row r="33" spans="1:12" x14ac:dyDescent="0.25">
      <c r="A33" s="806">
        <f>+A30+1</f>
        <v>13</v>
      </c>
      <c r="B33" s="801" t="s">
        <v>79</v>
      </c>
      <c r="C33" s="801"/>
      <c r="D33" s="801"/>
      <c r="E33" s="801"/>
      <c r="F33" s="801"/>
      <c r="G33" s="801"/>
      <c r="H33" s="801"/>
      <c r="I33" s="801"/>
      <c r="J33" s="801"/>
      <c r="K33" s="802"/>
      <c r="L33" s="803" t="s">
        <v>153</v>
      </c>
    </row>
    <row r="34" spans="1:12" x14ac:dyDescent="0.25">
      <c r="A34" s="806"/>
      <c r="B34" s="30" t="s">
        <v>76</v>
      </c>
      <c r="C34" s="26"/>
      <c r="D34" s="26"/>
      <c r="E34" s="26"/>
      <c r="F34" s="26"/>
      <c r="G34" s="26"/>
      <c r="H34" s="26"/>
      <c r="I34" s="26"/>
      <c r="J34" s="72" t="s">
        <v>104</v>
      </c>
      <c r="K34" s="72">
        <v>2014</v>
      </c>
      <c r="L34" s="805"/>
    </row>
    <row r="35" spans="1:12" x14ac:dyDescent="0.25">
      <c r="A35" s="806"/>
      <c r="B35" s="30" t="s">
        <v>77</v>
      </c>
      <c r="C35" s="26"/>
      <c r="D35" s="26"/>
      <c r="E35" s="26"/>
      <c r="F35" s="26"/>
      <c r="G35" s="26"/>
      <c r="H35" s="26"/>
      <c r="I35" s="26"/>
      <c r="J35" s="72" t="s">
        <v>104</v>
      </c>
      <c r="K35" s="72">
        <v>2014</v>
      </c>
      <c r="L35" s="804"/>
    </row>
    <row r="36" spans="1:12" ht="15.75" x14ac:dyDescent="0.25">
      <c r="A36" s="269">
        <f>+A33+1</f>
        <v>14</v>
      </c>
      <c r="B36" s="67" t="s">
        <v>89</v>
      </c>
      <c r="C36" s="26"/>
      <c r="D36" s="26"/>
      <c r="E36" s="26"/>
      <c r="F36" s="26"/>
      <c r="G36" s="26"/>
      <c r="H36" s="26"/>
      <c r="I36" s="26"/>
      <c r="J36" s="72" t="s">
        <v>103</v>
      </c>
      <c r="K36" s="72" t="s">
        <v>105</v>
      </c>
      <c r="L36" s="108"/>
    </row>
    <row r="37" spans="1:12" ht="15.75" x14ac:dyDescent="0.25">
      <c r="A37" s="262">
        <f t="shared" ref="A37:A39" si="1">+A36+1</f>
        <v>15</v>
      </c>
      <c r="B37" s="61" t="s">
        <v>90</v>
      </c>
      <c r="C37" s="26"/>
      <c r="D37" s="26"/>
      <c r="E37" s="26"/>
      <c r="F37" s="26"/>
      <c r="G37" s="26"/>
      <c r="H37" s="26"/>
      <c r="I37" s="26"/>
      <c r="J37" s="72" t="s">
        <v>103</v>
      </c>
      <c r="K37" s="72" t="s">
        <v>105</v>
      </c>
      <c r="L37" s="77" t="s">
        <v>153</v>
      </c>
    </row>
    <row r="38" spans="1:12" ht="15.75" x14ac:dyDescent="0.25">
      <c r="A38" s="262">
        <f t="shared" si="1"/>
        <v>16</v>
      </c>
      <c r="B38" s="61" t="s">
        <v>98</v>
      </c>
      <c r="C38" s="26"/>
      <c r="D38" s="26"/>
      <c r="E38" s="26"/>
      <c r="F38" s="26"/>
      <c r="G38" s="26"/>
      <c r="H38" s="26"/>
      <c r="I38" s="26"/>
      <c r="J38" s="72" t="s">
        <v>103</v>
      </c>
      <c r="K38" s="72" t="s">
        <v>105</v>
      </c>
      <c r="L38" s="803" t="s">
        <v>153</v>
      </c>
    </row>
    <row r="39" spans="1:12" ht="15.75" x14ac:dyDescent="0.25">
      <c r="A39" s="262">
        <f t="shared" si="1"/>
        <v>17</v>
      </c>
      <c r="B39" s="61" t="s">
        <v>87</v>
      </c>
      <c r="C39" s="26"/>
      <c r="D39" s="26"/>
      <c r="E39" s="26"/>
      <c r="F39" s="26"/>
      <c r="G39" s="26"/>
      <c r="H39" s="26"/>
      <c r="I39" s="26"/>
      <c r="J39" s="72" t="s">
        <v>103</v>
      </c>
      <c r="K39" s="72" t="s">
        <v>105</v>
      </c>
      <c r="L39" s="805"/>
    </row>
    <row r="40" spans="1:12" ht="15.75" x14ac:dyDescent="0.25">
      <c r="A40" s="806">
        <f>+A39+1</f>
        <v>18</v>
      </c>
      <c r="B40" s="61" t="s">
        <v>102</v>
      </c>
      <c r="C40" s="26"/>
      <c r="D40" s="26"/>
      <c r="E40" s="26"/>
      <c r="F40" s="26"/>
      <c r="G40" s="26"/>
      <c r="H40" s="26"/>
      <c r="I40" s="26"/>
      <c r="J40" s="72" t="s">
        <v>103</v>
      </c>
      <c r="K40" s="72" t="s">
        <v>105</v>
      </c>
      <c r="L40" s="805"/>
    </row>
    <row r="41" spans="1:12" ht="15.75" x14ac:dyDescent="0.25">
      <c r="A41" s="806"/>
      <c r="B41" s="68" t="s">
        <v>92</v>
      </c>
      <c r="C41" s="26"/>
      <c r="D41" s="26"/>
      <c r="E41" s="26"/>
      <c r="F41" s="26"/>
      <c r="G41" s="26"/>
      <c r="H41" s="26"/>
      <c r="I41" s="26"/>
      <c r="J41" s="72" t="s">
        <v>103</v>
      </c>
      <c r="K41" s="72" t="s">
        <v>105</v>
      </c>
      <c r="L41" s="805"/>
    </row>
    <row r="42" spans="1:12" ht="15.75" x14ac:dyDescent="0.25">
      <c r="A42" s="806"/>
      <c r="B42" s="68" t="s">
        <v>93</v>
      </c>
      <c r="C42" s="26"/>
      <c r="D42" s="26"/>
      <c r="E42" s="26"/>
      <c r="F42" s="26"/>
      <c r="G42" s="26"/>
      <c r="H42" s="26"/>
      <c r="I42" s="26"/>
      <c r="J42" s="72" t="s">
        <v>103</v>
      </c>
      <c r="K42" s="72" t="s">
        <v>105</v>
      </c>
      <c r="L42" s="804"/>
    </row>
    <row r="43" spans="1:12" ht="15.75" x14ac:dyDescent="0.25">
      <c r="A43" s="806">
        <f>+A40+1</f>
        <v>19</v>
      </c>
      <c r="B43" s="61" t="s">
        <v>94</v>
      </c>
      <c r="C43" s="26"/>
      <c r="D43" s="26"/>
      <c r="E43" s="26"/>
      <c r="F43" s="26"/>
      <c r="G43" s="26"/>
      <c r="H43" s="26"/>
      <c r="I43" s="26"/>
      <c r="J43" s="72" t="s">
        <v>103</v>
      </c>
      <c r="K43" s="72" t="s">
        <v>105</v>
      </c>
      <c r="L43" s="803" t="s">
        <v>153</v>
      </c>
    </row>
    <row r="44" spans="1:12" ht="15.75" x14ac:dyDescent="0.25">
      <c r="A44" s="806"/>
      <c r="B44" s="68" t="s">
        <v>92</v>
      </c>
      <c r="C44" s="26"/>
      <c r="D44" s="26"/>
      <c r="E44" s="26"/>
      <c r="F44" s="26"/>
      <c r="G44" s="26"/>
      <c r="H44" s="26"/>
      <c r="I44" s="26"/>
      <c r="J44" s="72" t="s">
        <v>103</v>
      </c>
      <c r="K44" s="72" t="s">
        <v>105</v>
      </c>
      <c r="L44" s="805"/>
    </row>
    <row r="45" spans="1:12" ht="15.75" x14ac:dyDescent="0.25">
      <c r="A45" s="806"/>
      <c r="B45" s="68" t="s">
        <v>93</v>
      </c>
      <c r="C45" s="26"/>
      <c r="D45" s="26"/>
      <c r="E45" s="26"/>
      <c r="F45" s="26"/>
      <c r="G45" s="26"/>
      <c r="H45" s="26"/>
      <c r="I45" s="26"/>
      <c r="J45" s="72" t="s">
        <v>103</v>
      </c>
      <c r="K45" s="72" t="s">
        <v>105</v>
      </c>
      <c r="L45" s="804"/>
    </row>
    <row r="46" spans="1:12" ht="15.75" x14ac:dyDescent="0.25">
      <c r="A46" s="806">
        <f>+A43+1</f>
        <v>20</v>
      </c>
      <c r="B46" s="61" t="s">
        <v>91</v>
      </c>
      <c r="C46" s="26"/>
      <c r="D46" s="26"/>
      <c r="E46" s="26"/>
      <c r="F46" s="26"/>
      <c r="G46" s="26"/>
      <c r="H46" s="26"/>
      <c r="I46" s="26"/>
      <c r="J46" s="72" t="s">
        <v>103</v>
      </c>
      <c r="K46" s="72" t="s">
        <v>105</v>
      </c>
      <c r="L46" s="803" t="s">
        <v>153</v>
      </c>
    </row>
    <row r="47" spans="1:12" ht="15.75" x14ac:dyDescent="0.25">
      <c r="A47" s="806"/>
      <c r="B47" s="68" t="s">
        <v>92</v>
      </c>
      <c r="C47" s="26"/>
      <c r="D47" s="26"/>
      <c r="E47" s="26"/>
      <c r="F47" s="26"/>
      <c r="G47" s="26"/>
      <c r="H47" s="26"/>
      <c r="I47" s="26"/>
      <c r="J47" s="72" t="s">
        <v>103</v>
      </c>
      <c r="K47" s="72" t="s">
        <v>105</v>
      </c>
      <c r="L47" s="805"/>
    </row>
    <row r="48" spans="1:12" ht="15.75" x14ac:dyDescent="0.25">
      <c r="A48" s="806"/>
      <c r="B48" s="68" t="s">
        <v>93</v>
      </c>
      <c r="C48" s="26"/>
      <c r="D48" s="26"/>
      <c r="E48" s="26"/>
      <c r="F48" s="26"/>
      <c r="G48" s="26"/>
      <c r="H48" s="26"/>
      <c r="I48" s="26"/>
      <c r="J48" s="72" t="s">
        <v>103</v>
      </c>
      <c r="K48" s="72" t="s">
        <v>105</v>
      </c>
      <c r="L48" s="804"/>
    </row>
    <row r="49" spans="1:12" ht="15.75" x14ac:dyDescent="0.25">
      <c r="A49" s="262">
        <f>+A46+1</f>
        <v>21</v>
      </c>
      <c r="B49" s="69" t="s">
        <v>88</v>
      </c>
      <c r="C49" s="28"/>
      <c r="D49" s="28"/>
      <c r="E49" s="28"/>
      <c r="F49" s="26"/>
      <c r="G49" s="26"/>
      <c r="H49" s="26"/>
      <c r="I49" s="26"/>
      <c r="J49" s="72" t="s">
        <v>103</v>
      </c>
      <c r="K49" s="72" t="s">
        <v>105</v>
      </c>
      <c r="L49" s="77" t="s">
        <v>194</v>
      </c>
    </row>
    <row r="50" spans="1:12" ht="15.75" x14ac:dyDescent="0.25">
      <c r="A50" s="262">
        <f>+A49+1</f>
        <v>22</v>
      </c>
      <c r="B50" s="69" t="s">
        <v>86</v>
      </c>
      <c r="C50" s="28"/>
      <c r="D50" s="28"/>
      <c r="E50" s="28"/>
      <c r="F50" s="26"/>
      <c r="G50" s="26"/>
      <c r="H50" s="26"/>
      <c r="I50" s="26"/>
      <c r="J50" s="72" t="s">
        <v>103</v>
      </c>
      <c r="K50" s="72" t="s">
        <v>105</v>
      </c>
      <c r="L50" s="78"/>
    </row>
    <row r="51" spans="1:12" ht="15.75" x14ac:dyDescent="0.25">
      <c r="A51" s="262">
        <f t="shared" ref="A51:A55" si="2">+A50+1</f>
        <v>23</v>
      </c>
      <c r="B51" s="809" t="s">
        <v>99</v>
      </c>
      <c r="C51" s="809"/>
      <c r="D51" s="809"/>
      <c r="E51" s="809"/>
      <c r="F51" s="809"/>
      <c r="G51" s="809"/>
      <c r="H51" s="809"/>
      <c r="I51" s="809"/>
      <c r="J51" s="809"/>
      <c r="K51" s="810"/>
      <c r="L51" s="803" t="s">
        <v>80</v>
      </c>
    </row>
    <row r="52" spans="1:12" ht="15.75" x14ac:dyDescent="0.25">
      <c r="A52" s="262">
        <f t="shared" si="2"/>
        <v>24</v>
      </c>
      <c r="B52" s="70" t="s">
        <v>100</v>
      </c>
      <c r="C52" s="28"/>
      <c r="D52" s="28"/>
      <c r="E52" s="28"/>
      <c r="F52" s="26"/>
      <c r="G52" s="26"/>
      <c r="H52" s="26"/>
      <c r="I52" s="26"/>
      <c r="J52" s="72" t="s">
        <v>103</v>
      </c>
      <c r="K52" s="72" t="s">
        <v>105</v>
      </c>
      <c r="L52" s="805"/>
    </row>
    <row r="53" spans="1:12" ht="15.75" x14ac:dyDescent="0.25">
      <c r="A53" s="262">
        <f t="shared" si="2"/>
        <v>25</v>
      </c>
      <c r="B53" s="70" t="s">
        <v>101</v>
      </c>
      <c r="C53" s="28"/>
      <c r="D53" s="28"/>
      <c r="E53" s="28"/>
      <c r="F53" s="26"/>
      <c r="G53" s="26"/>
      <c r="H53" s="26"/>
      <c r="I53" s="26"/>
      <c r="J53" s="72" t="s">
        <v>103</v>
      </c>
      <c r="K53" s="72" t="s">
        <v>105</v>
      </c>
      <c r="L53" s="804"/>
    </row>
    <row r="54" spans="1:12" ht="31.5" x14ac:dyDescent="0.25">
      <c r="A54" s="262">
        <f t="shared" si="2"/>
        <v>26</v>
      </c>
      <c r="B54" s="69" t="s">
        <v>82</v>
      </c>
      <c r="C54" s="28"/>
      <c r="D54" s="28"/>
      <c r="E54" s="28"/>
      <c r="F54" s="26"/>
      <c r="G54" s="26"/>
      <c r="H54" s="26"/>
      <c r="I54" s="26"/>
      <c r="J54" s="72" t="s">
        <v>103</v>
      </c>
      <c r="K54" s="72">
        <v>2013</v>
      </c>
      <c r="L54" s="107" t="s">
        <v>324</v>
      </c>
    </row>
    <row r="55" spans="1:12" ht="15.75" x14ac:dyDescent="0.25">
      <c r="A55" s="806">
        <f t="shared" si="2"/>
        <v>27</v>
      </c>
      <c r="B55" s="808" t="s">
        <v>118</v>
      </c>
      <c r="C55" s="809"/>
      <c r="D55" s="809"/>
      <c r="E55" s="809"/>
      <c r="F55" s="809"/>
      <c r="G55" s="809"/>
      <c r="H55" s="809"/>
      <c r="I55" s="809"/>
      <c r="J55" s="809"/>
      <c r="K55" s="810"/>
      <c r="L55" s="803" t="s">
        <v>81</v>
      </c>
    </row>
    <row r="56" spans="1:12" ht="31.5" x14ac:dyDescent="0.25">
      <c r="A56" s="806"/>
      <c r="B56" s="69" t="s">
        <v>327</v>
      </c>
      <c r="C56" s="270"/>
      <c r="D56" s="270"/>
      <c r="E56" s="270"/>
      <c r="F56" s="797"/>
      <c r="G56" s="798"/>
      <c r="H56" s="799"/>
      <c r="I56" s="26"/>
      <c r="J56" s="25"/>
      <c r="K56" s="25"/>
      <c r="L56" s="805"/>
    </row>
    <row r="57" spans="1:12" ht="31.5" x14ac:dyDescent="0.25">
      <c r="A57" s="806"/>
      <c r="B57" s="71" t="s">
        <v>328</v>
      </c>
      <c r="C57" s="282">
        <v>100</v>
      </c>
      <c r="D57" s="270">
        <v>60.8</v>
      </c>
      <c r="E57" s="270">
        <v>39.200000000000003</v>
      </c>
      <c r="F57" s="797"/>
      <c r="G57" s="798"/>
      <c r="H57" s="799"/>
      <c r="I57" s="281">
        <f>+D57/E57</f>
        <v>1.551020408163265</v>
      </c>
      <c r="J57" s="25"/>
      <c r="K57" s="25"/>
      <c r="L57" s="805"/>
    </row>
    <row r="58" spans="1:12" ht="31.5" x14ac:dyDescent="0.25">
      <c r="A58" s="806"/>
      <c r="B58" s="69" t="s">
        <v>329</v>
      </c>
      <c r="C58" s="270">
        <v>69.599999999999994</v>
      </c>
      <c r="D58" s="270">
        <v>78.2</v>
      </c>
      <c r="E58" s="270">
        <v>56.4</v>
      </c>
      <c r="F58" s="797"/>
      <c r="G58" s="798"/>
      <c r="H58" s="799"/>
      <c r="I58" s="281">
        <f>+D58/E58</f>
        <v>1.3865248226950355</v>
      </c>
      <c r="J58" s="25"/>
      <c r="K58" s="25"/>
      <c r="L58" s="804"/>
    </row>
    <row r="59" spans="1:12" ht="18" customHeight="1" x14ac:dyDescent="0.25">
      <c r="A59" s="807">
        <f>+A55+1</f>
        <v>28</v>
      </c>
      <c r="B59" s="800" t="s">
        <v>119</v>
      </c>
      <c r="C59" s="801"/>
      <c r="D59" s="801"/>
      <c r="E59" s="801"/>
      <c r="F59" s="801"/>
      <c r="G59" s="801"/>
      <c r="H59" s="801"/>
      <c r="I59" s="279" t="s">
        <v>608</v>
      </c>
      <c r="J59" s="801"/>
      <c r="K59" s="802"/>
      <c r="L59" s="78" t="s">
        <v>81</v>
      </c>
    </row>
    <row r="60" spans="1:12" ht="16.5" customHeight="1" x14ac:dyDescent="0.25">
      <c r="A60" s="807"/>
      <c r="B60" s="109" t="s">
        <v>330</v>
      </c>
      <c r="C60" s="277">
        <v>3.1708333333333329</v>
      </c>
      <c r="D60" s="277">
        <v>2.0659722222222223</v>
      </c>
      <c r="E60" s="277">
        <v>1.5013888888888889</v>
      </c>
      <c r="F60" s="794"/>
      <c r="G60" s="795"/>
      <c r="H60" s="796"/>
      <c r="I60" s="277">
        <v>0.98472222222222217</v>
      </c>
      <c r="J60" s="72" t="s">
        <v>125</v>
      </c>
      <c r="K60" s="72">
        <v>2012</v>
      </c>
      <c r="L60" s="78" t="s">
        <v>319</v>
      </c>
    </row>
    <row r="61" spans="1:12" x14ac:dyDescent="0.25">
      <c r="A61" s="807"/>
      <c r="B61" s="32" t="s">
        <v>132</v>
      </c>
      <c r="C61" s="277">
        <v>0.70972222222222225</v>
      </c>
      <c r="D61" s="277">
        <v>0.67083333333333339</v>
      </c>
      <c r="E61" s="277">
        <v>0.73888888888888893</v>
      </c>
      <c r="F61" s="794"/>
      <c r="G61" s="795"/>
      <c r="H61" s="796"/>
      <c r="I61" s="280" t="s">
        <v>609</v>
      </c>
      <c r="J61" s="72" t="s">
        <v>125</v>
      </c>
      <c r="K61" s="72">
        <v>2012</v>
      </c>
      <c r="L61" s="78" t="s">
        <v>81</v>
      </c>
    </row>
    <row r="62" spans="1:12" x14ac:dyDescent="0.25">
      <c r="A62" s="807"/>
      <c r="B62" s="32" t="s">
        <v>133</v>
      </c>
      <c r="C62" s="277">
        <v>0.64652777777777781</v>
      </c>
      <c r="D62" s="277">
        <v>0.63680555555555551</v>
      </c>
      <c r="E62" s="277">
        <v>0.66111111111111109</v>
      </c>
      <c r="F62" s="794"/>
      <c r="G62" s="795"/>
      <c r="H62" s="796"/>
      <c r="I62" s="280" t="s">
        <v>611</v>
      </c>
      <c r="J62" s="72" t="s">
        <v>125</v>
      </c>
      <c r="K62" s="72">
        <v>2012</v>
      </c>
      <c r="L62" s="803" t="s">
        <v>81</v>
      </c>
    </row>
    <row r="63" spans="1:12" x14ac:dyDescent="0.25">
      <c r="A63" s="807"/>
      <c r="B63" s="32" t="s">
        <v>134</v>
      </c>
      <c r="C63" s="277">
        <v>1.0791666666666666</v>
      </c>
      <c r="D63" s="277">
        <v>1.6868055555555557</v>
      </c>
      <c r="E63" s="277">
        <v>0.94791666666666663</v>
      </c>
      <c r="F63" s="794"/>
      <c r="G63" s="795"/>
      <c r="H63" s="796"/>
      <c r="I63" s="277">
        <v>0.73888888888888893</v>
      </c>
      <c r="J63" s="72" t="s">
        <v>125</v>
      </c>
      <c r="K63" s="72">
        <v>2012</v>
      </c>
      <c r="L63" s="805"/>
    </row>
    <row r="64" spans="1:12" x14ac:dyDescent="0.25">
      <c r="A64" s="807"/>
      <c r="B64" s="32" t="s">
        <v>135</v>
      </c>
      <c r="C64" s="277">
        <v>0.66111111111111109</v>
      </c>
      <c r="D64" s="277">
        <v>0.66111111111111109</v>
      </c>
      <c r="E64" s="277">
        <v>0.65625</v>
      </c>
      <c r="F64" s="794"/>
      <c r="G64" s="795"/>
      <c r="H64" s="796"/>
      <c r="I64" s="277">
        <v>4.8611111111111112E-3</v>
      </c>
      <c r="J64" s="72" t="s">
        <v>125</v>
      </c>
      <c r="K64" s="72">
        <v>2012</v>
      </c>
      <c r="L64" s="805"/>
    </row>
    <row r="65" spans="1:12" x14ac:dyDescent="0.25">
      <c r="A65" s="807"/>
      <c r="B65" s="32" t="s">
        <v>136</v>
      </c>
      <c r="C65" s="277">
        <v>0.66597222222222219</v>
      </c>
      <c r="D65" s="277">
        <v>0.65138888888888891</v>
      </c>
      <c r="E65" s="277">
        <v>0.67569444444444438</v>
      </c>
      <c r="F65" s="794"/>
      <c r="G65" s="795"/>
      <c r="H65" s="796"/>
      <c r="I65" s="277">
        <v>2.4305555555555556E-2</v>
      </c>
      <c r="J65" s="72" t="s">
        <v>125</v>
      </c>
      <c r="K65" s="72">
        <v>2012</v>
      </c>
      <c r="L65" s="804"/>
    </row>
    <row r="66" spans="1:12" x14ac:dyDescent="0.25">
      <c r="A66" s="807"/>
      <c r="B66" s="32" t="s">
        <v>137</v>
      </c>
      <c r="C66" s="277">
        <v>1.1180555555555556</v>
      </c>
      <c r="D66" s="277">
        <v>1.2881944444444444</v>
      </c>
      <c r="E66" s="277">
        <v>0.68541666666666667</v>
      </c>
      <c r="F66" s="794"/>
      <c r="G66" s="795"/>
      <c r="H66" s="796"/>
      <c r="I66" s="277">
        <v>0.60277777777777775</v>
      </c>
      <c r="J66" s="80" t="s">
        <v>125</v>
      </c>
      <c r="K66" s="80">
        <v>2012</v>
      </c>
      <c r="L66" s="803" t="s">
        <v>189</v>
      </c>
    </row>
    <row r="67" spans="1:12" x14ac:dyDescent="0.25">
      <c r="A67" s="807"/>
      <c r="B67" s="29" t="s">
        <v>607</v>
      </c>
      <c r="C67" s="277">
        <v>2.1729166666666666</v>
      </c>
      <c r="D67" s="277">
        <v>2.6194444444444445</v>
      </c>
      <c r="E67" s="277">
        <v>1.5902777777777777</v>
      </c>
      <c r="F67" s="794"/>
      <c r="G67" s="795"/>
      <c r="H67" s="796"/>
      <c r="I67" s="277">
        <v>1.0291666666666666</v>
      </c>
      <c r="J67" s="80" t="s">
        <v>125</v>
      </c>
      <c r="K67" s="80">
        <v>2012</v>
      </c>
      <c r="L67" s="805"/>
    </row>
    <row r="68" spans="1:12" ht="13.5" customHeight="1" x14ac:dyDescent="0.25">
      <c r="A68" s="807"/>
      <c r="B68" s="800" t="s">
        <v>606</v>
      </c>
      <c r="C68" s="801"/>
      <c r="D68" s="801"/>
      <c r="E68" s="801"/>
      <c r="F68" s="801"/>
      <c r="G68" s="801"/>
      <c r="H68" s="801"/>
      <c r="I68" s="801"/>
      <c r="J68" s="801"/>
      <c r="K68" s="802"/>
      <c r="L68" s="805"/>
    </row>
    <row r="69" spans="1:12" x14ac:dyDescent="0.25">
      <c r="A69" s="807"/>
      <c r="B69" s="33" t="s">
        <v>139</v>
      </c>
      <c r="C69" s="277">
        <v>1.5756944444444445</v>
      </c>
      <c r="D69" s="277">
        <v>1.7673611111111109</v>
      </c>
      <c r="E69" s="277">
        <v>1.3979166666666665</v>
      </c>
      <c r="F69" s="794"/>
      <c r="G69" s="795"/>
      <c r="H69" s="796"/>
      <c r="I69" s="277">
        <v>0.36944444444444446</v>
      </c>
      <c r="J69" s="72" t="s">
        <v>125</v>
      </c>
      <c r="K69" s="72">
        <v>2012</v>
      </c>
      <c r="L69" s="805"/>
    </row>
    <row r="70" spans="1:12" x14ac:dyDescent="0.25">
      <c r="A70" s="807"/>
      <c r="B70" s="32" t="s">
        <v>603</v>
      </c>
      <c r="C70" s="277">
        <v>1.8881944444444445</v>
      </c>
      <c r="D70" s="277">
        <v>2.2333333333333334</v>
      </c>
      <c r="E70" s="277">
        <v>1.5451388888888891</v>
      </c>
      <c r="F70" s="794"/>
      <c r="G70" s="795"/>
      <c r="H70" s="796"/>
      <c r="I70" s="277">
        <v>0.68819444444444444</v>
      </c>
      <c r="J70" s="72" t="s">
        <v>125</v>
      </c>
      <c r="K70" s="72">
        <v>2012</v>
      </c>
      <c r="L70" s="805"/>
    </row>
    <row r="71" spans="1:12" x14ac:dyDescent="0.25">
      <c r="A71" s="807"/>
      <c r="B71" s="32" t="s">
        <v>604</v>
      </c>
      <c r="C71" s="277">
        <v>1.9722222222222223</v>
      </c>
      <c r="D71" s="277">
        <v>2.3055555555555558</v>
      </c>
      <c r="E71" s="277">
        <v>1.575</v>
      </c>
      <c r="F71" s="794"/>
      <c r="G71" s="795"/>
      <c r="H71" s="796"/>
      <c r="I71" s="277">
        <v>0.73055555555555562</v>
      </c>
      <c r="J71" s="72" t="s">
        <v>125</v>
      </c>
      <c r="K71" s="72">
        <v>2012</v>
      </c>
      <c r="L71" s="805"/>
    </row>
    <row r="72" spans="1:12" x14ac:dyDescent="0.25">
      <c r="A72" s="807"/>
      <c r="B72" s="32" t="s">
        <v>140</v>
      </c>
      <c r="C72" s="277">
        <v>2.3791666666666669</v>
      </c>
      <c r="D72" s="277">
        <v>2.8993055555555554</v>
      </c>
      <c r="E72" s="277">
        <v>1.6624999999999999</v>
      </c>
      <c r="F72" s="794"/>
      <c r="G72" s="795"/>
      <c r="H72" s="796"/>
      <c r="I72" s="277">
        <v>1.2368055555555555</v>
      </c>
      <c r="J72" s="72" t="s">
        <v>125</v>
      </c>
      <c r="K72" s="72">
        <v>2012</v>
      </c>
      <c r="L72" s="805"/>
    </row>
    <row r="73" spans="1:12" x14ac:dyDescent="0.25">
      <c r="A73" s="807"/>
      <c r="B73" s="32" t="s">
        <v>141</v>
      </c>
      <c r="C73" s="277">
        <v>2.6020833333333333</v>
      </c>
      <c r="D73" s="277">
        <v>3.1180555555555554</v>
      </c>
      <c r="E73" s="277">
        <v>1.6951388888888888</v>
      </c>
      <c r="F73" s="794"/>
      <c r="G73" s="795"/>
      <c r="H73" s="796"/>
      <c r="I73" s="277">
        <v>1.4298611111111112</v>
      </c>
      <c r="J73" s="72"/>
      <c r="K73" s="72"/>
      <c r="L73" s="805"/>
    </row>
    <row r="74" spans="1:12" x14ac:dyDescent="0.25">
      <c r="A74" s="807"/>
      <c r="B74" s="32" t="s">
        <v>605</v>
      </c>
      <c r="C74" s="277">
        <v>2.2624999999999997</v>
      </c>
      <c r="D74" s="277">
        <v>2.5368055555555555</v>
      </c>
      <c r="E74" s="277">
        <v>1.6486111111111112</v>
      </c>
      <c r="F74" s="794"/>
      <c r="G74" s="795"/>
      <c r="H74" s="796"/>
      <c r="I74" s="277">
        <v>0.8881944444444444</v>
      </c>
      <c r="J74" s="72" t="s">
        <v>125</v>
      </c>
      <c r="K74" s="72">
        <v>2012</v>
      </c>
      <c r="L74" s="805"/>
    </row>
    <row r="75" spans="1:12" ht="14.25" customHeight="1" x14ac:dyDescent="0.25">
      <c r="A75" s="807"/>
      <c r="B75" s="800" t="s">
        <v>331</v>
      </c>
      <c r="C75" s="801"/>
      <c r="D75" s="801"/>
      <c r="E75" s="801"/>
      <c r="F75" s="801"/>
      <c r="G75" s="801"/>
      <c r="H75" s="801"/>
      <c r="I75" s="801"/>
      <c r="J75" s="801"/>
      <c r="K75" s="802"/>
      <c r="L75" s="805"/>
    </row>
    <row r="76" spans="1:12" x14ac:dyDescent="0.25">
      <c r="A76" s="807"/>
      <c r="B76" s="31" t="s">
        <v>121</v>
      </c>
      <c r="C76" s="278"/>
      <c r="D76" s="277">
        <v>2.401388888888889</v>
      </c>
      <c r="E76" s="277">
        <v>1.3270833333333334</v>
      </c>
      <c r="F76" s="794"/>
      <c r="G76" s="795"/>
      <c r="H76" s="796"/>
      <c r="I76" s="277">
        <v>1.0743055555555556</v>
      </c>
      <c r="J76" s="72" t="s">
        <v>125</v>
      </c>
      <c r="K76" s="72">
        <v>2012</v>
      </c>
      <c r="L76" s="805"/>
    </row>
    <row r="77" spans="1:12" x14ac:dyDescent="0.25">
      <c r="A77" s="807"/>
      <c r="B77" s="31" t="s">
        <v>120</v>
      </c>
      <c r="C77" s="278"/>
      <c r="D77" s="277">
        <v>2.5055555555555555</v>
      </c>
      <c r="E77" s="277">
        <v>1.5777777777777777</v>
      </c>
      <c r="F77" s="794"/>
      <c r="G77" s="795"/>
      <c r="H77" s="796"/>
      <c r="I77" s="277">
        <v>0.9277777777777777</v>
      </c>
      <c r="J77" s="72" t="s">
        <v>125</v>
      </c>
      <c r="K77" s="72">
        <v>2012</v>
      </c>
      <c r="L77" s="804"/>
    </row>
    <row r="78" spans="1:12" x14ac:dyDescent="0.25">
      <c r="A78" s="807"/>
      <c r="B78" s="31" t="s">
        <v>122</v>
      </c>
      <c r="C78" s="278"/>
      <c r="D78" s="277">
        <v>2.6715277777777775</v>
      </c>
      <c r="E78" s="277">
        <v>1.6111111111111109</v>
      </c>
      <c r="F78" s="794"/>
      <c r="G78" s="795"/>
      <c r="H78" s="796"/>
      <c r="I78" s="277">
        <v>1.0604166666666666</v>
      </c>
      <c r="J78" s="72" t="s">
        <v>125</v>
      </c>
      <c r="K78" s="72">
        <v>2012</v>
      </c>
      <c r="L78" s="107" t="s">
        <v>322</v>
      </c>
    </row>
    <row r="79" spans="1:12" x14ac:dyDescent="0.25">
      <c r="A79" s="807"/>
      <c r="B79" s="31" t="s">
        <v>123</v>
      </c>
      <c r="C79" s="278"/>
      <c r="D79" s="277">
        <v>2.817361111111111</v>
      </c>
      <c r="E79" s="277">
        <v>1.7291666666666667</v>
      </c>
      <c r="F79" s="794"/>
      <c r="G79" s="795"/>
      <c r="H79" s="796"/>
      <c r="I79" s="277">
        <v>1.0881944444444445</v>
      </c>
      <c r="J79" s="72" t="s">
        <v>125</v>
      </c>
      <c r="K79" s="72">
        <v>2012</v>
      </c>
      <c r="L79" s="107" t="s">
        <v>189</v>
      </c>
    </row>
    <row r="80" spans="1:12" x14ac:dyDescent="0.25">
      <c r="A80" s="807"/>
      <c r="B80" s="31" t="s">
        <v>124</v>
      </c>
      <c r="C80" s="278"/>
      <c r="D80" s="277">
        <v>3.1263888888888887</v>
      </c>
      <c r="E80" s="277">
        <v>1.8180555555555555</v>
      </c>
      <c r="F80" s="794"/>
      <c r="G80" s="795"/>
      <c r="H80" s="796"/>
      <c r="I80" s="277">
        <v>1.3083333333333333</v>
      </c>
      <c r="J80" s="72" t="s">
        <v>125</v>
      </c>
      <c r="K80" s="72">
        <v>2012</v>
      </c>
      <c r="L80" s="107" t="s">
        <v>189</v>
      </c>
    </row>
    <row r="81" spans="1:12" ht="12.75" customHeight="1" x14ac:dyDescent="0.25">
      <c r="A81" s="807"/>
      <c r="B81" s="800" t="s">
        <v>332</v>
      </c>
      <c r="C81" s="801"/>
      <c r="D81" s="801"/>
      <c r="E81" s="801"/>
      <c r="F81" s="801"/>
      <c r="G81" s="801"/>
      <c r="H81" s="801"/>
      <c r="I81" s="801"/>
      <c r="J81" s="801"/>
      <c r="K81" s="802"/>
      <c r="L81" s="107" t="s">
        <v>318</v>
      </c>
    </row>
    <row r="82" spans="1:12" x14ac:dyDescent="0.25">
      <c r="A82" s="807"/>
      <c r="B82" s="79" t="s">
        <v>142</v>
      </c>
      <c r="C82" s="277">
        <v>1.04375</v>
      </c>
      <c r="D82" s="277">
        <v>1.1958333333333333</v>
      </c>
      <c r="E82" s="277">
        <v>0.93333333333333324</v>
      </c>
      <c r="F82" s="794"/>
      <c r="G82" s="795"/>
      <c r="H82" s="796"/>
      <c r="I82" s="277">
        <v>0.26250000000000001</v>
      </c>
      <c r="J82" s="72" t="s">
        <v>125</v>
      </c>
      <c r="K82" s="72">
        <v>2012</v>
      </c>
      <c r="L82" s="26"/>
    </row>
    <row r="83" spans="1:12" x14ac:dyDescent="0.25">
      <c r="A83" s="807"/>
      <c r="B83" s="79" t="s">
        <v>366</v>
      </c>
      <c r="C83" s="277">
        <v>0.93819444444444444</v>
      </c>
      <c r="D83" s="277">
        <v>0.875</v>
      </c>
      <c r="E83" s="277">
        <v>1.0013888888888889</v>
      </c>
      <c r="F83" s="794"/>
      <c r="G83" s="795"/>
      <c r="H83" s="796"/>
      <c r="I83" s="277">
        <v>0.12638888888888888</v>
      </c>
      <c r="J83" s="72" t="s">
        <v>125</v>
      </c>
      <c r="K83" s="72">
        <v>2012</v>
      </c>
      <c r="L83" s="26"/>
    </row>
    <row r="84" spans="1:12" x14ac:dyDescent="0.25">
      <c r="A84" s="807"/>
      <c r="B84" s="79" t="s">
        <v>149</v>
      </c>
      <c r="C84" s="277">
        <v>0.78472222222222221</v>
      </c>
      <c r="D84" s="277">
        <v>0.70972222222222225</v>
      </c>
      <c r="E84" s="277">
        <v>0.86041666666666661</v>
      </c>
      <c r="F84" s="794"/>
      <c r="G84" s="795"/>
      <c r="H84" s="796"/>
      <c r="I84" s="280" t="s">
        <v>610</v>
      </c>
      <c r="J84" s="72" t="s">
        <v>125</v>
      </c>
      <c r="K84" s="72">
        <v>2012</v>
      </c>
      <c r="L84" s="26"/>
    </row>
    <row r="85" spans="1:12" x14ac:dyDescent="0.25">
      <c r="A85" s="271"/>
      <c r="B85" s="271"/>
      <c r="C85" s="271"/>
      <c r="D85" s="271"/>
      <c r="E85" s="271"/>
      <c r="F85" s="271"/>
      <c r="G85" s="271"/>
      <c r="H85" s="271"/>
      <c r="I85" s="271"/>
      <c r="J85" s="271"/>
      <c r="K85" s="271"/>
      <c r="L85" s="271"/>
    </row>
    <row r="86" spans="1:12" x14ac:dyDescent="0.25">
      <c r="A86" s="271"/>
      <c r="B86" s="271"/>
      <c r="C86" s="271"/>
      <c r="D86" s="271"/>
      <c r="E86" s="271"/>
      <c r="F86" s="271"/>
      <c r="G86" s="271"/>
      <c r="H86" s="271"/>
      <c r="I86" s="271"/>
      <c r="J86" s="271"/>
      <c r="K86" s="271"/>
      <c r="L86" s="271"/>
    </row>
    <row r="87" spans="1:12" x14ac:dyDescent="0.25">
      <c r="A87" s="271"/>
      <c r="B87" s="271"/>
      <c r="C87" s="271"/>
      <c r="D87" s="271"/>
      <c r="E87" s="271"/>
      <c r="F87" s="271"/>
      <c r="G87" s="271"/>
      <c r="H87" s="271"/>
      <c r="I87" s="271"/>
      <c r="J87" s="271"/>
      <c r="K87" s="271"/>
      <c r="L87" s="271"/>
    </row>
    <row r="88" spans="1:12" x14ac:dyDescent="0.25">
      <c r="A88" s="271"/>
      <c r="B88" s="271"/>
      <c r="C88" s="271"/>
      <c r="D88" s="271"/>
      <c r="E88" s="271"/>
      <c r="F88" s="271"/>
      <c r="G88" s="271"/>
      <c r="H88" s="271"/>
      <c r="I88" s="271"/>
      <c r="J88" s="271"/>
      <c r="K88" s="271"/>
      <c r="L88" s="271"/>
    </row>
    <row r="89" spans="1:12" x14ac:dyDescent="0.25">
      <c r="A89" s="271"/>
      <c r="B89" s="271"/>
      <c r="C89" s="271"/>
      <c r="D89" s="271"/>
      <c r="E89" s="271"/>
      <c r="F89" s="271"/>
      <c r="G89" s="271"/>
      <c r="H89" s="271"/>
      <c r="I89" s="271"/>
      <c r="J89" s="271"/>
      <c r="K89" s="271"/>
      <c r="L89" s="271"/>
    </row>
    <row r="90" spans="1:12" x14ac:dyDescent="0.25">
      <c r="A90" s="271"/>
      <c r="B90" s="271"/>
      <c r="C90" s="271"/>
      <c r="D90" s="271"/>
      <c r="E90" s="271"/>
      <c r="F90" s="271"/>
      <c r="G90" s="271"/>
      <c r="H90" s="271"/>
      <c r="I90" s="271"/>
      <c r="J90" s="271"/>
      <c r="K90" s="271"/>
      <c r="L90" s="271"/>
    </row>
    <row r="91" spans="1:12" x14ac:dyDescent="0.25">
      <c r="A91" s="271"/>
      <c r="B91" s="271"/>
      <c r="C91" s="271"/>
      <c r="D91" s="271"/>
      <c r="E91" s="271"/>
      <c r="F91" s="271"/>
      <c r="G91" s="271"/>
      <c r="H91" s="271"/>
      <c r="I91" s="271"/>
      <c r="J91" s="271"/>
      <c r="K91" s="271"/>
      <c r="L91" s="271"/>
    </row>
    <row r="92" spans="1:12" x14ac:dyDescent="0.25">
      <c r="A92" s="271"/>
      <c r="B92" s="271"/>
      <c r="C92" s="271"/>
      <c r="D92" s="271"/>
      <c r="E92" s="271"/>
      <c r="F92" s="271"/>
      <c r="G92" s="271"/>
      <c r="H92" s="271"/>
      <c r="I92" s="271"/>
      <c r="J92" s="271"/>
      <c r="K92" s="271"/>
      <c r="L92" s="271"/>
    </row>
    <row r="93" spans="1:12" x14ac:dyDescent="0.25">
      <c r="A93" s="271"/>
      <c r="B93" s="271"/>
      <c r="C93" s="271"/>
      <c r="D93" s="271"/>
      <c r="E93" s="271"/>
      <c r="F93" s="271"/>
      <c r="G93" s="271"/>
      <c r="H93" s="271"/>
      <c r="I93" s="271"/>
      <c r="J93" s="271"/>
      <c r="K93" s="271"/>
      <c r="L93" s="271"/>
    </row>
    <row r="94" spans="1:12" x14ac:dyDescent="0.25">
      <c r="A94" s="271"/>
      <c r="B94" s="271"/>
      <c r="C94" s="271"/>
      <c r="D94" s="271"/>
      <c r="E94" s="271"/>
      <c r="F94" s="271"/>
      <c r="G94" s="271"/>
      <c r="H94" s="271"/>
      <c r="I94" s="271"/>
      <c r="J94" s="271"/>
      <c r="K94" s="271"/>
      <c r="L94" s="271"/>
    </row>
    <row r="95" spans="1:12" x14ac:dyDescent="0.25">
      <c r="A95" s="271"/>
      <c r="B95" s="271"/>
      <c r="C95" s="271"/>
      <c r="D95" s="271"/>
      <c r="E95" s="271"/>
      <c r="F95" s="271"/>
      <c r="G95" s="271"/>
      <c r="H95" s="271"/>
      <c r="I95" s="271"/>
      <c r="J95" s="271"/>
      <c r="K95" s="271"/>
      <c r="L95" s="271"/>
    </row>
    <row r="96" spans="1:12" x14ac:dyDescent="0.25">
      <c r="A96" s="271"/>
      <c r="B96" s="271"/>
      <c r="C96" s="271"/>
      <c r="D96" s="271"/>
      <c r="E96" s="271"/>
      <c r="F96" s="271"/>
      <c r="G96" s="271"/>
      <c r="H96" s="271"/>
      <c r="I96" s="271"/>
      <c r="J96" s="271"/>
      <c r="K96" s="271"/>
      <c r="L96" s="271"/>
    </row>
    <row r="97" spans="1:12" x14ac:dyDescent="0.25">
      <c r="A97" s="271"/>
      <c r="B97" s="271"/>
      <c r="C97" s="271"/>
      <c r="D97" s="271"/>
      <c r="E97" s="271"/>
      <c r="F97" s="271"/>
      <c r="G97" s="271"/>
      <c r="H97" s="271"/>
      <c r="I97" s="271"/>
      <c r="J97" s="271"/>
      <c r="K97" s="271"/>
      <c r="L97" s="271"/>
    </row>
    <row r="98" spans="1:12" x14ac:dyDescent="0.25">
      <c r="A98" s="271"/>
      <c r="B98" s="271"/>
      <c r="C98" s="271"/>
      <c r="D98" s="271"/>
      <c r="E98" s="271"/>
      <c r="F98" s="271"/>
      <c r="G98" s="271"/>
      <c r="H98" s="271"/>
      <c r="I98" s="271"/>
      <c r="J98" s="271"/>
      <c r="K98" s="271"/>
      <c r="L98" s="271"/>
    </row>
    <row r="99" spans="1:12" x14ac:dyDescent="0.25">
      <c r="A99" s="271"/>
      <c r="B99" s="271"/>
      <c r="C99" s="271"/>
      <c r="D99" s="271"/>
      <c r="E99" s="271"/>
      <c r="F99" s="271"/>
      <c r="G99" s="271"/>
      <c r="H99" s="271"/>
      <c r="I99" s="271"/>
      <c r="J99" s="271"/>
      <c r="K99" s="271"/>
      <c r="L99" s="271"/>
    </row>
    <row r="100" spans="1:12" x14ac:dyDescent="0.25">
      <c r="A100" s="271"/>
      <c r="B100" s="271"/>
      <c r="C100" s="271"/>
      <c r="D100" s="271"/>
      <c r="E100" s="271"/>
      <c r="F100" s="271"/>
      <c r="G100" s="271"/>
      <c r="H100" s="271"/>
      <c r="I100" s="271"/>
      <c r="J100" s="271"/>
      <c r="K100" s="271"/>
      <c r="L100" s="271"/>
    </row>
    <row r="101" spans="1:12" x14ac:dyDescent="0.25">
      <c r="A101" s="271"/>
      <c r="B101" s="271"/>
      <c r="C101" s="271"/>
      <c r="D101" s="271"/>
      <c r="E101" s="271"/>
      <c r="F101" s="271"/>
      <c r="G101" s="271"/>
      <c r="H101" s="271"/>
      <c r="I101" s="271"/>
      <c r="J101" s="271"/>
      <c r="K101" s="271"/>
      <c r="L101" s="271"/>
    </row>
    <row r="102" spans="1:12" x14ac:dyDescent="0.25">
      <c r="A102" s="271"/>
      <c r="B102" s="271"/>
      <c r="C102" s="271"/>
      <c r="D102" s="271"/>
      <c r="E102" s="271"/>
      <c r="F102" s="271"/>
      <c r="G102" s="271"/>
      <c r="H102" s="271"/>
      <c r="I102" s="271"/>
      <c r="J102" s="271"/>
      <c r="K102" s="271"/>
      <c r="L102" s="271"/>
    </row>
    <row r="103" spans="1:12" x14ac:dyDescent="0.25">
      <c r="A103" s="271"/>
      <c r="B103" s="271"/>
      <c r="C103" s="271"/>
      <c r="D103" s="271"/>
      <c r="E103" s="271"/>
      <c r="F103" s="271"/>
      <c r="G103" s="271"/>
      <c r="H103" s="271"/>
      <c r="I103" s="271"/>
      <c r="J103" s="271"/>
      <c r="K103" s="271"/>
      <c r="L103" s="271"/>
    </row>
    <row r="104" spans="1:12" x14ac:dyDescent="0.25">
      <c r="A104" s="271"/>
      <c r="B104" s="271"/>
      <c r="C104" s="271"/>
      <c r="D104" s="271"/>
      <c r="E104" s="271"/>
      <c r="F104" s="271"/>
      <c r="G104" s="271"/>
      <c r="H104" s="271"/>
      <c r="I104" s="271"/>
      <c r="J104" s="271"/>
      <c r="K104" s="271"/>
      <c r="L104" s="271"/>
    </row>
    <row r="105" spans="1:12" x14ac:dyDescent="0.25">
      <c r="A105" s="271"/>
      <c r="B105" s="271"/>
      <c r="C105" s="271"/>
      <c r="D105" s="271"/>
      <c r="E105" s="271"/>
      <c r="F105" s="271"/>
      <c r="G105" s="271"/>
      <c r="H105" s="271"/>
      <c r="I105" s="271"/>
      <c r="J105" s="271"/>
      <c r="K105" s="271"/>
      <c r="L105" s="271"/>
    </row>
    <row r="106" spans="1:12" x14ac:dyDescent="0.25">
      <c r="A106" s="271"/>
      <c r="B106" s="271"/>
      <c r="C106" s="271"/>
      <c r="D106" s="271"/>
      <c r="E106" s="271"/>
      <c r="F106" s="271"/>
      <c r="G106" s="271"/>
      <c r="H106" s="271"/>
      <c r="I106" s="271"/>
      <c r="J106" s="271"/>
      <c r="K106" s="271"/>
      <c r="L106" s="271"/>
    </row>
    <row r="107" spans="1:12" x14ac:dyDescent="0.25">
      <c r="A107" s="271"/>
      <c r="B107" s="271"/>
      <c r="C107" s="271"/>
      <c r="D107" s="271"/>
      <c r="E107" s="271"/>
      <c r="F107" s="271"/>
      <c r="G107" s="271"/>
      <c r="H107" s="271"/>
      <c r="I107" s="271"/>
      <c r="J107" s="271"/>
      <c r="K107" s="271"/>
      <c r="L107" s="271"/>
    </row>
    <row r="108" spans="1:12" x14ac:dyDescent="0.25">
      <c r="A108" s="271"/>
      <c r="B108" s="271"/>
      <c r="C108" s="271"/>
      <c r="D108" s="271"/>
      <c r="E108" s="271"/>
      <c r="F108" s="271"/>
      <c r="G108" s="271"/>
      <c r="H108" s="271"/>
      <c r="I108" s="271"/>
      <c r="J108" s="271"/>
      <c r="K108" s="271"/>
      <c r="L108" s="271"/>
    </row>
    <row r="109" spans="1:12" x14ac:dyDescent="0.25">
      <c r="A109" s="271"/>
      <c r="B109" s="271"/>
      <c r="C109" s="271"/>
      <c r="D109" s="271"/>
      <c r="E109" s="271"/>
      <c r="F109" s="271"/>
      <c r="G109" s="271"/>
      <c r="H109" s="271"/>
      <c r="I109" s="271"/>
      <c r="J109" s="271"/>
      <c r="K109" s="271"/>
      <c r="L109" s="271"/>
    </row>
    <row r="110" spans="1:12" x14ac:dyDescent="0.25">
      <c r="A110" s="271"/>
      <c r="B110" s="271"/>
      <c r="C110" s="271"/>
      <c r="D110" s="271"/>
      <c r="E110" s="271"/>
      <c r="F110" s="271"/>
      <c r="G110" s="271"/>
      <c r="H110" s="271"/>
      <c r="I110" s="271"/>
      <c r="J110" s="271"/>
      <c r="K110" s="271"/>
      <c r="L110" s="271"/>
    </row>
    <row r="111" spans="1:12" x14ac:dyDescent="0.25">
      <c r="A111" s="271"/>
      <c r="B111" s="271"/>
      <c r="C111" s="271"/>
      <c r="D111" s="271"/>
      <c r="E111" s="271"/>
      <c r="F111" s="271"/>
      <c r="G111" s="271"/>
      <c r="H111" s="271"/>
      <c r="I111" s="271"/>
      <c r="J111" s="271"/>
      <c r="K111" s="271"/>
      <c r="L111" s="271"/>
    </row>
    <row r="112" spans="1:12" x14ac:dyDescent="0.25">
      <c r="A112" s="271"/>
      <c r="B112" s="271"/>
      <c r="C112" s="271"/>
      <c r="D112" s="271"/>
      <c r="E112" s="271"/>
      <c r="F112" s="271"/>
      <c r="G112" s="271"/>
      <c r="H112" s="271"/>
      <c r="I112" s="271"/>
      <c r="J112" s="271"/>
      <c r="K112" s="271"/>
      <c r="L112" s="271"/>
    </row>
    <row r="113" spans="1:12" x14ac:dyDescent="0.25">
      <c r="A113" s="271"/>
      <c r="B113" s="271"/>
      <c r="C113" s="271"/>
      <c r="D113" s="271"/>
      <c r="E113" s="271"/>
      <c r="F113" s="271"/>
      <c r="G113" s="271"/>
      <c r="H113" s="271"/>
      <c r="I113" s="271"/>
      <c r="J113" s="271"/>
      <c r="K113" s="271"/>
      <c r="L113" s="271"/>
    </row>
    <row r="114" spans="1:12" x14ac:dyDescent="0.25">
      <c r="A114" s="271"/>
      <c r="B114" s="271"/>
      <c r="C114" s="271"/>
      <c r="D114" s="271"/>
      <c r="E114" s="271"/>
      <c r="F114" s="271"/>
      <c r="G114" s="271"/>
      <c r="H114" s="271"/>
      <c r="I114" s="271"/>
      <c r="J114" s="271"/>
      <c r="K114" s="271"/>
      <c r="L114" s="271"/>
    </row>
    <row r="115" spans="1:12" x14ac:dyDescent="0.25">
      <c r="A115" s="271"/>
      <c r="B115" s="271"/>
      <c r="C115" s="271"/>
      <c r="D115" s="271"/>
      <c r="E115" s="271"/>
      <c r="F115" s="271"/>
      <c r="G115" s="271"/>
      <c r="H115" s="271"/>
      <c r="I115" s="271"/>
      <c r="J115" s="271"/>
      <c r="K115" s="271"/>
      <c r="L115" s="271"/>
    </row>
    <row r="116" spans="1:12" x14ac:dyDescent="0.25">
      <c r="A116" s="271"/>
      <c r="B116" s="271"/>
      <c r="C116" s="271"/>
      <c r="D116" s="271"/>
      <c r="E116" s="271"/>
      <c r="F116" s="271"/>
      <c r="G116" s="271"/>
      <c r="H116" s="271"/>
      <c r="I116" s="271"/>
      <c r="J116" s="271"/>
      <c r="K116" s="271"/>
      <c r="L116" s="271"/>
    </row>
    <row r="117" spans="1:12" x14ac:dyDescent="0.25">
      <c r="A117" s="271"/>
      <c r="B117" s="271"/>
      <c r="C117" s="271"/>
      <c r="D117" s="271"/>
      <c r="E117" s="271"/>
      <c r="F117" s="271"/>
      <c r="G117" s="271"/>
      <c r="H117" s="271"/>
      <c r="I117" s="271"/>
      <c r="J117" s="271"/>
      <c r="K117" s="271"/>
      <c r="L117" s="271"/>
    </row>
    <row r="118" spans="1:12" x14ac:dyDescent="0.25">
      <c r="A118" s="271"/>
      <c r="B118" s="271"/>
      <c r="C118" s="271"/>
      <c r="D118" s="271"/>
      <c r="E118" s="271"/>
      <c r="F118" s="271"/>
      <c r="G118" s="271"/>
      <c r="H118" s="271"/>
      <c r="I118" s="271"/>
      <c r="J118" s="271"/>
      <c r="K118" s="271"/>
      <c r="L118" s="271"/>
    </row>
    <row r="119" spans="1:12" x14ac:dyDescent="0.25">
      <c r="A119" s="271"/>
      <c r="B119" s="271"/>
      <c r="C119" s="271"/>
      <c r="D119" s="271"/>
      <c r="E119" s="271"/>
      <c r="F119" s="271"/>
      <c r="G119" s="271"/>
      <c r="H119" s="271"/>
      <c r="I119" s="271"/>
      <c r="J119" s="271"/>
      <c r="K119" s="271"/>
      <c r="L119" s="271"/>
    </row>
    <row r="120" spans="1:12" x14ac:dyDescent="0.25">
      <c r="A120" s="271"/>
      <c r="B120" s="271"/>
      <c r="C120" s="271"/>
      <c r="D120" s="271"/>
      <c r="E120" s="271"/>
      <c r="F120" s="271"/>
      <c r="G120" s="271"/>
      <c r="H120" s="271"/>
      <c r="I120" s="271"/>
      <c r="J120" s="271"/>
      <c r="K120" s="271"/>
      <c r="L120" s="271"/>
    </row>
    <row r="121" spans="1:12" x14ac:dyDescent="0.25">
      <c r="A121" s="271"/>
      <c r="B121" s="271"/>
      <c r="C121" s="271"/>
      <c r="D121" s="271"/>
      <c r="E121" s="271"/>
      <c r="F121" s="271"/>
      <c r="G121" s="271"/>
      <c r="H121" s="271"/>
      <c r="I121" s="271"/>
      <c r="J121" s="271"/>
      <c r="K121" s="271"/>
      <c r="L121" s="271"/>
    </row>
    <row r="122" spans="1:12" x14ac:dyDescent="0.25">
      <c r="A122" s="271"/>
      <c r="B122" s="271"/>
      <c r="C122" s="271"/>
      <c r="D122" s="271"/>
      <c r="E122" s="271"/>
      <c r="F122" s="271"/>
      <c r="G122" s="271"/>
      <c r="H122" s="271"/>
      <c r="I122" s="271"/>
      <c r="J122" s="271"/>
      <c r="K122" s="271"/>
      <c r="L122" s="271"/>
    </row>
    <row r="123" spans="1:12" x14ac:dyDescent="0.25">
      <c r="A123" s="271"/>
      <c r="B123" s="271"/>
      <c r="C123" s="271"/>
      <c r="D123" s="271"/>
      <c r="E123" s="271"/>
      <c r="F123" s="271"/>
      <c r="G123" s="271"/>
      <c r="H123" s="271"/>
      <c r="I123" s="271"/>
      <c r="J123" s="271"/>
      <c r="K123" s="271"/>
      <c r="L123" s="271"/>
    </row>
    <row r="124" spans="1:12" x14ac:dyDescent="0.25">
      <c r="A124" s="271"/>
      <c r="B124" s="271"/>
      <c r="C124" s="271"/>
      <c r="D124" s="271"/>
      <c r="E124" s="271"/>
      <c r="F124" s="271"/>
      <c r="G124" s="271"/>
      <c r="H124" s="271"/>
      <c r="I124" s="271"/>
      <c r="J124" s="271"/>
      <c r="K124" s="271"/>
      <c r="L124" s="271"/>
    </row>
    <row r="125" spans="1:12" x14ac:dyDescent="0.25">
      <c r="A125" s="271"/>
      <c r="B125" s="271"/>
      <c r="C125" s="271"/>
      <c r="D125" s="271"/>
      <c r="E125" s="271"/>
      <c r="F125" s="271"/>
      <c r="G125" s="271"/>
      <c r="H125" s="271"/>
      <c r="I125" s="271"/>
      <c r="J125" s="271"/>
      <c r="K125" s="271"/>
      <c r="L125" s="271"/>
    </row>
    <row r="126" spans="1:12" x14ac:dyDescent="0.25">
      <c r="A126" s="271"/>
      <c r="B126" s="271"/>
      <c r="C126" s="271"/>
      <c r="D126" s="271"/>
      <c r="E126" s="271"/>
      <c r="F126" s="271"/>
      <c r="G126" s="271"/>
      <c r="H126" s="271"/>
      <c r="I126" s="271"/>
      <c r="J126" s="271"/>
      <c r="K126" s="271"/>
      <c r="L126" s="271"/>
    </row>
    <row r="127" spans="1:12" x14ac:dyDescent="0.25">
      <c r="A127" s="271"/>
      <c r="B127" s="271"/>
      <c r="C127" s="271"/>
      <c r="D127" s="271"/>
      <c r="E127" s="271"/>
      <c r="F127" s="271"/>
      <c r="G127" s="271"/>
      <c r="H127" s="271"/>
      <c r="I127" s="271"/>
      <c r="J127" s="271"/>
      <c r="K127" s="271"/>
      <c r="L127" s="271"/>
    </row>
    <row r="128" spans="1:12" x14ac:dyDescent="0.25">
      <c r="A128" s="271"/>
      <c r="B128" s="271"/>
      <c r="C128" s="271"/>
      <c r="D128" s="271"/>
      <c r="E128" s="271"/>
      <c r="F128" s="271"/>
      <c r="G128" s="271"/>
      <c r="H128" s="271"/>
      <c r="I128" s="271"/>
      <c r="J128" s="271"/>
      <c r="K128" s="271"/>
      <c r="L128" s="271"/>
    </row>
    <row r="129" spans="1:12" x14ac:dyDescent="0.25">
      <c r="A129" s="271"/>
      <c r="B129" s="271"/>
      <c r="C129" s="271"/>
      <c r="D129" s="271"/>
      <c r="E129" s="271"/>
      <c r="F129" s="271"/>
      <c r="G129" s="271"/>
      <c r="H129" s="271"/>
      <c r="I129" s="271"/>
      <c r="J129" s="271"/>
      <c r="K129" s="271"/>
      <c r="L129" s="271"/>
    </row>
    <row r="130" spans="1:12" x14ac:dyDescent="0.25">
      <c r="A130" s="271"/>
      <c r="B130" s="271"/>
      <c r="C130" s="271"/>
      <c r="D130" s="271"/>
      <c r="E130" s="271"/>
      <c r="F130" s="271"/>
      <c r="G130" s="271"/>
      <c r="H130" s="271"/>
      <c r="I130" s="271"/>
      <c r="J130" s="271"/>
      <c r="K130" s="271"/>
      <c r="L130" s="271"/>
    </row>
    <row r="131" spans="1:12" x14ac:dyDescent="0.25">
      <c r="A131" s="271"/>
      <c r="B131" s="271"/>
      <c r="C131" s="271"/>
      <c r="D131" s="271"/>
      <c r="E131" s="271"/>
      <c r="F131" s="271"/>
      <c r="G131" s="271"/>
      <c r="H131" s="271"/>
      <c r="I131" s="271"/>
      <c r="J131" s="271"/>
      <c r="K131" s="271"/>
      <c r="L131" s="271"/>
    </row>
    <row r="132" spans="1:12" x14ac:dyDescent="0.25">
      <c r="A132" s="271"/>
      <c r="B132" s="271"/>
      <c r="C132" s="271"/>
      <c r="D132" s="271"/>
      <c r="E132" s="271"/>
      <c r="F132" s="271"/>
      <c r="G132" s="271"/>
      <c r="H132" s="271"/>
      <c r="I132" s="271"/>
      <c r="J132" s="271"/>
      <c r="K132" s="271"/>
      <c r="L132" s="271"/>
    </row>
    <row r="133" spans="1:12" x14ac:dyDescent="0.25">
      <c r="A133" s="271"/>
      <c r="B133" s="271"/>
      <c r="C133" s="271"/>
      <c r="D133" s="271"/>
      <c r="E133" s="271"/>
      <c r="F133" s="271"/>
      <c r="G133" s="271"/>
      <c r="H133" s="271"/>
      <c r="I133" s="271"/>
      <c r="J133" s="271"/>
      <c r="K133" s="271"/>
      <c r="L133" s="271"/>
    </row>
    <row r="134" spans="1:12" x14ac:dyDescent="0.25">
      <c r="A134" s="271"/>
      <c r="B134" s="271"/>
      <c r="C134" s="271"/>
      <c r="D134" s="271"/>
      <c r="E134" s="271"/>
      <c r="F134" s="271"/>
      <c r="G134" s="271"/>
      <c r="H134" s="271"/>
      <c r="I134" s="271"/>
      <c r="J134" s="271"/>
      <c r="K134" s="271"/>
      <c r="L134" s="271"/>
    </row>
    <row r="135" spans="1:12" x14ac:dyDescent="0.25">
      <c r="A135" s="271"/>
      <c r="B135" s="271"/>
      <c r="C135" s="271"/>
      <c r="D135" s="271"/>
      <c r="E135" s="271"/>
      <c r="F135" s="271"/>
      <c r="G135" s="271"/>
      <c r="H135" s="271"/>
      <c r="I135" s="271"/>
      <c r="J135" s="271"/>
      <c r="K135" s="271"/>
      <c r="L135" s="271"/>
    </row>
    <row r="136" spans="1:12" x14ac:dyDescent="0.25">
      <c r="A136" s="271"/>
      <c r="B136" s="271"/>
      <c r="C136" s="271"/>
      <c r="D136" s="271"/>
      <c r="E136" s="271"/>
      <c r="F136" s="271"/>
      <c r="G136" s="271"/>
      <c r="H136" s="271"/>
      <c r="I136" s="271"/>
      <c r="J136" s="271"/>
      <c r="K136" s="271"/>
      <c r="L136" s="271"/>
    </row>
    <row r="137" spans="1:12" x14ac:dyDescent="0.25">
      <c r="A137" s="271"/>
      <c r="B137" s="271"/>
      <c r="C137" s="271"/>
      <c r="D137" s="271"/>
      <c r="E137" s="271"/>
      <c r="F137" s="271"/>
      <c r="G137" s="271"/>
      <c r="H137" s="271"/>
      <c r="I137" s="271"/>
      <c r="J137" s="271"/>
      <c r="K137" s="271"/>
      <c r="L137" s="271"/>
    </row>
    <row r="138" spans="1:12" x14ac:dyDescent="0.25">
      <c r="A138" s="271"/>
      <c r="B138" s="271"/>
      <c r="C138" s="271"/>
      <c r="D138" s="271"/>
      <c r="E138" s="271"/>
      <c r="F138" s="271"/>
      <c r="G138" s="271"/>
      <c r="H138" s="271"/>
      <c r="I138" s="271"/>
      <c r="J138" s="271"/>
      <c r="K138" s="271"/>
      <c r="L138" s="271"/>
    </row>
    <row r="139" spans="1:12" x14ac:dyDescent="0.25">
      <c r="A139" s="271"/>
      <c r="B139" s="271"/>
      <c r="C139" s="271"/>
      <c r="D139" s="271"/>
      <c r="E139" s="271"/>
      <c r="F139" s="271"/>
      <c r="G139" s="271"/>
      <c r="H139" s="271"/>
      <c r="I139" s="271"/>
      <c r="J139" s="271"/>
      <c r="K139" s="271"/>
      <c r="L139" s="271"/>
    </row>
    <row r="140" spans="1:12" x14ac:dyDescent="0.25">
      <c r="A140" s="271"/>
      <c r="B140" s="271"/>
      <c r="C140" s="271"/>
      <c r="D140" s="271"/>
      <c r="E140" s="271"/>
      <c r="F140" s="271"/>
      <c r="G140" s="271"/>
      <c r="H140" s="271"/>
      <c r="I140" s="271"/>
      <c r="J140" s="271"/>
      <c r="K140" s="271"/>
      <c r="L140" s="271"/>
    </row>
    <row r="141" spans="1:12" x14ac:dyDescent="0.25">
      <c r="A141" s="271"/>
      <c r="B141" s="271"/>
      <c r="C141" s="271"/>
      <c r="D141" s="271"/>
      <c r="E141" s="271"/>
      <c r="F141" s="271"/>
      <c r="G141" s="271"/>
      <c r="H141" s="271"/>
      <c r="I141" s="271"/>
      <c r="J141" s="271"/>
      <c r="K141" s="271"/>
      <c r="L141" s="271"/>
    </row>
    <row r="142" spans="1:12" x14ac:dyDescent="0.25">
      <c r="A142" s="271"/>
      <c r="B142" s="271"/>
      <c r="C142" s="271"/>
      <c r="D142" s="271"/>
      <c r="E142" s="271"/>
      <c r="F142" s="271"/>
      <c r="G142" s="271"/>
      <c r="H142" s="271"/>
      <c r="I142" s="271"/>
      <c r="J142" s="271"/>
      <c r="K142" s="271"/>
      <c r="L142" s="271"/>
    </row>
    <row r="143" spans="1:12" x14ac:dyDescent="0.25">
      <c r="A143" s="271"/>
      <c r="B143" s="271"/>
      <c r="C143" s="271"/>
      <c r="D143" s="271"/>
      <c r="E143" s="271"/>
      <c r="F143" s="271"/>
      <c r="G143" s="271"/>
      <c r="H143" s="271"/>
      <c r="I143" s="271"/>
      <c r="J143" s="271"/>
      <c r="K143" s="271"/>
      <c r="L143" s="271"/>
    </row>
    <row r="144" spans="1:12" x14ac:dyDescent="0.25">
      <c r="A144" s="271"/>
      <c r="B144" s="271"/>
      <c r="C144" s="271"/>
      <c r="D144" s="271"/>
      <c r="E144" s="271"/>
      <c r="F144" s="271"/>
      <c r="G144" s="271"/>
      <c r="H144" s="271"/>
      <c r="I144" s="271"/>
      <c r="J144" s="271"/>
      <c r="K144" s="271"/>
      <c r="L144" s="271"/>
    </row>
    <row r="145" spans="1:12" x14ac:dyDescent="0.25">
      <c r="A145" s="271"/>
      <c r="B145" s="271"/>
      <c r="C145" s="271"/>
      <c r="D145" s="271"/>
      <c r="E145" s="271"/>
      <c r="F145" s="271"/>
      <c r="G145" s="271"/>
      <c r="H145" s="271"/>
      <c r="I145" s="271"/>
      <c r="J145" s="271"/>
      <c r="K145" s="271"/>
      <c r="L145" s="271"/>
    </row>
    <row r="146" spans="1:12" x14ac:dyDescent="0.25">
      <c r="A146" s="271"/>
      <c r="B146" s="271"/>
      <c r="C146" s="271"/>
      <c r="D146" s="271"/>
      <c r="E146" s="271"/>
      <c r="F146" s="271"/>
      <c r="G146" s="271"/>
      <c r="H146" s="271"/>
      <c r="I146" s="271"/>
      <c r="J146" s="271"/>
      <c r="K146" s="271"/>
      <c r="L146" s="271"/>
    </row>
    <row r="147" spans="1:12" x14ac:dyDescent="0.25">
      <c r="A147" s="271"/>
      <c r="B147" s="271"/>
      <c r="C147" s="271"/>
      <c r="D147" s="271"/>
      <c r="E147" s="271"/>
      <c r="F147" s="271"/>
      <c r="G147" s="271"/>
      <c r="H147" s="271"/>
      <c r="I147" s="271"/>
      <c r="J147" s="271"/>
      <c r="K147" s="271"/>
      <c r="L147" s="271"/>
    </row>
    <row r="148" spans="1:12" x14ac:dyDescent="0.25">
      <c r="A148" s="271"/>
      <c r="B148" s="271"/>
      <c r="C148" s="271"/>
      <c r="D148" s="271"/>
      <c r="E148" s="271"/>
      <c r="F148" s="271"/>
      <c r="G148" s="271"/>
      <c r="H148" s="271"/>
      <c r="I148" s="271"/>
      <c r="J148" s="271"/>
      <c r="K148" s="271"/>
      <c r="L148" s="271"/>
    </row>
    <row r="149" spans="1:12" x14ac:dyDescent="0.25">
      <c r="A149" s="271"/>
      <c r="B149" s="271"/>
      <c r="C149" s="271"/>
      <c r="D149" s="271"/>
      <c r="E149" s="271"/>
      <c r="F149" s="271"/>
      <c r="G149" s="271"/>
      <c r="H149" s="271"/>
      <c r="I149" s="271"/>
      <c r="J149" s="271"/>
      <c r="K149" s="271"/>
      <c r="L149" s="271"/>
    </row>
    <row r="150" spans="1:12" x14ac:dyDescent="0.25">
      <c r="A150" s="271"/>
      <c r="B150" s="271"/>
      <c r="C150" s="271"/>
      <c r="D150" s="271"/>
      <c r="E150" s="271"/>
      <c r="F150" s="271"/>
      <c r="G150" s="271"/>
      <c r="H150" s="271"/>
      <c r="I150" s="271"/>
      <c r="J150" s="271"/>
      <c r="K150" s="271"/>
      <c r="L150" s="271"/>
    </row>
    <row r="151" spans="1:12" x14ac:dyDescent="0.25">
      <c r="A151" s="271"/>
      <c r="B151" s="271"/>
      <c r="C151" s="271"/>
      <c r="D151" s="271"/>
      <c r="E151" s="271"/>
      <c r="F151" s="271"/>
      <c r="G151" s="271"/>
      <c r="H151" s="271"/>
      <c r="I151" s="271"/>
      <c r="J151" s="271"/>
      <c r="K151" s="271"/>
      <c r="L151" s="271"/>
    </row>
    <row r="152" spans="1:12" x14ac:dyDescent="0.25">
      <c r="A152" s="271"/>
      <c r="B152" s="271"/>
      <c r="C152" s="271"/>
      <c r="D152" s="271"/>
      <c r="E152" s="271"/>
      <c r="F152" s="271"/>
      <c r="G152" s="271"/>
      <c r="H152" s="271"/>
      <c r="I152" s="271"/>
      <c r="J152" s="271"/>
      <c r="K152" s="271"/>
      <c r="L152" s="271"/>
    </row>
    <row r="153" spans="1:12" x14ac:dyDescent="0.25">
      <c r="A153" s="271"/>
      <c r="B153" s="271"/>
      <c r="C153" s="271"/>
      <c r="D153" s="271"/>
      <c r="E153" s="271"/>
      <c r="F153" s="271"/>
      <c r="G153" s="271"/>
      <c r="H153" s="271"/>
      <c r="I153" s="271"/>
      <c r="J153" s="271"/>
      <c r="K153" s="271"/>
      <c r="L153" s="271"/>
    </row>
    <row r="154" spans="1:12" x14ac:dyDescent="0.25">
      <c r="A154" s="271"/>
      <c r="B154" s="271"/>
      <c r="C154" s="271"/>
      <c r="D154" s="271"/>
      <c r="E154" s="271"/>
      <c r="F154" s="271"/>
      <c r="G154" s="271"/>
      <c r="H154" s="271"/>
      <c r="I154" s="271"/>
      <c r="J154" s="271"/>
      <c r="K154" s="271"/>
      <c r="L154" s="271"/>
    </row>
    <row r="155" spans="1:12" x14ac:dyDescent="0.25">
      <c r="A155" s="271"/>
      <c r="B155" s="271"/>
      <c r="C155" s="271"/>
      <c r="D155" s="271"/>
      <c r="E155" s="271"/>
      <c r="F155" s="271"/>
      <c r="G155" s="271"/>
      <c r="H155" s="271"/>
      <c r="I155" s="271"/>
      <c r="J155" s="271"/>
      <c r="K155" s="271"/>
      <c r="L155" s="271"/>
    </row>
    <row r="156" spans="1:12" x14ac:dyDescent="0.25">
      <c r="A156" s="271"/>
      <c r="B156" s="271"/>
      <c r="C156" s="271"/>
      <c r="D156" s="271"/>
      <c r="E156" s="271"/>
      <c r="F156" s="271"/>
      <c r="G156" s="271"/>
      <c r="H156" s="271"/>
      <c r="I156" s="271"/>
      <c r="J156" s="271"/>
      <c r="K156" s="271"/>
      <c r="L156" s="271"/>
    </row>
    <row r="157" spans="1:12" x14ac:dyDescent="0.25">
      <c r="A157" s="271"/>
      <c r="B157" s="271"/>
      <c r="C157" s="271"/>
      <c r="D157" s="271"/>
      <c r="E157" s="271"/>
      <c r="F157" s="271"/>
      <c r="G157" s="271"/>
      <c r="H157" s="271"/>
      <c r="I157" s="271"/>
      <c r="J157" s="271"/>
      <c r="K157" s="271"/>
      <c r="L157" s="271"/>
    </row>
    <row r="158" spans="1:12" x14ac:dyDescent="0.25">
      <c r="A158" s="271"/>
      <c r="B158" s="271"/>
      <c r="C158" s="271"/>
      <c r="D158" s="271"/>
      <c r="E158" s="271"/>
      <c r="F158" s="271"/>
      <c r="G158" s="271"/>
      <c r="H158" s="271"/>
      <c r="I158" s="271"/>
      <c r="J158" s="271"/>
      <c r="K158" s="271"/>
      <c r="L158" s="271"/>
    </row>
    <row r="159" spans="1:12" x14ac:dyDescent="0.25">
      <c r="A159" s="271"/>
      <c r="B159" s="271"/>
      <c r="C159" s="271"/>
      <c r="D159" s="271"/>
      <c r="E159" s="271"/>
      <c r="F159" s="271"/>
      <c r="G159" s="271"/>
      <c r="H159" s="271"/>
      <c r="I159" s="271"/>
      <c r="J159" s="271"/>
      <c r="K159" s="271"/>
      <c r="L159" s="271"/>
    </row>
    <row r="160" spans="1:12" x14ac:dyDescent="0.25">
      <c r="A160" s="271"/>
      <c r="B160" s="271"/>
      <c r="C160" s="271"/>
      <c r="D160" s="271"/>
      <c r="E160" s="271"/>
      <c r="F160" s="271"/>
      <c r="G160" s="271"/>
      <c r="H160" s="271"/>
      <c r="I160" s="271"/>
      <c r="J160" s="271"/>
      <c r="K160" s="271"/>
      <c r="L160" s="271"/>
    </row>
    <row r="161" spans="1:12" x14ac:dyDescent="0.25">
      <c r="A161" s="271"/>
      <c r="B161" s="271"/>
      <c r="C161" s="271"/>
      <c r="D161" s="271"/>
      <c r="E161" s="271"/>
      <c r="F161" s="271"/>
      <c r="G161" s="271"/>
      <c r="H161" s="271"/>
      <c r="I161" s="271"/>
      <c r="J161" s="271"/>
      <c r="K161" s="271"/>
      <c r="L161" s="271"/>
    </row>
    <row r="162" spans="1:12" x14ac:dyDescent="0.25">
      <c r="A162" s="271"/>
      <c r="B162" s="271"/>
      <c r="C162" s="271"/>
      <c r="D162" s="271"/>
      <c r="E162" s="271"/>
      <c r="F162" s="271"/>
      <c r="G162" s="271"/>
      <c r="H162" s="271"/>
      <c r="I162" s="271"/>
      <c r="J162" s="271"/>
      <c r="K162" s="271"/>
      <c r="L162" s="271"/>
    </row>
    <row r="163" spans="1:12" x14ac:dyDescent="0.25">
      <c r="A163" s="271"/>
      <c r="B163" s="271"/>
      <c r="C163" s="271"/>
      <c r="D163" s="271"/>
      <c r="E163" s="271"/>
      <c r="F163" s="271"/>
      <c r="G163" s="271"/>
      <c r="H163" s="271"/>
      <c r="I163" s="271"/>
      <c r="J163" s="271"/>
      <c r="K163" s="271"/>
      <c r="L163" s="271"/>
    </row>
    <row r="164" spans="1:12" x14ac:dyDescent="0.25">
      <c r="A164" s="271"/>
      <c r="B164" s="271"/>
      <c r="C164" s="271"/>
      <c r="D164" s="271"/>
      <c r="E164" s="271"/>
      <c r="F164" s="271"/>
      <c r="G164" s="271"/>
      <c r="H164" s="271"/>
      <c r="I164" s="271"/>
      <c r="J164" s="271"/>
      <c r="K164" s="271"/>
      <c r="L164" s="271"/>
    </row>
    <row r="165" spans="1:12" x14ac:dyDescent="0.25">
      <c r="A165" s="271"/>
      <c r="B165" s="271"/>
      <c r="C165" s="271"/>
      <c r="D165" s="271"/>
      <c r="E165" s="271"/>
      <c r="F165" s="271"/>
      <c r="G165" s="271"/>
      <c r="H165" s="271"/>
      <c r="I165" s="271"/>
      <c r="J165" s="271"/>
      <c r="K165" s="271"/>
      <c r="L165" s="271"/>
    </row>
    <row r="166" spans="1:12" x14ac:dyDescent="0.25">
      <c r="A166" s="271"/>
      <c r="B166" s="271"/>
      <c r="C166" s="271"/>
      <c r="D166" s="271"/>
      <c r="E166" s="271"/>
      <c r="F166" s="271"/>
      <c r="G166" s="271"/>
      <c r="H166" s="271"/>
      <c r="I166" s="271"/>
      <c r="J166" s="271"/>
      <c r="K166" s="271"/>
      <c r="L166" s="271"/>
    </row>
    <row r="167" spans="1:12" x14ac:dyDescent="0.25">
      <c r="A167" s="271"/>
      <c r="B167" s="271"/>
      <c r="C167" s="271"/>
      <c r="D167" s="271"/>
      <c r="E167" s="271"/>
      <c r="F167" s="271"/>
      <c r="G167" s="271"/>
      <c r="H167" s="271"/>
      <c r="I167" s="271"/>
      <c r="J167" s="271"/>
      <c r="K167" s="271"/>
      <c r="L167" s="271"/>
    </row>
    <row r="168" spans="1:12" x14ac:dyDescent="0.25">
      <c r="A168" s="271"/>
      <c r="B168" s="271"/>
      <c r="C168" s="271"/>
      <c r="D168" s="271"/>
      <c r="E168" s="271"/>
      <c r="F168" s="271"/>
      <c r="G168" s="271"/>
      <c r="H168" s="271"/>
      <c r="I168" s="271"/>
      <c r="J168" s="271"/>
      <c r="K168" s="271"/>
      <c r="L168" s="271"/>
    </row>
    <row r="169" spans="1:12" x14ac:dyDescent="0.25">
      <c r="A169" s="271"/>
      <c r="B169" s="271"/>
      <c r="C169" s="271"/>
      <c r="D169" s="271"/>
      <c r="E169" s="271"/>
      <c r="F169" s="271"/>
      <c r="G169" s="271"/>
      <c r="H169" s="271"/>
      <c r="I169" s="271"/>
      <c r="J169" s="271"/>
      <c r="K169" s="271"/>
      <c r="L169" s="271"/>
    </row>
    <row r="170" spans="1:12" x14ac:dyDescent="0.25">
      <c r="A170" s="271"/>
      <c r="B170" s="271"/>
      <c r="C170" s="271"/>
      <c r="D170" s="271"/>
      <c r="E170" s="271"/>
      <c r="F170" s="271"/>
      <c r="G170" s="271"/>
      <c r="H170" s="271"/>
      <c r="I170" s="271"/>
      <c r="J170" s="271"/>
      <c r="K170" s="271"/>
      <c r="L170" s="271"/>
    </row>
    <row r="171" spans="1:12" x14ac:dyDescent="0.25">
      <c r="A171" s="271"/>
      <c r="B171" s="271"/>
      <c r="C171" s="271"/>
      <c r="D171" s="271"/>
      <c r="E171" s="271"/>
      <c r="F171" s="271"/>
      <c r="G171" s="271"/>
      <c r="H171" s="271"/>
      <c r="I171" s="271"/>
      <c r="J171" s="271"/>
      <c r="K171" s="271"/>
      <c r="L171" s="271"/>
    </row>
  </sheetData>
  <mergeCells count="66">
    <mergeCell ref="J1:L1"/>
    <mergeCell ref="A46:A48"/>
    <mergeCell ref="A30:A32"/>
    <mergeCell ref="A33:A35"/>
    <mergeCell ref="A55:A58"/>
    <mergeCell ref="A1:A2"/>
    <mergeCell ref="B1:B2"/>
    <mergeCell ref="C1:E1"/>
    <mergeCell ref="F1:H1"/>
    <mergeCell ref="I1:I2"/>
    <mergeCell ref="A12:L12"/>
    <mergeCell ref="A3:L3"/>
    <mergeCell ref="A13:A19"/>
    <mergeCell ref="A20:A22"/>
    <mergeCell ref="A23:A29"/>
    <mergeCell ref="A40:A42"/>
    <mergeCell ref="A43:A45"/>
    <mergeCell ref="L66:L77"/>
    <mergeCell ref="L46:L48"/>
    <mergeCell ref="L51:L53"/>
    <mergeCell ref="L55:L58"/>
    <mergeCell ref="A59:A84"/>
    <mergeCell ref="B55:K55"/>
    <mergeCell ref="B51:K51"/>
    <mergeCell ref="B59:H59"/>
    <mergeCell ref="J59:K59"/>
    <mergeCell ref="L62:L65"/>
    <mergeCell ref="F72:H72"/>
    <mergeCell ref="F73:H73"/>
    <mergeCell ref="F74:H74"/>
    <mergeCell ref="F76:H76"/>
    <mergeCell ref="F67:H67"/>
    <mergeCell ref="L38:L42"/>
    <mergeCell ref="L43:L45"/>
    <mergeCell ref="B20:K20"/>
    <mergeCell ref="B23:K23"/>
    <mergeCell ref="B30:K30"/>
    <mergeCell ref="B33:K33"/>
    <mergeCell ref="L14:L15"/>
    <mergeCell ref="L16:L19"/>
    <mergeCell ref="L20:L23"/>
    <mergeCell ref="L26:L32"/>
    <mergeCell ref="L33:L35"/>
    <mergeCell ref="F69:H69"/>
    <mergeCell ref="F70:H70"/>
    <mergeCell ref="F71:H71"/>
    <mergeCell ref="B68:K68"/>
    <mergeCell ref="F82:H82"/>
    <mergeCell ref="F83:H83"/>
    <mergeCell ref="F84:H84"/>
    <mergeCell ref="B75:K75"/>
    <mergeCell ref="B81:K81"/>
    <mergeCell ref="F77:H77"/>
    <mergeCell ref="F78:H78"/>
    <mergeCell ref="F79:H79"/>
    <mergeCell ref="F80:H80"/>
    <mergeCell ref="F65:H65"/>
    <mergeCell ref="F66:H66"/>
    <mergeCell ref="F57:H57"/>
    <mergeCell ref="F58:H58"/>
    <mergeCell ref="F56:H56"/>
    <mergeCell ref="F60:H60"/>
    <mergeCell ref="F62:H62"/>
    <mergeCell ref="F61:H61"/>
    <mergeCell ref="F63:H63"/>
    <mergeCell ref="F64:H64"/>
  </mergeCells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topLeftCell="A16" workbookViewId="0">
      <selection activeCell="T7" sqref="T7"/>
    </sheetView>
  </sheetViews>
  <sheetFormatPr defaultRowHeight="15" x14ac:dyDescent="0.25"/>
  <cols>
    <col min="1" max="1" width="19.28515625" customWidth="1"/>
    <col min="2" max="2" width="11.28515625" customWidth="1"/>
    <col min="4" max="4" width="11" customWidth="1"/>
    <col min="5" max="5" width="13.5703125" customWidth="1"/>
    <col min="6" max="6" width="12.28515625" customWidth="1"/>
    <col min="7" max="8" width="12.42578125" customWidth="1"/>
    <col min="9" max="10" width="11.140625" customWidth="1"/>
  </cols>
  <sheetData>
    <row r="1" spans="1:16" ht="30" customHeight="1" thickTop="1" thickBot="1" x14ac:dyDescent="0.3">
      <c r="A1" s="826" t="s">
        <v>800</v>
      </c>
      <c r="B1" s="826"/>
      <c r="C1" s="826"/>
      <c r="D1" s="827"/>
      <c r="E1" s="827"/>
      <c r="F1" s="827"/>
      <c r="G1" s="827"/>
      <c r="H1" s="827"/>
      <c r="I1" s="827"/>
      <c r="J1" s="827"/>
      <c r="K1" s="827"/>
      <c r="L1" s="827"/>
      <c r="M1" s="827"/>
      <c r="N1" s="827"/>
      <c r="O1" s="827"/>
      <c r="P1" s="827"/>
    </row>
    <row r="2" spans="1:16" ht="41.25" customHeight="1" thickTop="1" thickBot="1" x14ac:dyDescent="0.3">
      <c r="A2" s="828" t="s">
        <v>801</v>
      </c>
      <c r="B2" s="830" t="s">
        <v>802</v>
      </c>
      <c r="C2" s="831"/>
      <c r="D2" s="831"/>
      <c r="E2" s="831"/>
      <c r="F2" s="832" t="s">
        <v>803</v>
      </c>
      <c r="G2" s="833"/>
      <c r="H2" s="833"/>
      <c r="I2" s="833"/>
      <c r="J2" s="834"/>
      <c r="K2" s="832" t="s">
        <v>804</v>
      </c>
      <c r="L2" s="833"/>
      <c r="M2" s="833"/>
      <c r="N2" s="834"/>
      <c r="O2" s="835" t="s">
        <v>805</v>
      </c>
      <c r="P2" s="836"/>
    </row>
    <row r="3" spans="1:16" ht="61.5" thickTop="1" thickBot="1" x14ac:dyDescent="0.3">
      <c r="A3" s="829"/>
      <c r="B3" s="445">
        <v>2010</v>
      </c>
      <c r="C3" s="446" t="s">
        <v>806</v>
      </c>
      <c r="D3" s="447" t="s">
        <v>111</v>
      </c>
      <c r="E3" s="448" t="s">
        <v>807</v>
      </c>
      <c r="F3" s="449" t="s">
        <v>808</v>
      </c>
      <c r="G3" s="450" t="s">
        <v>809</v>
      </c>
      <c r="H3" s="450" t="s">
        <v>810</v>
      </c>
      <c r="I3" s="450" t="s">
        <v>811</v>
      </c>
      <c r="J3" s="451" t="s">
        <v>812</v>
      </c>
      <c r="K3" s="449" t="s">
        <v>808</v>
      </c>
      <c r="L3" s="450" t="s">
        <v>809</v>
      </c>
      <c r="M3" s="450" t="s">
        <v>813</v>
      </c>
      <c r="N3" s="451" t="s">
        <v>812</v>
      </c>
      <c r="O3" s="452" t="s">
        <v>69</v>
      </c>
      <c r="P3" s="453" t="s">
        <v>814</v>
      </c>
    </row>
    <row r="4" spans="1:16" ht="15.75" thickTop="1" x14ac:dyDescent="0.25">
      <c r="A4" s="454" t="s">
        <v>815</v>
      </c>
      <c r="B4" s="837" t="s">
        <v>816</v>
      </c>
      <c r="C4" s="455">
        <v>111</v>
      </c>
      <c r="D4" s="456">
        <f>SUM(B4:C4)</f>
        <v>111</v>
      </c>
      <c r="E4" s="457">
        <f>+D4</f>
        <v>111</v>
      </c>
      <c r="F4" s="458">
        <v>41</v>
      </c>
      <c r="G4" s="455"/>
      <c r="H4" s="455"/>
      <c r="I4" s="455"/>
      <c r="J4" s="459">
        <f t="shared" ref="J4:J11" si="0">SUM(F4:I4)</f>
        <v>41</v>
      </c>
      <c r="K4" s="460">
        <f>+F4*100/J4</f>
        <v>100</v>
      </c>
      <c r="L4" s="461">
        <f t="shared" ref="L4:L20" si="1">+G4*100/J4</f>
        <v>0</v>
      </c>
      <c r="M4" s="461">
        <f t="shared" ref="M4:M20" si="2">+I4*100/J4</f>
        <v>0</v>
      </c>
      <c r="N4" s="462">
        <f t="shared" ref="N4:N20" si="3">+J4*100/D4</f>
        <v>36.936936936936938</v>
      </c>
      <c r="O4" s="463">
        <f t="shared" ref="O4:O19" si="4">D4-J4</f>
        <v>70</v>
      </c>
      <c r="P4" s="464">
        <f t="shared" ref="P4:P20" si="5">100*O4/D4</f>
        <v>63.063063063063062</v>
      </c>
    </row>
    <row r="5" spans="1:16" x14ac:dyDescent="0.25">
      <c r="A5" s="465" t="s">
        <v>817</v>
      </c>
      <c r="B5" s="838"/>
      <c r="C5" s="466">
        <v>71</v>
      </c>
      <c r="D5" s="467">
        <f t="shared" ref="D5:D19" si="6">SUM(B5:C5)</f>
        <v>71</v>
      </c>
      <c r="E5" s="468">
        <f>+D5</f>
        <v>71</v>
      </c>
      <c r="F5" s="469">
        <v>12</v>
      </c>
      <c r="G5" s="466"/>
      <c r="H5" s="466"/>
      <c r="I5" s="466"/>
      <c r="J5" s="470">
        <f t="shared" si="0"/>
        <v>12</v>
      </c>
      <c r="K5" s="471">
        <f t="shared" ref="K5:K20" si="7">100*F5/C5</f>
        <v>16.901408450704224</v>
      </c>
      <c r="L5" s="472">
        <f t="shared" si="1"/>
        <v>0</v>
      </c>
      <c r="M5" s="472">
        <f t="shared" si="2"/>
        <v>0</v>
      </c>
      <c r="N5" s="473">
        <f t="shared" si="3"/>
        <v>16.901408450704224</v>
      </c>
      <c r="O5" s="474">
        <f t="shared" si="4"/>
        <v>59</v>
      </c>
      <c r="P5" s="475">
        <f t="shared" si="5"/>
        <v>83.098591549295776</v>
      </c>
    </row>
    <row r="6" spans="1:16" x14ac:dyDescent="0.25">
      <c r="A6" s="465" t="s">
        <v>818</v>
      </c>
      <c r="B6" s="838"/>
      <c r="C6" s="466">
        <v>74</v>
      </c>
      <c r="D6" s="467">
        <f t="shared" si="6"/>
        <v>74</v>
      </c>
      <c r="E6" s="468">
        <f t="shared" ref="E6:E20" si="8">+C6-B6</f>
        <v>74</v>
      </c>
      <c r="F6" s="469">
        <v>55</v>
      </c>
      <c r="G6" s="466">
        <v>19</v>
      </c>
      <c r="H6" s="466"/>
      <c r="I6" s="466"/>
      <c r="J6" s="470">
        <f t="shared" si="0"/>
        <v>74</v>
      </c>
      <c r="K6" s="471">
        <f t="shared" si="7"/>
        <v>74.324324324324323</v>
      </c>
      <c r="L6" s="472">
        <f t="shared" si="1"/>
        <v>25.675675675675677</v>
      </c>
      <c r="M6" s="472">
        <f t="shared" si="2"/>
        <v>0</v>
      </c>
      <c r="N6" s="473">
        <f t="shared" si="3"/>
        <v>100</v>
      </c>
      <c r="O6" s="474">
        <f t="shared" si="4"/>
        <v>0</v>
      </c>
      <c r="P6" s="475">
        <f t="shared" si="5"/>
        <v>0</v>
      </c>
    </row>
    <row r="7" spans="1:16" x14ac:dyDescent="0.25">
      <c r="A7" s="465" t="s">
        <v>819</v>
      </c>
      <c r="B7" s="838"/>
      <c r="C7" s="466">
        <v>104</v>
      </c>
      <c r="D7" s="467">
        <f t="shared" si="6"/>
        <v>104</v>
      </c>
      <c r="E7" s="468">
        <f t="shared" si="8"/>
        <v>104</v>
      </c>
      <c r="F7" s="469">
        <v>22</v>
      </c>
      <c r="G7" s="466">
        <v>22</v>
      </c>
      <c r="H7" s="466"/>
      <c r="I7" s="466"/>
      <c r="J7" s="470">
        <f t="shared" si="0"/>
        <v>44</v>
      </c>
      <c r="K7" s="471">
        <f t="shared" si="7"/>
        <v>21.153846153846153</v>
      </c>
      <c r="L7" s="472">
        <f t="shared" si="1"/>
        <v>50</v>
      </c>
      <c r="M7" s="472">
        <f t="shared" si="2"/>
        <v>0</v>
      </c>
      <c r="N7" s="473">
        <f t="shared" si="3"/>
        <v>42.307692307692307</v>
      </c>
      <c r="O7" s="474">
        <f t="shared" si="4"/>
        <v>60</v>
      </c>
      <c r="P7" s="475">
        <f t="shared" si="5"/>
        <v>57.692307692307693</v>
      </c>
    </row>
    <row r="8" spans="1:16" x14ac:dyDescent="0.25">
      <c r="A8" s="465" t="s">
        <v>820</v>
      </c>
      <c r="B8" s="838"/>
      <c r="C8" s="466">
        <v>44</v>
      </c>
      <c r="D8" s="467">
        <f t="shared" si="6"/>
        <v>44</v>
      </c>
      <c r="E8" s="468">
        <f t="shared" si="8"/>
        <v>44</v>
      </c>
      <c r="F8" s="469">
        <v>2</v>
      </c>
      <c r="G8" s="466">
        <v>5</v>
      </c>
      <c r="H8" s="466"/>
      <c r="I8" s="466"/>
      <c r="J8" s="470">
        <f t="shared" si="0"/>
        <v>7</v>
      </c>
      <c r="K8" s="471">
        <f t="shared" si="7"/>
        <v>4.5454545454545459</v>
      </c>
      <c r="L8" s="472">
        <f t="shared" si="1"/>
        <v>71.428571428571431</v>
      </c>
      <c r="M8" s="472">
        <f t="shared" si="2"/>
        <v>0</v>
      </c>
      <c r="N8" s="473">
        <f t="shared" si="3"/>
        <v>15.909090909090908</v>
      </c>
      <c r="O8" s="474">
        <f t="shared" si="4"/>
        <v>37</v>
      </c>
      <c r="P8" s="475">
        <f t="shared" si="5"/>
        <v>84.090909090909093</v>
      </c>
    </row>
    <row r="9" spans="1:16" x14ac:dyDescent="0.25">
      <c r="A9" s="465" t="s">
        <v>821</v>
      </c>
      <c r="B9" s="838"/>
      <c r="C9" s="466">
        <v>386</v>
      </c>
      <c r="D9" s="467">
        <f t="shared" si="6"/>
        <v>386</v>
      </c>
      <c r="E9" s="468">
        <f t="shared" si="8"/>
        <v>386</v>
      </c>
      <c r="F9" s="469">
        <v>98</v>
      </c>
      <c r="G9" s="466"/>
      <c r="H9" s="466"/>
      <c r="I9" s="466"/>
      <c r="J9" s="470">
        <f t="shared" si="0"/>
        <v>98</v>
      </c>
      <c r="K9" s="471">
        <f t="shared" si="7"/>
        <v>25.388601036269431</v>
      </c>
      <c r="L9" s="472">
        <f t="shared" si="1"/>
        <v>0</v>
      </c>
      <c r="M9" s="472">
        <f t="shared" si="2"/>
        <v>0</v>
      </c>
      <c r="N9" s="473">
        <f t="shared" si="3"/>
        <v>25.388601036269431</v>
      </c>
      <c r="O9" s="474">
        <f t="shared" si="4"/>
        <v>288</v>
      </c>
      <c r="P9" s="475">
        <f t="shared" si="5"/>
        <v>74.611398963730565</v>
      </c>
    </row>
    <row r="10" spans="1:16" x14ac:dyDescent="0.25">
      <c r="A10" s="465" t="s">
        <v>822</v>
      </c>
      <c r="B10" s="838"/>
      <c r="C10" s="466">
        <v>54</v>
      </c>
      <c r="D10" s="467">
        <f t="shared" si="6"/>
        <v>54</v>
      </c>
      <c r="E10" s="468">
        <f t="shared" si="8"/>
        <v>54</v>
      </c>
      <c r="F10" s="469">
        <v>12</v>
      </c>
      <c r="G10" s="466">
        <v>17</v>
      </c>
      <c r="H10" s="466"/>
      <c r="I10" s="466"/>
      <c r="J10" s="470">
        <f t="shared" si="0"/>
        <v>29</v>
      </c>
      <c r="K10" s="471">
        <f t="shared" si="7"/>
        <v>22.222222222222221</v>
      </c>
      <c r="L10" s="472">
        <f t="shared" si="1"/>
        <v>58.620689655172413</v>
      </c>
      <c r="M10" s="472">
        <f t="shared" si="2"/>
        <v>0</v>
      </c>
      <c r="N10" s="473">
        <f t="shared" si="3"/>
        <v>53.703703703703702</v>
      </c>
      <c r="O10" s="474">
        <f t="shared" si="4"/>
        <v>25</v>
      </c>
      <c r="P10" s="475">
        <f t="shared" si="5"/>
        <v>46.296296296296298</v>
      </c>
    </row>
    <row r="11" spans="1:16" x14ac:dyDescent="0.25">
      <c r="A11" s="465" t="s">
        <v>823</v>
      </c>
      <c r="B11" s="838"/>
      <c r="C11" s="466">
        <v>22</v>
      </c>
      <c r="D11" s="467">
        <f t="shared" si="6"/>
        <v>22</v>
      </c>
      <c r="E11" s="468">
        <f t="shared" si="8"/>
        <v>22</v>
      </c>
      <c r="F11" s="469">
        <v>3</v>
      </c>
      <c r="G11" s="466"/>
      <c r="H11" s="466"/>
      <c r="I11" s="466"/>
      <c r="J11" s="470">
        <f t="shared" si="0"/>
        <v>3</v>
      </c>
      <c r="K11" s="471">
        <f t="shared" si="7"/>
        <v>13.636363636363637</v>
      </c>
      <c r="L11" s="472">
        <f t="shared" si="1"/>
        <v>0</v>
      </c>
      <c r="M11" s="472">
        <f t="shared" si="2"/>
        <v>0</v>
      </c>
      <c r="N11" s="473">
        <f t="shared" si="3"/>
        <v>13.636363636363637</v>
      </c>
      <c r="O11" s="474">
        <f t="shared" si="4"/>
        <v>19</v>
      </c>
      <c r="P11" s="475">
        <f t="shared" si="5"/>
        <v>86.36363636363636</v>
      </c>
    </row>
    <row r="12" spans="1:16" x14ac:dyDescent="0.25">
      <c r="A12" s="465" t="s">
        <v>824</v>
      </c>
      <c r="B12" s="838"/>
      <c r="C12" s="466">
        <v>980</v>
      </c>
      <c r="D12" s="467">
        <f t="shared" si="6"/>
        <v>980</v>
      </c>
      <c r="E12" s="468">
        <f t="shared" si="8"/>
        <v>980</v>
      </c>
      <c r="F12" s="469">
        <v>258</v>
      </c>
      <c r="G12" s="466">
        <v>103</v>
      </c>
      <c r="H12" s="466"/>
      <c r="I12" s="466">
        <v>3</v>
      </c>
      <c r="J12" s="470">
        <f>SUM(F12:I12)</f>
        <v>364</v>
      </c>
      <c r="K12" s="471">
        <f t="shared" si="7"/>
        <v>26.326530612244898</v>
      </c>
      <c r="L12" s="472">
        <f t="shared" si="1"/>
        <v>28.296703296703296</v>
      </c>
      <c r="M12" s="472">
        <f t="shared" si="2"/>
        <v>0.82417582417582413</v>
      </c>
      <c r="N12" s="473">
        <f t="shared" si="3"/>
        <v>37.142857142857146</v>
      </c>
      <c r="O12" s="474">
        <f t="shared" si="4"/>
        <v>616</v>
      </c>
      <c r="P12" s="475">
        <f t="shared" si="5"/>
        <v>62.857142857142854</v>
      </c>
    </row>
    <row r="13" spans="1:16" x14ac:dyDescent="0.25">
      <c r="A13" s="465" t="s">
        <v>825</v>
      </c>
      <c r="B13" s="838"/>
      <c r="C13" s="466">
        <v>34</v>
      </c>
      <c r="D13" s="467">
        <f t="shared" si="6"/>
        <v>34</v>
      </c>
      <c r="E13" s="468">
        <f t="shared" si="8"/>
        <v>34</v>
      </c>
      <c r="F13" s="469">
        <v>10</v>
      </c>
      <c r="G13" s="466">
        <v>11</v>
      </c>
      <c r="H13" s="466">
        <v>4</v>
      </c>
      <c r="I13" s="466"/>
      <c r="J13" s="470">
        <f t="shared" ref="J13:J19" si="9">SUM(F13:I13)</f>
        <v>25</v>
      </c>
      <c r="K13" s="471">
        <f t="shared" si="7"/>
        <v>29.411764705882351</v>
      </c>
      <c r="L13" s="472">
        <f t="shared" si="1"/>
        <v>44</v>
      </c>
      <c r="M13" s="472">
        <f t="shared" si="2"/>
        <v>0</v>
      </c>
      <c r="N13" s="473">
        <f t="shared" si="3"/>
        <v>73.529411764705884</v>
      </c>
      <c r="O13" s="474">
        <f t="shared" si="4"/>
        <v>9</v>
      </c>
      <c r="P13" s="475">
        <f t="shared" si="5"/>
        <v>26.470588235294116</v>
      </c>
    </row>
    <row r="14" spans="1:16" x14ac:dyDescent="0.25">
      <c r="A14" s="465" t="s">
        <v>826</v>
      </c>
      <c r="B14" s="838"/>
      <c r="C14" s="466">
        <v>105</v>
      </c>
      <c r="D14" s="467">
        <f t="shared" si="6"/>
        <v>105</v>
      </c>
      <c r="E14" s="468">
        <f t="shared" si="8"/>
        <v>105</v>
      </c>
      <c r="F14" s="469">
        <v>60</v>
      </c>
      <c r="G14" s="466"/>
      <c r="H14" s="466"/>
      <c r="I14" s="466"/>
      <c r="J14" s="470">
        <f t="shared" si="9"/>
        <v>60</v>
      </c>
      <c r="K14" s="471">
        <f t="shared" si="7"/>
        <v>57.142857142857146</v>
      </c>
      <c r="L14" s="472">
        <f t="shared" si="1"/>
        <v>0</v>
      </c>
      <c r="M14" s="472">
        <f t="shared" si="2"/>
        <v>0</v>
      </c>
      <c r="N14" s="473">
        <f t="shared" si="3"/>
        <v>57.142857142857146</v>
      </c>
      <c r="O14" s="474">
        <f t="shared" si="4"/>
        <v>45</v>
      </c>
      <c r="P14" s="475">
        <f t="shared" si="5"/>
        <v>42.857142857142854</v>
      </c>
    </row>
    <row r="15" spans="1:16" x14ac:dyDescent="0.25">
      <c r="A15" s="465" t="s">
        <v>827</v>
      </c>
      <c r="B15" s="838"/>
      <c r="C15" s="466">
        <v>156</v>
      </c>
      <c r="D15" s="467">
        <f t="shared" si="6"/>
        <v>156</v>
      </c>
      <c r="E15" s="468">
        <f t="shared" si="8"/>
        <v>156</v>
      </c>
      <c r="F15" s="469">
        <v>10</v>
      </c>
      <c r="G15" s="466">
        <v>18</v>
      </c>
      <c r="H15" s="466"/>
      <c r="I15" s="466"/>
      <c r="J15" s="470">
        <f t="shared" si="9"/>
        <v>28</v>
      </c>
      <c r="K15" s="471">
        <f t="shared" si="7"/>
        <v>6.4102564102564106</v>
      </c>
      <c r="L15" s="472">
        <f t="shared" si="1"/>
        <v>64.285714285714292</v>
      </c>
      <c r="M15" s="472">
        <f t="shared" si="2"/>
        <v>0</v>
      </c>
      <c r="N15" s="473">
        <f t="shared" si="3"/>
        <v>17.948717948717949</v>
      </c>
      <c r="O15" s="474">
        <f t="shared" si="4"/>
        <v>128</v>
      </c>
      <c r="P15" s="475">
        <f t="shared" si="5"/>
        <v>82.051282051282058</v>
      </c>
    </row>
    <row r="16" spans="1:16" x14ac:dyDescent="0.25">
      <c r="A16" s="465" t="s">
        <v>828</v>
      </c>
      <c r="B16" s="838"/>
      <c r="C16" s="466">
        <v>56</v>
      </c>
      <c r="D16" s="467">
        <f t="shared" si="6"/>
        <v>56</v>
      </c>
      <c r="E16" s="468">
        <f t="shared" si="8"/>
        <v>56</v>
      </c>
      <c r="F16" s="469">
        <v>34</v>
      </c>
      <c r="G16" s="466"/>
      <c r="H16" s="466"/>
      <c r="I16" s="466"/>
      <c r="J16" s="470">
        <f t="shared" si="9"/>
        <v>34</v>
      </c>
      <c r="K16" s="471">
        <f t="shared" si="7"/>
        <v>60.714285714285715</v>
      </c>
      <c r="L16" s="472">
        <f t="shared" si="1"/>
        <v>0</v>
      </c>
      <c r="M16" s="472">
        <f t="shared" si="2"/>
        <v>0</v>
      </c>
      <c r="N16" s="473">
        <f t="shared" si="3"/>
        <v>60.714285714285715</v>
      </c>
      <c r="O16" s="474">
        <f t="shared" si="4"/>
        <v>22</v>
      </c>
      <c r="P16" s="475">
        <f t="shared" si="5"/>
        <v>39.285714285714285</v>
      </c>
    </row>
    <row r="17" spans="1:16" x14ac:dyDescent="0.25">
      <c r="A17" s="465" t="s">
        <v>829</v>
      </c>
      <c r="B17" s="838"/>
      <c r="C17" s="466">
        <v>337</v>
      </c>
      <c r="D17" s="467">
        <f t="shared" si="6"/>
        <v>337</v>
      </c>
      <c r="E17" s="468">
        <f t="shared" si="8"/>
        <v>337</v>
      </c>
      <c r="F17" s="469">
        <v>19</v>
      </c>
      <c r="G17" s="466">
        <v>48</v>
      </c>
      <c r="H17" s="466"/>
      <c r="I17" s="466">
        <v>3</v>
      </c>
      <c r="J17" s="470">
        <f t="shared" si="9"/>
        <v>70</v>
      </c>
      <c r="K17" s="471">
        <f t="shared" si="7"/>
        <v>5.637982195845697</v>
      </c>
      <c r="L17" s="472">
        <f t="shared" si="1"/>
        <v>68.571428571428569</v>
      </c>
      <c r="M17" s="472">
        <f t="shared" si="2"/>
        <v>4.2857142857142856</v>
      </c>
      <c r="N17" s="473">
        <f t="shared" si="3"/>
        <v>20.771513353115726</v>
      </c>
      <c r="O17" s="474">
        <f t="shared" si="4"/>
        <v>267</v>
      </c>
      <c r="P17" s="475">
        <f t="shared" si="5"/>
        <v>79.228486646884278</v>
      </c>
    </row>
    <row r="18" spans="1:16" ht="20.25" customHeight="1" x14ac:dyDescent="0.25">
      <c r="A18" s="465" t="s">
        <v>830</v>
      </c>
      <c r="B18" s="839"/>
      <c r="C18" s="466">
        <v>51</v>
      </c>
      <c r="D18" s="467">
        <f t="shared" si="6"/>
        <v>51</v>
      </c>
      <c r="E18" s="468">
        <f t="shared" si="8"/>
        <v>51</v>
      </c>
      <c r="F18" s="469">
        <v>25</v>
      </c>
      <c r="G18" s="466"/>
      <c r="H18" s="466"/>
      <c r="I18" s="466"/>
      <c r="J18" s="470">
        <f t="shared" si="9"/>
        <v>25</v>
      </c>
      <c r="K18" s="471">
        <f t="shared" si="7"/>
        <v>49.019607843137258</v>
      </c>
      <c r="L18" s="472">
        <f t="shared" si="1"/>
        <v>0</v>
      </c>
      <c r="M18" s="472">
        <f t="shared" si="2"/>
        <v>0</v>
      </c>
      <c r="N18" s="473">
        <f t="shared" si="3"/>
        <v>49.019607843137258</v>
      </c>
      <c r="O18" s="474">
        <f t="shared" si="4"/>
        <v>26</v>
      </c>
      <c r="P18" s="475">
        <f t="shared" si="5"/>
        <v>50.980392156862742</v>
      </c>
    </row>
    <row r="19" spans="1:16" ht="15.75" thickBot="1" x14ac:dyDescent="0.3">
      <c r="A19" s="476" t="s">
        <v>831</v>
      </c>
      <c r="B19" s="477"/>
      <c r="C19" s="478">
        <v>22</v>
      </c>
      <c r="D19" s="479">
        <f t="shared" si="6"/>
        <v>22</v>
      </c>
      <c r="E19" s="480">
        <f t="shared" si="8"/>
        <v>22</v>
      </c>
      <c r="F19" s="481">
        <v>17</v>
      </c>
      <c r="G19" s="478">
        <v>2</v>
      </c>
      <c r="H19" s="478">
        <v>3</v>
      </c>
      <c r="I19" s="478"/>
      <c r="J19" s="482">
        <f t="shared" si="9"/>
        <v>22</v>
      </c>
      <c r="K19" s="483">
        <f t="shared" si="7"/>
        <v>77.272727272727266</v>
      </c>
      <c r="L19" s="484">
        <f t="shared" si="1"/>
        <v>9.0909090909090917</v>
      </c>
      <c r="M19" s="484">
        <f t="shared" si="2"/>
        <v>0</v>
      </c>
      <c r="N19" s="485">
        <f t="shared" si="3"/>
        <v>100</v>
      </c>
      <c r="O19" s="486">
        <f t="shared" si="4"/>
        <v>0</v>
      </c>
      <c r="P19" s="487">
        <f t="shared" si="5"/>
        <v>0</v>
      </c>
    </row>
    <row r="20" spans="1:16" ht="16.5" thickTop="1" thickBot="1" x14ac:dyDescent="0.3">
      <c r="A20" s="488" t="s">
        <v>111</v>
      </c>
      <c r="B20" s="488"/>
      <c r="C20" s="488">
        <f t="shared" ref="C20" si="10">SUM(C4:C19)</f>
        <v>2607</v>
      </c>
      <c r="D20" s="488">
        <f>SUM(D4:D19)</f>
        <v>2607</v>
      </c>
      <c r="E20" s="489">
        <f t="shared" si="8"/>
        <v>2607</v>
      </c>
      <c r="F20" s="488">
        <f>SUM(F4:F19)</f>
        <v>678</v>
      </c>
      <c r="G20" s="488">
        <f>SUM(G4:G19)</f>
        <v>245</v>
      </c>
      <c r="H20" s="488">
        <f>SUM(H4:H19)</f>
        <v>7</v>
      </c>
      <c r="I20" s="488">
        <f>SUM(I4:I19)</f>
        <v>6</v>
      </c>
      <c r="J20" s="488">
        <f>SUM(J4:J19)</f>
        <v>936</v>
      </c>
      <c r="K20" s="490">
        <f t="shared" si="7"/>
        <v>26.006904487917147</v>
      </c>
      <c r="L20" s="490">
        <f t="shared" si="1"/>
        <v>26.175213675213676</v>
      </c>
      <c r="M20" s="490">
        <f t="shared" si="2"/>
        <v>0.64102564102564108</v>
      </c>
      <c r="N20" s="490">
        <f t="shared" si="3"/>
        <v>35.903337169159954</v>
      </c>
      <c r="O20" s="488">
        <f>SUM(O4:O19)</f>
        <v>1671</v>
      </c>
      <c r="P20" s="490">
        <f t="shared" si="5"/>
        <v>64.096662830840046</v>
      </c>
    </row>
    <row r="21" spans="1:16" ht="16.5" thickTop="1" thickBot="1" x14ac:dyDescent="0.3"/>
    <row r="22" spans="1:16" ht="16.5" thickTop="1" thickBot="1" x14ac:dyDescent="0.3">
      <c r="A22" s="840" t="s">
        <v>832</v>
      </c>
      <c r="B22" s="840"/>
      <c r="C22" s="840"/>
      <c r="D22" s="840"/>
      <c r="E22" s="840"/>
      <c r="F22" s="840"/>
      <c r="G22" s="840"/>
      <c r="H22" s="840"/>
      <c r="I22" s="840"/>
      <c r="J22" s="840"/>
      <c r="K22" s="840"/>
      <c r="L22" s="840"/>
      <c r="M22" s="840"/>
      <c r="N22" s="840"/>
      <c r="O22" s="840"/>
      <c r="P22" s="840"/>
    </row>
    <row r="23" spans="1:16" ht="49.5" customHeight="1" thickTop="1" thickBot="1" x14ac:dyDescent="0.3">
      <c r="A23" s="828" t="s">
        <v>801</v>
      </c>
      <c r="B23" s="830" t="s">
        <v>833</v>
      </c>
      <c r="C23" s="831"/>
      <c r="D23" s="831"/>
      <c r="E23" s="831"/>
      <c r="F23" s="832" t="s">
        <v>834</v>
      </c>
      <c r="G23" s="833"/>
      <c r="H23" s="833"/>
      <c r="I23" s="833"/>
      <c r="J23" s="834"/>
      <c r="K23" s="832" t="s">
        <v>804</v>
      </c>
      <c r="L23" s="833"/>
      <c r="M23" s="833"/>
      <c r="N23" s="834"/>
      <c r="O23" s="835" t="s">
        <v>835</v>
      </c>
      <c r="P23" s="836"/>
    </row>
    <row r="24" spans="1:16" ht="61.5" thickTop="1" thickBot="1" x14ac:dyDescent="0.3">
      <c r="A24" s="829"/>
      <c r="B24" s="445" t="s">
        <v>836</v>
      </c>
      <c r="C24" s="446" t="s">
        <v>837</v>
      </c>
      <c r="D24" s="447" t="s">
        <v>111</v>
      </c>
      <c r="E24" s="448" t="s">
        <v>807</v>
      </c>
      <c r="F24" s="449" t="s">
        <v>808</v>
      </c>
      <c r="G24" s="450" t="s">
        <v>809</v>
      </c>
      <c r="H24" s="450" t="s">
        <v>810</v>
      </c>
      <c r="I24" s="450" t="s">
        <v>811</v>
      </c>
      <c r="J24" s="451" t="s">
        <v>812</v>
      </c>
      <c r="K24" s="449" t="s">
        <v>808</v>
      </c>
      <c r="L24" s="450" t="s">
        <v>809</v>
      </c>
      <c r="M24" s="450" t="s">
        <v>813</v>
      </c>
      <c r="N24" s="451" t="s">
        <v>812</v>
      </c>
      <c r="O24" s="491" t="s">
        <v>69</v>
      </c>
      <c r="P24" s="453" t="s">
        <v>814</v>
      </c>
    </row>
    <row r="25" spans="1:16" ht="15.75" thickTop="1" x14ac:dyDescent="0.25">
      <c r="A25" s="454" t="s">
        <v>815</v>
      </c>
      <c r="B25" s="492">
        <v>26</v>
      </c>
      <c r="C25" s="455">
        <v>137</v>
      </c>
      <c r="D25" s="456">
        <f t="shared" ref="D25:D40" si="11">SUM(B25:C25)</f>
        <v>163</v>
      </c>
      <c r="E25" s="457">
        <f t="shared" ref="E25:E41" si="12">+C25-B25</f>
        <v>111</v>
      </c>
      <c r="F25" s="458"/>
      <c r="G25" s="455"/>
      <c r="H25" s="455"/>
      <c r="I25" s="455"/>
      <c r="J25" s="459">
        <v>0</v>
      </c>
      <c r="K25" s="460">
        <v>0</v>
      </c>
      <c r="L25" s="461">
        <v>0</v>
      </c>
      <c r="M25" s="461">
        <v>0</v>
      </c>
      <c r="N25" s="462">
        <f t="shared" ref="N25:N41" si="13">+J25*100/D25</f>
        <v>0</v>
      </c>
      <c r="O25" s="463">
        <f t="shared" ref="O25:O40" si="14">D25-J25</f>
        <v>163</v>
      </c>
      <c r="P25" s="464">
        <f t="shared" ref="P25:P41" si="15">100*O25/D25</f>
        <v>100</v>
      </c>
    </row>
    <row r="26" spans="1:16" x14ac:dyDescent="0.25">
      <c r="A26" s="465" t="s">
        <v>817</v>
      </c>
      <c r="B26" s="493">
        <v>35</v>
      </c>
      <c r="C26" s="466">
        <v>31</v>
      </c>
      <c r="D26" s="467">
        <f t="shared" si="11"/>
        <v>66</v>
      </c>
      <c r="E26" s="468">
        <f t="shared" si="12"/>
        <v>-4</v>
      </c>
      <c r="F26" s="469"/>
      <c r="G26" s="466"/>
      <c r="H26" s="466"/>
      <c r="I26" s="466"/>
      <c r="J26" s="470">
        <v>11</v>
      </c>
      <c r="K26" s="471">
        <f t="shared" ref="K26:K41" si="16">100*F26/C26</f>
        <v>0</v>
      </c>
      <c r="L26" s="472">
        <f t="shared" ref="L26:L41" si="17">+G26*100/J26</f>
        <v>0</v>
      </c>
      <c r="M26" s="472">
        <f t="shared" ref="M26:M41" si="18">+I26*100/J26</f>
        <v>0</v>
      </c>
      <c r="N26" s="473">
        <f t="shared" si="13"/>
        <v>16.666666666666668</v>
      </c>
      <c r="O26" s="474">
        <f t="shared" si="14"/>
        <v>55</v>
      </c>
      <c r="P26" s="475">
        <f t="shared" si="15"/>
        <v>83.333333333333329</v>
      </c>
    </row>
    <row r="27" spans="1:16" x14ac:dyDescent="0.25">
      <c r="A27" s="465" t="s">
        <v>818</v>
      </c>
      <c r="B27" s="493">
        <v>26</v>
      </c>
      <c r="C27" s="466">
        <v>45</v>
      </c>
      <c r="D27" s="467">
        <f t="shared" si="11"/>
        <v>71</v>
      </c>
      <c r="E27" s="468">
        <f t="shared" si="12"/>
        <v>19</v>
      </c>
      <c r="F27" s="469"/>
      <c r="G27" s="466"/>
      <c r="H27" s="466"/>
      <c r="I27" s="466"/>
      <c r="J27" s="470">
        <v>38</v>
      </c>
      <c r="K27" s="471">
        <f t="shared" si="16"/>
        <v>0</v>
      </c>
      <c r="L27" s="472">
        <f t="shared" si="17"/>
        <v>0</v>
      </c>
      <c r="M27" s="472">
        <f t="shared" si="18"/>
        <v>0</v>
      </c>
      <c r="N27" s="473">
        <f t="shared" si="13"/>
        <v>53.521126760563384</v>
      </c>
      <c r="O27" s="474">
        <f t="shared" si="14"/>
        <v>33</v>
      </c>
      <c r="P27" s="475">
        <f t="shared" si="15"/>
        <v>46.478873239436616</v>
      </c>
    </row>
    <row r="28" spans="1:16" x14ac:dyDescent="0.25">
      <c r="A28" s="465" t="s">
        <v>819</v>
      </c>
      <c r="B28" s="493">
        <v>119</v>
      </c>
      <c r="C28" s="466">
        <v>163</v>
      </c>
      <c r="D28" s="467">
        <f t="shared" si="11"/>
        <v>282</v>
      </c>
      <c r="E28" s="468">
        <f t="shared" si="12"/>
        <v>44</v>
      </c>
      <c r="F28" s="469"/>
      <c r="G28" s="466"/>
      <c r="H28" s="466"/>
      <c r="I28" s="466"/>
      <c r="J28" s="470">
        <v>76</v>
      </c>
      <c r="K28" s="471">
        <f t="shared" si="16"/>
        <v>0</v>
      </c>
      <c r="L28" s="472">
        <f t="shared" si="17"/>
        <v>0</v>
      </c>
      <c r="M28" s="472">
        <f t="shared" si="18"/>
        <v>0</v>
      </c>
      <c r="N28" s="473">
        <f t="shared" si="13"/>
        <v>26.950354609929079</v>
      </c>
      <c r="O28" s="474">
        <f t="shared" si="14"/>
        <v>206</v>
      </c>
      <c r="P28" s="475">
        <f t="shared" si="15"/>
        <v>73.049645390070921</v>
      </c>
    </row>
    <row r="29" spans="1:16" x14ac:dyDescent="0.25">
      <c r="A29" s="465" t="s">
        <v>820</v>
      </c>
      <c r="B29" s="493">
        <v>27</v>
      </c>
      <c r="C29" s="466">
        <v>150</v>
      </c>
      <c r="D29" s="467">
        <f t="shared" si="11"/>
        <v>177</v>
      </c>
      <c r="E29" s="468">
        <f t="shared" si="12"/>
        <v>123</v>
      </c>
      <c r="F29" s="469"/>
      <c r="G29" s="466"/>
      <c r="H29" s="466"/>
      <c r="I29" s="466"/>
      <c r="J29" s="470">
        <v>64</v>
      </c>
      <c r="K29" s="471">
        <f t="shared" si="16"/>
        <v>0</v>
      </c>
      <c r="L29" s="472">
        <f t="shared" si="17"/>
        <v>0</v>
      </c>
      <c r="M29" s="472">
        <f t="shared" si="18"/>
        <v>0</v>
      </c>
      <c r="N29" s="473">
        <f t="shared" si="13"/>
        <v>36.158192090395481</v>
      </c>
      <c r="O29" s="474">
        <f t="shared" si="14"/>
        <v>113</v>
      </c>
      <c r="P29" s="475">
        <f t="shared" si="15"/>
        <v>63.841807909604519</v>
      </c>
    </row>
    <row r="30" spans="1:16" x14ac:dyDescent="0.25">
      <c r="A30" s="465" t="s">
        <v>821</v>
      </c>
      <c r="B30" s="493">
        <v>185</v>
      </c>
      <c r="C30" s="466">
        <v>342</v>
      </c>
      <c r="D30" s="467">
        <f t="shared" si="11"/>
        <v>527</v>
      </c>
      <c r="E30" s="468">
        <f t="shared" si="12"/>
        <v>157</v>
      </c>
      <c r="F30" s="469"/>
      <c r="G30" s="466"/>
      <c r="H30" s="466"/>
      <c r="I30" s="466"/>
      <c r="J30" s="470">
        <v>201</v>
      </c>
      <c r="K30" s="471">
        <f t="shared" si="16"/>
        <v>0</v>
      </c>
      <c r="L30" s="472">
        <f t="shared" si="17"/>
        <v>0</v>
      </c>
      <c r="M30" s="472">
        <f t="shared" si="18"/>
        <v>0</v>
      </c>
      <c r="N30" s="473">
        <f t="shared" si="13"/>
        <v>38.140417457305503</v>
      </c>
      <c r="O30" s="474">
        <f t="shared" si="14"/>
        <v>326</v>
      </c>
      <c r="P30" s="475">
        <f t="shared" si="15"/>
        <v>61.859582542694497</v>
      </c>
    </row>
    <row r="31" spans="1:16" x14ac:dyDescent="0.25">
      <c r="A31" s="465" t="s">
        <v>822</v>
      </c>
      <c r="B31" s="493"/>
      <c r="C31" s="466"/>
      <c r="D31" s="467">
        <f t="shared" si="11"/>
        <v>0</v>
      </c>
      <c r="E31" s="468">
        <f t="shared" si="12"/>
        <v>0</v>
      </c>
      <c r="F31" s="469"/>
      <c r="G31" s="466"/>
      <c r="H31" s="466"/>
      <c r="I31" s="466"/>
      <c r="J31" s="470">
        <f t="shared" ref="J31" si="19">SUM(F31:I31)</f>
        <v>0</v>
      </c>
      <c r="K31" s="471">
        <v>0</v>
      </c>
      <c r="L31" s="472">
        <v>0</v>
      </c>
      <c r="M31" s="472">
        <v>0</v>
      </c>
      <c r="N31" s="473">
        <v>0</v>
      </c>
      <c r="O31" s="474">
        <f t="shared" si="14"/>
        <v>0</v>
      </c>
      <c r="P31" s="475">
        <v>0</v>
      </c>
    </row>
    <row r="32" spans="1:16" x14ac:dyDescent="0.25">
      <c r="A32" s="465" t="s">
        <v>823</v>
      </c>
      <c r="B32" s="493">
        <v>13</v>
      </c>
      <c r="C32" s="466">
        <v>27</v>
      </c>
      <c r="D32" s="467">
        <f t="shared" si="11"/>
        <v>40</v>
      </c>
      <c r="E32" s="468">
        <f t="shared" si="12"/>
        <v>14</v>
      </c>
      <c r="F32" s="469"/>
      <c r="G32" s="466"/>
      <c r="H32" s="466"/>
      <c r="I32" s="466"/>
      <c r="J32" s="470">
        <v>34</v>
      </c>
      <c r="K32" s="471">
        <f t="shared" si="16"/>
        <v>0</v>
      </c>
      <c r="L32" s="472">
        <f t="shared" si="17"/>
        <v>0</v>
      </c>
      <c r="M32" s="472">
        <f t="shared" si="18"/>
        <v>0</v>
      </c>
      <c r="N32" s="473">
        <f t="shared" si="13"/>
        <v>85</v>
      </c>
      <c r="O32" s="474">
        <f t="shared" si="14"/>
        <v>6</v>
      </c>
      <c r="P32" s="475">
        <f t="shared" si="15"/>
        <v>15</v>
      </c>
    </row>
    <row r="33" spans="1:16" x14ac:dyDescent="0.25">
      <c r="A33" s="465" t="s">
        <v>824</v>
      </c>
      <c r="B33" s="493">
        <v>194</v>
      </c>
      <c r="C33" s="466">
        <v>1441</v>
      </c>
      <c r="D33" s="467">
        <f t="shared" si="11"/>
        <v>1635</v>
      </c>
      <c r="E33" s="468">
        <f t="shared" si="12"/>
        <v>1247</v>
      </c>
      <c r="F33" s="469"/>
      <c r="G33" s="466"/>
      <c r="H33" s="466"/>
      <c r="I33" s="466"/>
      <c r="J33" s="470">
        <v>480</v>
      </c>
      <c r="K33" s="471">
        <f t="shared" si="16"/>
        <v>0</v>
      </c>
      <c r="L33" s="472">
        <f t="shared" si="17"/>
        <v>0</v>
      </c>
      <c r="M33" s="472">
        <f t="shared" si="18"/>
        <v>0</v>
      </c>
      <c r="N33" s="473">
        <f t="shared" si="13"/>
        <v>29.357798165137616</v>
      </c>
      <c r="O33" s="474">
        <f t="shared" si="14"/>
        <v>1155</v>
      </c>
      <c r="P33" s="475">
        <f t="shared" si="15"/>
        <v>70.642201834862391</v>
      </c>
    </row>
    <row r="34" spans="1:16" x14ac:dyDescent="0.25">
      <c r="A34" s="465" t="s">
        <v>825</v>
      </c>
      <c r="B34" s="493">
        <v>6</v>
      </c>
      <c r="C34" s="466">
        <v>50</v>
      </c>
      <c r="D34" s="467">
        <f t="shared" si="11"/>
        <v>56</v>
      </c>
      <c r="E34" s="468">
        <f t="shared" si="12"/>
        <v>44</v>
      </c>
      <c r="F34" s="469"/>
      <c r="G34" s="466"/>
      <c r="H34" s="466"/>
      <c r="I34" s="466"/>
      <c r="J34" s="470">
        <v>26</v>
      </c>
      <c r="K34" s="471">
        <f t="shared" si="16"/>
        <v>0</v>
      </c>
      <c r="L34" s="472">
        <f t="shared" si="17"/>
        <v>0</v>
      </c>
      <c r="M34" s="472">
        <f t="shared" si="18"/>
        <v>0</v>
      </c>
      <c r="N34" s="473">
        <f t="shared" si="13"/>
        <v>46.428571428571431</v>
      </c>
      <c r="O34" s="474">
        <f t="shared" si="14"/>
        <v>30</v>
      </c>
      <c r="P34" s="475">
        <f t="shared" si="15"/>
        <v>53.571428571428569</v>
      </c>
    </row>
    <row r="35" spans="1:16" x14ac:dyDescent="0.25">
      <c r="A35" s="465" t="s">
        <v>826</v>
      </c>
      <c r="B35" s="493">
        <v>35</v>
      </c>
      <c r="C35" s="466">
        <v>146</v>
      </c>
      <c r="D35" s="467">
        <f t="shared" si="11"/>
        <v>181</v>
      </c>
      <c r="E35" s="468">
        <f t="shared" si="12"/>
        <v>111</v>
      </c>
      <c r="F35" s="469"/>
      <c r="G35" s="466"/>
      <c r="H35" s="466"/>
      <c r="I35" s="466"/>
      <c r="J35" s="470">
        <v>111</v>
      </c>
      <c r="K35" s="471">
        <f t="shared" si="16"/>
        <v>0</v>
      </c>
      <c r="L35" s="472">
        <f t="shared" si="17"/>
        <v>0</v>
      </c>
      <c r="M35" s="472">
        <f t="shared" si="18"/>
        <v>0</v>
      </c>
      <c r="N35" s="473">
        <f t="shared" si="13"/>
        <v>61.325966850828728</v>
      </c>
      <c r="O35" s="474">
        <f t="shared" si="14"/>
        <v>70</v>
      </c>
      <c r="P35" s="475">
        <f t="shared" si="15"/>
        <v>38.674033149171272</v>
      </c>
    </row>
    <row r="36" spans="1:16" x14ac:dyDescent="0.25">
      <c r="A36" s="465" t="s">
        <v>827</v>
      </c>
      <c r="B36" s="493">
        <v>50</v>
      </c>
      <c r="C36" s="466">
        <v>205</v>
      </c>
      <c r="D36" s="467">
        <f t="shared" si="11"/>
        <v>255</v>
      </c>
      <c r="E36" s="468">
        <f t="shared" si="12"/>
        <v>155</v>
      </c>
      <c r="F36" s="469"/>
      <c r="G36" s="466"/>
      <c r="H36" s="466"/>
      <c r="I36" s="466"/>
      <c r="J36" s="470">
        <v>17</v>
      </c>
      <c r="K36" s="471">
        <f t="shared" si="16"/>
        <v>0</v>
      </c>
      <c r="L36" s="472">
        <f t="shared" si="17"/>
        <v>0</v>
      </c>
      <c r="M36" s="472">
        <f t="shared" si="18"/>
        <v>0</v>
      </c>
      <c r="N36" s="473">
        <f t="shared" si="13"/>
        <v>6.666666666666667</v>
      </c>
      <c r="O36" s="474">
        <f t="shared" si="14"/>
        <v>238</v>
      </c>
      <c r="P36" s="475">
        <f t="shared" si="15"/>
        <v>93.333333333333329</v>
      </c>
    </row>
    <row r="37" spans="1:16" x14ac:dyDescent="0.25">
      <c r="A37" s="465" t="s">
        <v>828</v>
      </c>
      <c r="B37" s="493">
        <v>21</v>
      </c>
      <c r="C37" s="466">
        <v>13</v>
      </c>
      <c r="D37" s="467">
        <f t="shared" si="11"/>
        <v>34</v>
      </c>
      <c r="E37" s="468">
        <f t="shared" si="12"/>
        <v>-8</v>
      </c>
      <c r="F37" s="469"/>
      <c r="G37" s="466"/>
      <c r="H37" s="466"/>
      <c r="I37" s="466"/>
      <c r="J37" s="470">
        <v>24</v>
      </c>
      <c r="K37" s="471">
        <f t="shared" si="16"/>
        <v>0</v>
      </c>
      <c r="L37" s="472">
        <f t="shared" si="17"/>
        <v>0</v>
      </c>
      <c r="M37" s="472">
        <f t="shared" si="18"/>
        <v>0</v>
      </c>
      <c r="N37" s="473">
        <f t="shared" si="13"/>
        <v>70.588235294117652</v>
      </c>
      <c r="O37" s="474">
        <f t="shared" si="14"/>
        <v>10</v>
      </c>
      <c r="P37" s="475">
        <f t="shared" si="15"/>
        <v>29.411764705882351</v>
      </c>
    </row>
    <row r="38" spans="1:16" x14ac:dyDescent="0.25">
      <c r="A38" s="465" t="s">
        <v>829</v>
      </c>
      <c r="B38" s="493"/>
      <c r="C38" s="466">
        <v>313</v>
      </c>
      <c r="D38" s="467">
        <f t="shared" si="11"/>
        <v>313</v>
      </c>
      <c r="E38" s="468">
        <f t="shared" si="12"/>
        <v>313</v>
      </c>
      <c r="F38" s="469"/>
      <c r="G38" s="466"/>
      <c r="H38" s="466"/>
      <c r="I38" s="466"/>
      <c r="J38" s="470">
        <f t="shared" ref="J38" si="20">SUM(F38:I38)</f>
        <v>0</v>
      </c>
      <c r="K38" s="471">
        <f t="shared" si="16"/>
        <v>0</v>
      </c>
      <c r="L38" s="472">
        <v>0</v>
      </c>
      <c r="M38" s="472">
        <v>0</v>
      </c>
      <c r="N38" s="473">
        <f t="shared" si="13"/>
        <v>0</v>
      </c>
      <c r="O38" s="474">
        <f t="shared" si="14"/>
        <v>313</v>
      </c>
      <c r="P38" s="475">
        <f t="shared" si="15"/>
        <v>100</v>
      </c>
    </row>
    <row r="39" spans="1:16" x14ac:dyDescent="0.25">
      <c r="A39" s="465" t="s">
        <v>830</v>
      </c>
      <c r="B39" s="493">
        <v>37</v>
      </c>
      <c r="C39" s="466">
        <v>28</v>
      </c>
      <c r="D39" s="467">
        <f t="shared" si="11"/>
        <v>65</v>
      </c>
      <c r="E39" s="468">
        <f t="shared" si="12"/>
        <v>-9</v>
      </c>
      <c r="F39" s="469"/>
      <c r="G39" s="466"/>
      <c r="H39" s="466"/>
      <c r="I39" s="466"/>
      <c r="J39" s="470">
        <v>33</v>
      </c>
      <c r="K39" s="471">
        <f t="shared" si="16"/>
        <v>0</v>
      </c>
      <c r="L39" s="472">
        <f t="shared" si="17"/>
        <v>0</v>
      </c>
      <c r="M39" s="472">
        <f t="shared" si="18"/>
        <v>0</v>
      </c>
      <c r="N39" s="473">
        <f t="shared" si="13"/>
        <v>50.769230769230766</v>
      </c>
      <c r="O39" s="474">
        <f t="shared" si="14"/>
        <v>32</v>
      </c>
      <c r="P39" s="475">
        <f t="shared" si="15"/>
        <v>49.230769230769234</v>
      </c>
    </row>
    <row r="40" spans="1:16" ht="15.75" thickBot="1" x14ac:dyDescent="0.3">
      <c r="A40" s="476" t="s">
        <v>831</v>
      </c>
      <c r="B40" s="477">
        <v>17</v>
      </c>
      <c r="C40" s="478">
        <v>6</v>
      </c>
      <c r="D40" s="479">
        <f t="shared" si="11"/>
        <v>23</v>
      </c>
      <c r="E40" s="480">
        <f t="shared" si="12"/>
        <v>-11</v>
      </c>
      <c r="F40" s="481"/>
      <c r="G40" s="478"/>
      <c r="H40" s="478"/>
      <c r="I40" s="478"/>
      <c r="J40" s="482">
        <v>23</v>
      </c>
      <c r="K40" s="483">
        <f t="shared" si="16"/>
        <v>0</v>
      </c>
      <c r="L40" s="484">
        <f t="shared" si="17"/>
        <v>0</v>
      </c>
      <c r="M40" s="484">
        <f t="shared" si="18"/>
        <v>0</v>
      </c>
      <c r="N40" s="485">
        <f t="shared" si="13"/>
        <v>100</v>
      </c>
      <c r="O40" s="486">
        <f t="shared" si="14"/>
        <v>0</v>
      </c>
      <c r="P40" s="487">
        <f t="shared" si="15"/>
        <v>0</v>
      </c>
    </row>
    <row r="41" spans="1:16" ht="16.5" thickTop="1" thickBot="1" x14ac:dyDescent="0.3">
      <c r="A41" s="488" t="s">
        <v>111</v>
      </c>
      <c r="B41" s="488">
        <f>SUM(B25:B40)</f>
        <v>791</v>
      </c>
      <c r="C41" s="488">
        <f t="shared" ref="C41" si="21">SUM(C25:C40)</f>
        <v>3097</v>
      </c>
      <c r="D41" s="488">
        <f>SUM(D25:D40)</f>
        <v>3888</v>
      </c>
      <c r="E41" s="489">
        <f t="shared" si="12"/>
        <v>2306</v>
      </c>
      <c r="F41" s="488">
        <f>SUM(F25:F40)</f>
        <v>0</v>
      </c>
      <c r="G41" s="488">
        <f>SUM(G25:G40)</f>
        <v>0</v>
      </c>
      <c r="H41" s="488">
        <f>SUM(H25:H40)</f>
        <v>0</v>
      </c>
      <c r="I41" s="488">
        <f>SUM(I25:I40)</f>
        <v>0</v>
      </c>
      <c r="J41" s="488">
        <f>SUM(J25:J40)</f>
        <v>1138</v>
      </c>
      <c r="K41" s="490">
        <f t="shared" si="16"/>
        <v>0</v>
      </c>
      <c r="L41" s="490">
        <f t="shared" si="17"/>
        <v>0</v>
      </c>
      <c r="M41" s="490">
        <f t="shared" si="18"/>
        <v>0</v>
      </c>
      <c r="N41" s="490">
        <f t="shared" si="13"/>
        <v>29.269547325102881</v>
      </c>
      <c r="O41" s="488">
        <f>SUM(O25:O40)</f>
        <v>2750</v>
      </c>
      <c r="P41" s="490">
        <f t="shared" si="15"/>
        <v>70.730452674897123</v>
      </c>
    </row>
    <row r="42" spans="1:16" ht="16.5" thickTop="1" thickBot="1" x14ac:dyDescent="0.3"/>
    <row r="43" spans="1:16" ht="16.5" thickTop="1" thickBot="1" x14ac:dyDescent="0.3">
      <c r="A43" s="840" t="s">
        <v>838</v>
      </c>
      <c r="B43" s="840"/>
      <c r="C43" s="840"/>
      <c r="D43" s="840"/>
      <c r="E43" s="840"/>
      <c r="F43" s="840"/>
      <c r="G43" s="840"/>
      <c r="H43" s="840"/>
      <c r="I43" s="840"/>
      <c r="J43" s="840"/>
      <c r="K43" s="840"/>
      <c r="L43" s="840"/>
      <c r="M43" s="840"/>
      <c r="N43" s="840"/>
      <c r="O43" s="840"/>
      <c r="P43" s="840"/>
    </row>
    <row r="44" spans="1:16" ht="27" customHeight="1" thickTop="1" thickBot="1" x14ac:dyDescent="0.3">
      <c r="A44" s="828" t="s">
        <v>839</v>
      </c>
      <c r="B44" s="830" t="s">
        <v>840</v>
      </c>
      <c r="C44" s="831"/>
      <c r="D44" s="831"/>
      <c r="E44" s="831"/>
      <c r="F44" s="832" t="s">
        <v>841</v>
      </c>
      <c r="G44" s="833"/>
      <c r="H44" s="833"/>
      <c r="I44" s="833"/>
      <c r="J44" s="834"/>
      <c r="K44" s="832" t="s">
        <v>804</v>
      </c>
      <c r="L44" s="833"/>
      <c r="M44" s="833"/>
      <c r="N44" s="834"/>
      <c r="O44" s="835" t="s">
        <v>842</v>
      </c>
      <c r="P44" s="836"/>
    </row>
    <row r="45" spans="1:16" ht="61.5" thickTop="1" thickBot="1" x14ac:dyDescent="0.3">
      <c r="A45" s="829"/>
      <c r="B45" s="445" t="s">
        <v>843</v>
      </c>
      <c r="C45" s="446" t="s">
        <v>844</v>
      </c>
      <c r="D45" s="447" t="s">
        <v>111</v>
      </c>
      <c r="E45" s="448" t="s">
        <v>807</v>
      </c>
      <c r="F45" s="449" t="s">
        <v>808</v>
      </c>
      <c r="G45" s="450" t="s">
        <v>809</v>
      </c>
      <c r="H45" s="450" t="s">
        <v>810</v>
      </c>
      <c r="I45" s="450" t="s">
        <v>811</v>
      </c>
      <c r="J45" s="451" t="s">
        <v>812</v>
      </c>
      <c r="K45" s="449" t="s">
        <v>808</v>
      </c>
      <c r="L45" s="450" t="s">
        <v>809</v>
      </c>
      <c r="M45" s="450" t="s">
        <v>813</v>
      </c>
      <c r="N45" s="451" t="s">
        <v>812</v>
      </c>
      <c r="O45" s="491" t="s">
        <v>69</v>
      </c>
      <c r="P45" s="453" t="s">
        <v>814</v>
      </c>
    </row>
    <row r="46" spans="1:16" ht="15.75" thickTop="1" x14ac:dyDescent="0.25">
      <c r="A46" s="454" t="s">
        <v>815</v>
      </c>
      <c r="B46" s="492">
        <v>190</v>
      </c>
      <c r="C46" s="455">
        <f>139</f>
        <v>139</v>
      </c>
      <c r="D46" s="456">
        <f t="shared" ref="D46:D61" si="22">SUM(B46:C46)</f>
        <v>329</v>
      </c>
      <c r="E46" s="457">
        <f t="shared" ref="E46:E62" si="23">+C46-B46</f>
        <v>-51</v>
      </c>
      <c r="F46" s="458">
        <f>112</f>
        <v>112</v>
      </c>
      <c r="G46" s="455">
        <f>3</f>
        <v>3</v>
      </c>
      <c r="H46" s="455"/>
      <c r="I46" s="455"/>
      <c r="J46" s="459">
        <f t="shared" ref="J46:J53" si="24">SUM(F46:I46)</f>
        <v>115</v>
      </c>
      <c r="K46" s="460">
        <f>+F46*100/J46</f>
        <v>97.391304347826093</v>
      </c>
      <c r="L46" s="461">
        <f t="shared" ref="L46:L62" si="25">+G46*100/J46</f>
        <v>2.6086956521739131</v>
      </c>
      <c r="M46" s="461">
        <f t="shared" ref="M46:M62" si="26">+I46*100/J46</f>
        <v>0</v>
      </c>
      <c r="N46" s="462">
        <f t="shared" ref="N46:N62" si="27">+J46*100/D46</f>
        <v>34.954407294832826</v>
      </c>
      <c r="O46" s="463">
        <f t="shared" ref="O46:O61" si="28">D46-J46</f>
        <v>214</v>
      </c>
      <c r="P46" s="464">
        <f t="shared" ref="P46:P62" si="29">100*O46/D46</f>
        <v>65.045592705167167</v>
      </c>
    </row>
    <row r="47" spans="1:16" x14ac:dyDescent="0.25">
      <c r="A47" s="465" t="s">
        <v>817</v>
      </c>
      <c r="B47" s="493">
        <v>47</v>
      </c>
      <c r="C47" s="466">
        <f>40</f>
        <v>40</v>
      </c>
      <c r="D47" s="467">
        <f t="shared" si="22"/>
        <v>87</v>
      </c>
      <c r="E47" s="468">
        <f t="shared" si="23"/>
        <v>-7</v>
      </c>
      <c r="F47" s="469">
        <f>15</f>
        <v>15</v>
      </c>
      <c r="G47" s="466">
        <f>16</f>
        <v>16</v>
      </c>
      <c r="H47" s="466"/>
      <c r="I47" s="466"/>
      <c r="J47" s="470">
        <f t="shared" si="24"/>
        <v>31</v>
      </c>
      <c r="K47" s="471">
        <f t="shared" ref="K47:K62" si="30">100*F47/C47</f>
        <v>37.5</v>
      </c>
      <c r="L47" s="472">
        <f t="shared" si="25"/>
        <v>51.612903225806448</v>
      </c>
      <c r="M47" s="472">
        <f t="shared" si="26"/>
        <v>0</v>
      </c>
      <c r="N47" s="473">
        <f t="shared" si="27"/>
        <v>35.632183908045974</v>
      </c>
      <c r="O47" s="474">
        <f t="shared" si="28"/>
        <v>56</v>
      </c>
      <c r="P47" s="475">
        <f t="shared" si="29"/>
        <v>64.367816091954026</v>
      </c>
    </row>
    <row r="48" spans="1:16" x14ac:dyDescent="0.25">
      <c r="A48" s="465" t="s">
        <v>818</v>
      </c>
      <c r="B48" s="493">
        <v>47</v>
      </c>
      <c r="C48" s="466">
        <f>54</f>
        <v>54</v>
      </c>
      <c r="D48" s="467">
        <f t="shared" si="22"/>
        <v>101</v>
      </c>
      <c r="E48" s="468">
        <f t="shared" si="23"/>
        <v>7</v>
      </c>
      <c r="F48" s="469">
        <f>51</f>
        <v>51</v>
      </c>
      <c r="G48" s="466">
        <f>7</f>
        <v>7</v>
      </c>
      <c r="H48" s="466"/>
      <c r="I48" s="466"/>
      <c r="J48" s="470">
        <f t="shared" si="24"/>
        <v>58</v>
      </c>
      <c r="K48" s="471">
        <f t="shared" si="30"/>
        <v>94.444444444444443</v>
      </c>
      <c r="L48" s="472">
        <f t="shared" si="25"/>
        <v>12.068965517241379</v>
      </c>
      <c r="M48" s="472">
        <f t="shared" si="26"/>
        <v>0</v>
      </c>
      <c r="N48" s="473">
        <f t="shared" si="27"/>
        <v>57.425742574257427</v>
      </c>
      <c r="O48" s="474">
        <f t="shared" si="28"/>
        <v>43</v>
      </c>
      <c r="P48" s="475">
        <f t="shared" si="29"/>
        <v>42.574257425742573</v>
      </c>
    </row>
    <row r="49" spans="1:16" x14ac:dyDescent="0.25">
      <c r="A49" s="465" t="s">
        <v>819</v>
      </c>
      <c r="B49" s="493">
        <v>201</v>
      </c>
      <c r="C49" s="466">
        <f>24+53+64+32+54+43+47+64+63+51+48</f>
        <v>543</v>
      </c>
      <c r="D49" s="467">
        <f t="shared" si="22"/>
        <v>744</v>
      </c>
      <c r="E49" s="468">
        <f t="shared" si="23"/>
        <v>342</v>
      </c>
      <c r="F49" s="469">
        <f>21+11+18+28+14+13+33+17+17+9</f>
        <v>181</v>
      </c>
      <c r="G49" s="466">
        <f>3+13+4+15+27+10+34+6+13+12</f>
        <v>137</v>
      </c>
      <c r="H49" s="466"/>
      <c r="I49" s="466"/>
      <c r="J49" s="470">
        <f t="shared" si="24"/>
        <v>318</v>
      </c>
      <c r="K49" s="471">
        <f t="shared" si="30"/>
        <v>33.333333333333336</v>
      </c>
      <c r="L49" s="472">
        <f t="shared" si="25"/>
        <v>43.081761006289305</v>
      </c>
      <c r="M49" s="472">
        <f t="shared" si="26"/>
        <v>0</v>
      </c>
      <c r="N49" s="473">
        <f t="shared" si="27"/>
        <v>42.741935483870968</v>
      </c>
      <c r="O49" s="474">
        <f t="shared" si="28"/>
        <v>426</v>
      </c>
      <c r="P49" s="475">
        <f t="shared" si="29"/>
        <v>57.258064516129032</v>
      </c>
    </row>
    <row r="50" spans="1:16" x14ac:dyDescent="0.25">
      <c r="A50" s="465" t="s">
        <v>820</v>
      </c>
      <c r="B50" s="493">
        <v>76</v>
      </c>
      <c r="C50" s="466">
        <f>52+32</f>
        <v>84</v>
      </c>
      <c r="D50" s="467">
        <f t="shared" si="22"/>
        <v>160</v>
      </c>
      <c r="E50" s="468">
        <f t="shared" si="23"/>
        <v>8</v>
      </c>
      <c r="F50" s="469">
        <f>3+2</f>
        <v>5</v>
      </c>
      <c r="G50" s="466">
        <f>14+4</f>
        <v>18</v>
      </c>
      <c r="H50" s="466"/>
      <c r="I50" s="466"/>
      <c r="J50" s="470">
        <f t="shared" si="24"/>
        <v>23</v>
      </c>
      <c r="K50" s="471">
        <f t="shared" si="30"/>
        <v>5.9523809523809526</v>
      </c>
      <c r="L50" s="472">
        <f t="shared" si="25"/>
        <v>78.260869565217391</v>
      </c>
      <c r="M50" s="472">
        <f t="shared" si="26"/>
        <v>0</v>
      </c>
      <c r="N50" s="473">
        <f t="shared" si="27"/>
        <v>14.375</v>
      </c>
      <c r="O50" s="474">
        <f t="shared" si="28"/>
        <v>137</v>
      </c>
      <c r="P50" s="475">
        <f t="shared" si="29"/>
        <v>85.625</v>
      </c>
    </row>
    <row r="51" spans="1:16" x14ac:dyDescent="0.25">
      <c r="A51" s="465" t="s">
        <v>821</v>
      </c>
      <c r="B51" s="493">
        <v>362</v>
      </c>
      <c r="C51" s="466">
        <f>102+10+16+17+8+6</f>
        <v>159</v>
      </c>
      <c r="D51" s="467">
        <f t="shared" si="22"/>
        <v>521</v>
      </c>
      <c r="E51" s="468">
        <f t="shared" si="23"/>
        <v>-203</v>
      </c>
      <c r="F51" s="469">
        <f>32+2+1+6+2</f>
        <v>43</v>
      </c>
      <c r="G51" s="466">
        <f>27+3+8+3+3</f>
        <v>44</v>
      </c>
      <c r="H51" s="466"/>
      <c r="I51" s="466"/>
      <c r="J51" s="470">
        <f t="shared" si="24"/>
        <v>87</v>
      </c>
      <c r="K51" s="471">
        <f t="shared" si="30"/>
        <v>27.044025157232703</v>
      </c>
      <c r="L51" s="472">
        <f t="shared" si="25"/>
        <v>50.574712643678161</v>
      </c>
      <c r="M51" s="472">
        <f t="shared" si="26"/>
        <v>0</v>
      </c>
      <c r="N51" s="473">
        <f t="shared" si="27"/>
        <v>16.698656429942417</v>
      </c>
      <c r="O51" s="474">
        <f t="shared" si="28"/>
        <v>434</v>
      </c>
      <c r="P51" s="475">
        <f t="shared" si="29"/>
        <v>83.301343570057583</v>
      </c>
    </row>
    <row r="52" spans="1:16" x14ac:dyDescent="0.25">
      <c r="A52" s="465" t="s">
        <v>822</v>
      </c>
      <c r="B52" s="493">
        <v>31</v>
      </c>
      <c r="C52" s="466">
        <f>63+32</f>
        <v>95</v>
      </c>
      <c r="D52" s="467">
        <f t="shared" si="22"/>
        <v>126</v>
      </c>
      <c r="E52" s="468">
        <f t="shared" si="23"/>
        <v>64</v>
      </c>
      <c r="F52" s="469">
        <f>38+11</f>
        <v>49</v>
      </c>
      <c r="G52" s="466">
        <f>13+5</f>
        <v>18</v>
      </c>
      <c r="H52" s="466"/>
      <c r="I52" s="466"/>
      <c r="J52" s="470">
        <f t="shared" si="24"/>
        <v>67</v>
      </c>
      <c r="K52" s="471">
        <f t="shared" si="30"/>
        <v>51.578947368421055</v>
      </c>
      <c r="L52" s="472">
        <f t="shared" si="25"/>
        <v>26.865671641791046</v>
      </c>
      <c r="M52" s="472">
        <f t="shared" si="26"/>
        <v>0</v>
      </c>
      <c r="N52" s="473">
        <f t="shared" si="27"/>
        <v>53.174603174603178</v>
      </c>
      <c r="O52" s="474">
        <f t="shared" si="28"/>
        <v>59</v>
      </c>
      <c r="P52" s="475">
        <f t="shared" si="29"/>
        <v>46.825396825396822</v>
      </c>
    </row>
    <row r="53" spans="1:16" x14ac:dyDescent="0.25">
      <c r="A53" s="465" t="s">
        <v>823</v>
      </c>
      <c r="B53" s="493">
        <v>5</v>
      </c>
      <c r="C53" s="466">
        <f>4+9</f>
        <v>13</v>
      </c>
      <c r="D53" s="467">
        <f t="shared" si="22"/>
        <v>18</v>
      </c>
      <c r="E53" s="468">
        <f t="shared" si="23"/>
        <v>8</v>
      </c>
      <c r="F53" s="469">
        <f>4</f>
        <v>4</v>
      </c>
      <c r="G53" s="466">
        <f>7+3</f>
        <v>10</v>
      </c>
      <c r="H53" s="466"/>
      <c r="I53" s="466"/>
      <c r="J53" s="470">
        <f t="shared" si="24"/>
        <v>14</v>
      </c>
      <c r="K53" s="471">
        <f t="shared" si="30"/>
        <v>30.76923076923077</v>
      </c>
      <c r="L53" s="472">
        <f t="shared" si="25"/>
        <v>71.428571428571431</v>
      </c>
      <c r="M53" s="472">
        <f t="shared" si="26"/>
        <v>0</v>
      </c>
      <c r="N53" s="473">
        <f t="shared" si="27"/>
        <v>77.777777777777771</v>
      </c>
      <c r="O53" s="474">
        <f t="shared" si="28"/>
        <v>4</v>
      </c>
      <c r="P53" s="475">
        <f t="shared" si="29"/>
        <v>22.222222222222221</v>
      </c>
    </row>
    <row r="54" spans="1:16" x14ac:dyDescent="0.25">
      <c r="A54" s="465" t="s">
        <v>824</v>
      </c>
      <c r="B54" s="493">
        <v>1376</v>
      </c>
      <c r="C54" s="466">
        <f>1583</f>
        <v>1583</v>
      </c>
      <c r="D54" s="467">
        <f t="shared" si="22"/>
        <v>2959</v>
      </c>
      <c r="E54" s="468">
        <f t="shared" si="23"/>
        <v>207</v>
      </c>
      <c r="F54" s="469">
        <f>193</f>
        <v>193</v>
      </c>
      <c r="G54" s="466">
        <f>158</f>
        <v>158</v>
      </c>
      <c r="H54" s="466"/>
      <c r="I54" s="466">
        <f>1+1+1</f>
        <v>3</v>
      </c>
      <c r="J54" s="470">
        <f>SUM(F54:I54)</f>
        <v>354</v>
      </c>
      <c r="K54" s="471">
        <f t="shared" si="30"/>
        <v>12.192040429564118</v>
      </c>
      <c r="L54" s="472">
        <f t="shared" si="25"/>
        <v>44.632768361581924</v>
      </c>
      <c r="M54" s="472">
        <f t="shared" si="26"/>
        <v>0.84745762711864403</v>
      </c>
      <c r="N54" s="473">
        <f t="shared" si="27"/>
        <v>11.963501182832038</v>
      </c>
      <c r="O54" s="474">
        <f t="shared" si="28"/>
        <v>2605</v>
      </c>
      <c r="P54" s="475">
        <f t="shared" si="29"/>
        <v>88.036498817167967</v>
      </c>
    </row>
    <row r="55" spans="1:16" x14ac:dyDescent="0.25">
      <c r="A55" s="465" t="s">
        <v>825</v>
      </c>
      <c r="B55" s="493">
        <v>29</v>
      </c>
      <c r="C55" s="466">
        <f>7+5+4+7+6+7+5+5+4+2+4</f>
        <v>56</v>
      </c>
      <c r="D55" s="467">
        <f t="shared" si="22"/>
        <v>85</v>
      </c>
      <c r="E55" s="468">
        <f t="shared" si="23"/>
        <v>27</v>
      </c>
      <c r="F55" s="469">
        <f>2+1+5+1+6+1+1</f>
        <v>17</v>
      </c>
      <c r="G55" s="466">
        <f>1+2+2+1+3+3</f>
        <v>12</v>
      </c>
      <c r="H55" s="466">
        <f>1+1+2</f>
        <v>4</v>
      </c>
      <c r="I55" s="466"/>
      <c r="J55" s="470">
        <f t="shared" ref="J55:J61" si="31">SUM(F55:I55)</f>
        <v>33</v>
      </c>
      <c r="K55" s="471">
        <f t="shared" si="30"/>
        <v>30.357142857142858</v>
      </c>
      <c r="L55" s="472">
        <f t="shared" si="25"/>
        <v>36.363636363636367</v>
      </c>
      <c r="M55" s="472">
        <f t="shared" si="26"/>
        <v>0</v>
      </c>
      <c r="N55" s="473">
        <f t="shared" si="27"/>
        <v>38.823529411764703</v>
      </c>
      <c r="O55" s="474">
        <f t="shared" si="28"/>
        <v>52</v>
      </c>
      <c r="P55" s="475">
        <f t="shared" si="29"/>
        <v>61.176470588235297</v>
      </c>
    </row>
    <row r="56" spans="1:16" x14ac:dyDescent="0.25">
      <c r="A56" s="465" t="s">
        <v>826</v>
      </c>
      <c r="B56" s="493">
        <v>62</v>
      </c>
      <c r="C56" s="466">
        <f>99+36</f>
        <v>135</v>
      </c>
      <c r="D56" s="467">
        <f t="shared" si="22"/>
        <v>197</v>
      </c>
      <c r="E56" s="468">
        <f t="shared" si="23"/>
        <v>73</v>
      </c>
      <c r="F56" s="469">
        <f>39+8</f>
        <v>47</v>
      </c>
      <c r="G56" s="466">
        <f>29+6</f>
        <v>35</v>
      </c>
      <c r="H56" s="466"/>
      <c r="I56" s="466"/>
      <c r="J56" s="470">
        <f t="shared" si="31"/>
        <v>82</v>
      </c>
      <c r="K56" s="471">
        <f t="shared" si="30"/>
        <v>34.814814814814817</v>
      </c>
      <c r="L56" s="472">
        <f t="shared" si="25"/>
        <v>42.68292682926829</v>
      </c>
      <c r="M56" s="472">
        <f t="shared" si="26"/>
        <v>0</v>
      </c>
      <c r="N56" s="473">
        <f t="shared" si="27"/>
        <v>41.6243654822335</v>
      </c>
      <c r="O56" s="474">
        <f t="shared" si="28"/>
        <v>115</v>
      </c>
      <c r="P56" s="475">
        <f t="shared" si="29"/>
        <v>58.3756345177665</v>
      </c>
    </row>
    <row r="57" spans="1:16" x14ac:dyDescent="0.25">
      <c r="A57" s="465" t="s">
        <v>827</v>
      </c>
      <c r="B57" s="493">
        <v>238</v>
      </c>
      <c r="C57" s="466">
        <f>88+105</f>
        <v>193</v>
      </c>
      <c r="D57" s="467">
        <f t="shared" si="22"/>
        <v>431</v>
      </c>
      <c r="E57" s="468">
        <f t="shared" si="23"/>
        <v>-45</v>
      </c>
      <c r="F57" s="469">
        <f>11+22</f>
        <v>33</v>
      </c>
      <c r="G57" s="466">
        <f>6+6</f>
        <v>12</v>
      </c>
      <c r="H57" s="466"/>
      <c r="I57" s="466"/>
      <c r="J57" s="470">
        <f t="shared" si="31"/>
        <v>45</v>
      </c>
      <c r="K57" s="471">
        <f t="shared" si="30"/>
        <v>17.098445595854923</v>
      </c>
      <c r="L57" s="472">
        <f t="shared" si="25"/>
        <v>26.666666666666668</v>
      </c>
      <c r="M57" s="472">
        <f t="shared" si="26"/>
        <v>0</v>
      </c>
      <c r="N57" s="473">
        <f t="shared" si="27"/>
        <v>10.440835266821345</v>
      </c>
      <c r="O57" s="474">
        <f t="shared" si="28"/>
        <v>386</v>
      </c>
      <c r="P57" s="475">
        <f t="shared" si="29"/>
        <v>89.559164733178648</v>
      </c>
    </row>
    <row r="58" spans="1:16" x14ac:dyDescent="0.25">
      <c r="A58" s="465" t="s">
        <v>828</v>
      </c>
      <c r="B58" s="493">
        <v>150</v>
      </c>
      <c r="C58" s="466">
        <f>188+51</f>
        <v>239</v>
      </c>
      <c r="D58" s="467">
        <f t="shared" si="22"/>
        <v>389</v>
      </c>
      <c r="E58" s="468">
        <f t="shared" si="23"/>
        <v>89</v>
      </c>
      <c r="F58" s="469">
        <f>23+10</f>
        <v>33</v>
      </c>
      <c r="G58" s="466">
        <f>18</f>
        <v>18</v>
      </c>
      <c r="H58" s="466"/>
      <c r="I58" s="466"/>
      <c r="J58" s="470">
        <f t="shared" si="31"/>
        <v>51</v>
      </c>
      <c r="K58" s="471">
        <f t="shared" si="30"/>
        <v>13.807531380753138</v>
      </c>
      <c r="L58" s="472">
        <f t="shared" si="25"/>
        <v>35.294117647058826</v>
      </c>
      <c r="M58" s="472">
        <f t="shared" si="26"/>
        <v>0</v>
      </c>
      <c r="N58" s="473">
        <f t="shared" si="27"/>
        <v>13.110539845758355</v>
      </c>
      <c r="O58" s="474">
        <f t="shared" si="28"/>
        <v>338</v>
      </c>
      <c r="P58" s="475">
        <f t="shared" si="29"/>
        <v>86.889460154241647</v>
      </c>
    </row>
    <row r="59" spans="1:16" x14ac:dyDescent="0.25">
      <c r="A59" s="465" t="s">
        <v>829</v>
      </c>
      <c r="B59" s="493">
        <v>217</v>
      </c>
      <c r="C59" s="466">
        <f>20+16+12+17+7+16+11+13+16+8</f>
        <v>136</v>
      </c>
      <c r="D59" s="467">
        <f t="shared" si="22"/>
        <v>353</v>
      </c>
      <c r="E59" s="468">
        <f t="shared" si="23"/>
        <v>-81</v>
      </c>
      <c r="F59" s="469">
        <f>3+5+6+3+7+5</f>
        <v>29</v>
      </c>
      <c r="G59" s="466">
        <f>2+7+2+1+6+14+4+18+7</f>
        <v>61</v>
      </c>
      <c r="H59" s="466"/>
      <c r="I59" s="466">
        <f>1+2</f>
        <v>3</v>
      </c>
      <c r="J59" s="470">
        <f t="shared" si="31"/>
        <v>93</v>
      </c>
      <c r="K59" s="471">
        <f t="shared" si="30"/>
        <v>21.323529411764707</v>
      </c>
      <c r="L59" s="472">
        <f t="shared" si="25"/>
        <v>65.591397849462368</v>
      </c>
      <c r="M59" s="472">
        <f t="shared" si="26"/>
        <v>3.225806451612903</v>
      </c>
      <c r="N59" s="473">
        <f t="shared" si="27"/>
        <v>26.345609065155806</v>
      </c>
      <c r="O59" s="474">
        <f t="shared" si="28"/>
        <v>260</v>
      </c>
      <c r="P59" s="475">
        <f t="shared" si="29"/>
        <v>73.654390934844187</v>
      </c>
    </row>
    <row r="60" spans="1:16" x14ac:dyDescent="0.25">
      <c r="A60" s="465" t="s">
        <v>830</v>
      </c>
      <c r="B60" s="493">
        <v>33</v>
      </c>
      <c r="C60" s="466">
        <f>3+4+3+1+2+3+1+3</f>
        <v>20</v>
      </c>
      <c r="D60" s="467">
        <f t="shared" si="22"/>
        <v>53</v>
      </c>
      <c r="E60" s="468">
        <f t="shared" si="23"/>
        <v>-13</v>
      </c>
      <c r="F60" s="469">
        <f>2+3+2+5+1</f>
        <v>13</v>
      </c>
      <c r="G60" s="466">
        <f>1+10+2+1+2+2</f>
        <v>18</v>
      </c>
      <c r="H60" s="466"/>
      <c r="I60" s="466"/>
      <c r="J60" s="470">
        <f t="shared" si="31"/>
        <v>31</v>
      </c>
      <c r="K60" s="471">
        <f t="shared" si="30"/>
        <v>65</v>
      </c>
      <c r="L60" s="472">
        <f t="shared" si="25"/>
        <v>58.064516129032256</v>
      </c>
      <c r="M60" s="472">
        <f t="shared" si="26"/>
        <v>0</v>
      </c>
      <c r="N60" s="473">
        <f t="shared" si="27"/>
        <v>58.490566037735846</v>
      </c>
      <c r="O60" s="474">
        <f t="shared" si="28"/>
        <v>22</v>
      </c>
      <c r="P60" s="475">
        <f t="shared" si="29"/>
        <v>41.509433962264154</v>
      </c>
    </row>
    <row r="61" spans="1:16" ht="15.75" thickBot="1" x14ac:dyDescent="0.3">
      <c r="A61" s="476" t="s">
        <v>831</v>
      </c>
      <c r="B61" s="477">
        <v>0</v>
      </c>
      <c r="C61" s="478">
        <f>2</f>
        <v>2</v>
      </c>
      <c r="D61" s="479">
        <f t="shared" si="22"/>
        <v>2</v>
      </c>
      <c r="E61" s="480">
        <f t="shared" si="23"/>
        <v>2</v>
      </c>
      <c r="F61" s="481">
        <f>2</f>
        <v>2</v>
      </c>
      <c r="G61" s="478">
        <v>0</v>
      </c>
      <c r="H61" s="478">
        <v>0</v>
      </c>
      <c r="I61" s="478">
        <v>0</v>
      </c>
      <c r="J61" s="482">
        <f t="shared" si="31"/>
        <v>2</v>
      </c>
      <c r="K61" s="483">
        <f t="shared" si="30"/>
        <v>100</v>
      </c>
      <c r="L61" s="484">
        <f t="shared" si="25"/>
        <v>0</v>
      </c>
      <c r="M61" s="484">
        <f t="shared" si="26"/>
        <v>0</v>
      </c>
      <c r="N61" s="485">
        <f t="shared" si="27"/>
        <v>100</v>
      </c>
      <c r="O61" s="486">
        <f t="shared" si="28"/>
        <v>0</v>
      </c>
      <c r="P61" s="487">
        <f t="shared" si="29"/>
        <v>0</v>
      </c>
    </row>
    <row r="62" spans="1:16" ht="16.5" thickTop="1" thickBot="1" x14ac:dyDescent="0.3">
      <c r="A62" s="488" t="s">
        <v>111</v>
      </c>
      <c r="B62" s="488">
        <f>SUM(B46:B61)</f>
        <v>3064</v>
      </c>
      <c r="C62" s="488">
        <f t="shared" ref="C62" si="32">SUM(C46:C61)</f>
        <v>3491</v>
      </c>
      <c r="D62" s="488">
        <f>SUM(D46:D61)</f>
        <v>6555</v>
      </c>
      <c r="E62" s="489">
        <f t="shared" si="23"/>
        <v>427</v>
      </c>
      <c r="F62" s="488">
        <f>SUM(F46:F61)</f>
        <v>827</v>
      </c>
      <c r="G62" s="488">
        <f>SUM(G46:G61)</f>
        <v>567</v>
      </c>
      <c r="H62" s="488">
        <f>SUM(H46:H61)</f>
        <v>4</v>
      </c>
      <c r="I62" s="488">
        <f>SUM(I46:I61)</f>
        <v>6</v>
      </c>
      <c r="J62" s="488">
        <f>SUM(J46:J61)</f>
        <v>1404</v>
      </c>
      <c r="K62" s="490">
        <f t="shared" si="30"/>
        <v>23.689487252936122</v>
      </c>
      <c r="L62" s="490">
        <f t="shared" si="25"/>
        <v>40.384615384615387</v>
      </c>
      <c r="M62" s="490">
        <f t="shared" si="26"/>
        <v>0.42735042735042733</v>
      </c>
      <c r="N62" s="490">
        <f t="shared" si="27"/>
        <v>21.418764302059497</v>
      </c>
      <c r="O62" s="488">
        <f>SUM(O46:O61)</f>
        <v>5151</v>
      </c>
      <c r="P62" s="490">
        <f t="shared" si="29"/>
        <v>78.5812356979405</v>
      </c>
    </row>
    <row r="63" spans="1:16" ht="15.75" thickTop="1" x14ac:dyDescent="0.25"/>
    <row r="64" spans="1:16" ht="15.75" thickBot="1" x14ac:dyDescent="0.3"/>
    <row r="65" spans="1:10" ht="16.5" thickTop="1" thickBot="1" x14ac:dyDescent="0.3">
      <c r="A65" s="841" t="s">
        <v>845</v>
      </c>
      <c r="B65" s="842"/>
      <c r="C65" s="842"/>
      <c r="D65" s="842"/>
      <c r="E65" s="842"/>
      <c r="F65" s="842"/>
      <c r="G65" s="842"/>
      <c r="H65" s="842"/>
      <c r="I65" s="842"/>
      <c r="J65" s="843"/>
    </row>
    <row r="66" spans="1:10" ht="35.25" customHeight="1" thickTop="1" thickBot="1" x14ac:dyDescent="0.3">
      <c r="A66" s="844" t="s">
        <v>801</v>
      </c>
      <c r="B66" s="846" t="s">
        <v>846</v>
      </c>
      <c r="C66" s="847"/>
      <c r="D66" s="847"/>
      <c r="E66" s="847"/>
      <c r="F66" s="848"/>
      <c r="G66" s="849" t="s">
        <v>847</v>
      </c>
      <c r="H66" s="850"/>
      <c r="I66" s="851" t="s">
        <v>848</v>
      </c>
      <c r="J66" s="852"/>
    </row>
    <row r="67" spans="1:10" ht="76.5" thickTop="1" thickBot="1" x14ac:dyDescent="0.3">
      <c r="A67" s="845"/>
      <c r="B67" s="445" t="s">
        <v>849</v>
      </c>
      <c r="C67" s="446" t="s">
        <v>850</v>
      </c>
      <c r="D67" s="447" t="s">
        <v>111</v>
      </c>
      <c r="E67" s="448" t="s">
        <v>851</v>
      </c>
      <c r="F67" s="448" t="s">
        <v>807</v>
      </c>
      <c r="G67" s="494" t="s">
        <v>852</v>
      </c>
      <c r="H67" s="494" t="s">
        <v>853</v>
      </c>
      <c r="I67" s="495" t="s">
        <v>854</v>
      </c>
      <c r="J67" s="496" t="s">
        <v>814</v>
      </c>
    </row>
    <row r="68" spans="1:10" ht="15.75" thickTop="1" x14ac:dyDescent="0.25">
      <c r="A68" s="497" t="s">
        <v>815</v>
      </c>
      <c r="B68" s="498">
        <v>214</v>
      </c>
      <c r="C68" s="499">
        <v>111</v>
      </c>
      <c r="D68" s="500">
        <f t="shared" ref="D68:D82" si="33">+B68+C68</f>
        <v>325</v>
      </c>
      <c r="E68" s="501">
        <f t="shared" ref="E68:E84" si="34">+B68*100/D68</f>
        <v>65.84615384615384</v>
      </c>
      <c r="F68" s="502">
        <f t="shared" ref="F68:F83" si="35">+C68-B68</f>
        <v>-103</v>
      </c>
      <c r="G68" s="503">
        <v>165</v>
      </c>
      <c r="H68" s="462">
        <f t="shared" ref="H68:H84" si="36">+G68*100/D68</f>
        <v>50.769230769230766</v>
      </c>
      <c r="I68" s="504">
        <f t="shared" ref="I68:I83" si="37">+D68-G68</f>
        <v>160</v>
      </c>
      <c r="J68" s="505">
        <f t="shared" ref="J68:J75" si="38">100*I68/D68</f>
        <v>49.230769230769234</v>
      </c>
    </row>
    <row r="69" spans="1:10" x14ac:dyDescent="0.25">
      <c r="A69" s="506" t="s">
        <v>817</v>
      </c>
      <c r="B69" s="507">
        <v>71</v>
      </c>
      <c r="C69" s="466">
        <v>95</v>
      </c>
      <c r="D69" s="508">
        <f t="shared" si="33"/>
        <v>166</v>
      </c>
      <c r="E69" s="509">
        <f t="shared" si="34"/>
        <v>42.7710843373494</v>
      </c>
      <c r="F69" s="468">
        <f t="shared" si="35"/>
        <v>24</v>
      </c>
      <c r="G69" s="510">
        <v>73</v>
      </c>
      <c r="H69" s="511">
        <f t="shared" si="36"/>
        <v>43.975903614457835</v>
      </c>
      <c r="I69" s="504">
        <f t="shared" si="37"/>
        <v>93</v>
      </c>
      <c r="J69" s="512">
        <f t="shared" si="38"/>
        <v>56.024096385542165</v>
      </c>
    </row>
    <row r="70" spans="1:10" x14ac:dyDescent="0.25">
      <c r="A70" s="506" t="s">
        <v>818</v>
      </c>
      <c r="B70" s="507">
        <v>26</v>
      </c>
      <c r="C70" s="466">
        <v>48</v>
      </c>
      <c r="D70" s="508">
        <f t="shared" si="33"/>
        <v>74</v>
      </c>
      <c r="E70" s="509">
        <f t="shared" si="34"/>
        <v>35.135135135135137</v>
      </c>
      <c r="F70" s="468">
        <f t="shared" si="35"/>
        <v>22</v>
      </c>
      <c r="G70" s="510">
        <v>59</v>
      </c>
      <c r="H70" s="511">
        <f t="shared" si="36"/>
        <v>79.729729729729726</v>
      </c>
      <c r="I70" s="504">
        <f t="shared" si="37"/>
        <v>15</v>
      </c>
      <c r="J70" s="512">
        <f t="shared" si="38"/>
        <v>20.27027027027027</v>
      </c>
    </row>
    <row r="71" spans="1:10" x14ac:dyDescent="0.25">
      <c r="A71" s="506" t="s">
        <v>819</v>
      </c>
      <c r="B71" s="507">
        <v>469</v>
      </c>
      <c r="C71" s="466">
        <v>573</v>
      </c>
      <c r="D71" s="508">
        <f t="shared" si="33"/>
        <v>1042</v>
      </c>
      <c r="E71" s="509">
        <f t="shared" si="34"/>
        <v>45.009596928982724</v>
      </c>
      <c r="F71" s="468">
        <f t="shared" si="35"/>
        <v>104</v>
      </c>
      <c r="G71" s="510">
        <v>287</v>
      </c>
      <c r="H71" s="511">
        <f t="shared" si="36"/>
        <v>27.543186180422264</v>
      </c>
      <c r="I71" s="504">
        <f t="shared" si="37"/>
        <v>755</v>
      </c>
      <c r="J71" s="512">
        <f t="shared" si="38"/>
        <v>72.456813819577732</v>
      </c>
    </row>
    <row r="72" spans="1:10" x14ac:dyDescent="0.25">
      <c r="A72" s="506" t="s">
        <v>820</v>
      </c>
      <c r="B72" s="507">
        <v>122</v>
      </c>
      <c r="C72" s="466">
        <v>83</v>
      </c>
      <c r="D72" s="508">
        <f t="shared" si="33"/>
        <v>205</v>
      </c>
      <c r="E72" s="509">
        <f t="shared" si="34"/>
        <v>59.512195121951223</v>
      </c>
      <c r="F72" s="468">
        <f t="shared" si="35"/>
        <v>-39</v>
      </c>
      <c r="G72" s="510">
        <v>79</v>
      </c>
      <c r="H72" s="511">
        <f t="shared" si="36"/>
        <v>38.536585365853661</v>
      </c>
      <c r="I72" s="504">
        <f t="shared" si="37"/>
        <v>126</v>
      </c>
      <c r="J72" s="512">
        <f t="shared" si="38"/>
        <v>61.463414634146339</v>
      </c>
    </row>
    <row r="73" spans="1:10" x14ac:dyDescent="0.25">
      <c r="A73" s="506" t="s">
        <v>821</v>
      </c>
      <c r="B73" s="507">
        <v>434</v>
      </c>
      <c r="C73" s="466">
        <v>326</v>
      </c>
      <c r="D73" s="508">
        <f t="shared" si="33"/>
        <v>760</v>
      </c>
      <c r="E73" s="509">
        <f t="shared" si="34"/>
        <v>57.10526315789474</v>
      </c>
      <c r="F73" s="468">
        <f t="shared" si="35"/>
        <v>-108</v>
      </c>
      <c r="G73" s="510">
        <v>327</v>
      </c>
      <c r="H73" s="511">
        <f t="shared" si="36"/>
        <v>43.026315789473685</v>
      </c>
      <c r="I73" s="504">
        <f t="shared" si="37"/>
        <v>433</v>
      </c>
      <c r="J73" s="512">
        <f t="shared" si="38"/>
        <v>56.973684210526315</v>
      </c>
    </row>
    <row r="74" spans="1:10" x14ac:dyDescent="0.25">
      <c r="A74" s="506" t="s">
        <v>822</v>
      </c>
      <c r="B74" s="507">
        <v>59</v>
      </c>
      <c r="C74" s="466">
        <v>108</v>
      </c>
      <c r="D74" s="508">
        <f t="shared" si="33"/>
        <v>167</v>
      </c>
      <c r="E74" s="509">
        <f t="shared" si="34"/>
        <v>35.32934131736527</v>
      </c>
      <c r="F74" s="468">
        <f t="shared" si="35"/>
        <v>49</v>
      </c>
      <c r="G74" s="510">
        <v>68</v>
      </c>
      <c r="H74" s="511">
        <f t="shared" si="36"/>
        <v>40.718562874251496</v>
      </c>
      <c r="I74" s="504">
        <f t="shared" si="37"/>
        <v>99</v>
      </c>
      <c r="J74" s="512">
        <f t="shared" si="38"/>
        <v>59.281437125748504</v>
      </c>
    </row>
    <row r="75" spans="1:10" x14ac:dyDescent="0.25">
      <c r="A75" s="506" t="s">
        <v>823</v>
      </c>
      <c r="B75" s="507">
        <v>4</v>
      </c>
      <c r="C75" s="466">
        <v>18</v>
      </c>
      <c r="D75" s="508">
        <f t="shared" si="33"/>
        <v>22</v>
      </c>
      <c r="E75" s="509">
        <f t="shared" si="34"/>
        <v>18.181818181818183</v>
      </c>
      <c r="F75" s="468">
        <f t="shared" si="35"/>
        <v>14</v>
      </c>
      <c r="G75" s="510">
        <v>14</v>
      </c>
      <c r="H75" s="511">
        <f t="shared" si="36"/>
        <v>63.636363636363633</v>
      </c>
      <c r="I75" s="504">
        <f t="shared" si="37"/>
        <v>8</v>
      </c>
      <c r="J75" s="512">
        <f t="shared" si="38"/>
        <v>36.363636363636367</v>
      </c>
    </row>
    <row r="76" spans="1:10" x14ac:dyDescent="0.25">
      <c r="A76" s="506" t="s">
        <v>824</v>
      </c>
      <c r="B76" s="507">
        <v>2811</v>
      </c>
      <c r="C76" s="466">
        <v>1410</v>
      </c>
      <c r="D76" s="508">
        <f t="shared" si="33"/>
        <v>4221</v>
      </c>
      <c r="E76" s="509">
        <f t="shared" si="34"/>
        <v>66.595593461265096</v>
      </c>
      <c r="F76" s="468">
        <f t="shared" si="35"/>
        <v>-1401</v>
      </c>
      <c r="G76" s="510">
        <v>227</v>
      </c>
      <c r="H76" s="511">
        <f t="shared" si="36"/>
        <v>5.3778725420516462</v>
      </c>
      <c r="I76" s="504">
        <f t="shared" si="37"/>
        <v>3994</v>
      </c>
      <c r="J76" s="505">
        <f>+I76*100/D76</f>
        <v>94.622127457948352</v>
      </c>
    </row>
    <row r="77" spans="1:10" x14ac:dyDescent="0.25">
      <c r="A77" s="506" t="s">
        <v>825</v>
      </c>
      <c r="B77" s="507">
        <v>52</v>
      </c>
      <c r="C77" s="466">
        <v>48</v>
      </c>
      <c r="D77" s="508">
        <f t="shared" si="33"/>
        <v>100</v>
      </c>
      <c r="E77" s="509">
        <f t="shared" si="34"/>
        <v>52</v>
      </c>
      <c r="F77" s="468">
        <f t="shared" si="35"/>
        <v>-4</v>
      </c>
      <c r="G77" s="510">
        <v>41</v>
      </c>
      <c r="H77" s="511">
        <f t="shared" si="36"/>
        <v>41</v>
      </c>
      <c r="I77" s="504">
        <f t="shared" si="37"/>
        <v>59</v>
      </c>
      <c r="J77" s="512">
        <f t="shared" ref="J77:J84" si="39">100*I77/D77</f>
        <v>59</v>
      </c>
    </row>
    <row r="78" spans="1:10" x14ac:dyDescent="0.25">
      <c r="A78" s="506" t="s">
        <v>826</v>
      </c>
      <c r="B78" s="507">
        <v>43</v>
      </c>
      <c r="C78" s="466">
        <v>93</v>
      </c>
      <c r="D78" s="508">
        <f t="shared" si="33"/>
        <v>136</v>
      </c>
      <c r="E78" s="509">
        <f t="shared" si="34"/>
        <v>31.617647058823529</v>
      </c>
      <c r="F78" s="468">
        <f t="shared" si="35"/>
        <v>50</v>
      </c>
      <c r="G78" s="510">
        <v>128</v>
      </c>
      <c r="H78" s="511">
        <f t="shared" si="36"/>
        <v>94.117647058823536</v>
      </c>
      <c r="I78" s="504">
        <f t="shared" si="37"/>
        <v>8</v>
      </c>
      <c r="J78" s="512">
        <f t="shared" si="39"/>
        <v>5.882352941176471</v>
      </c>
    </row>
    <row r="79" spans="1:10" x14ac:dyDescent="0.25">
      <c r="A79" s="506" t="s">
        <v>827</v>
      </c>
      <c r="B79" s="507">
        <v>386</v>
      </c>
      <c r="C79" s="466">
        <v>210</v>
      </c>
      <c r="D79" s="508">
        <f t="shared" si="33"/>
        <v>596</v>
      </c>
      <c r="E79" s="509">
        <f t="shared" si="34"/>
        <v>64.765100671140942</v>
      </c>
      <c r="F79" s="468">
        <f t="shared" si="35"/>
        <v>-176</v>
      </c>
      <c r="G79" s="510">
        <v>72</v>
      </c>
      <c r="H79" s="511">
        <f t="shared" si="36"/>
        <v>12.080536912751677</v>
      </c>
      <c r="I79" s="504">
        <f t="shared" si="37"/>
        <v>524</v>
      </c>
      <c r="J79" s="512">
        <f t="shared" si="39"/>
        <v>87.919463087248317</v>
      </c>
    </row>
    <row r="80" spans="1:10" x14ac:dyDescent="0.25">
      <c r="A80" s="506" t="s">
        <v>828</v>
      </c>
      <c r="B80" s="507">
        <v>366</v>
      </c>
      <c r="C80" s="466">
        <v>34</v>
      </c>
      <c r="D80" s="508">
        <f t="shared" si="33"/>
        <v>400</v>
      </c>
      <c r="E80" s="509">
        <f t="shared" si="34"/>
        <v>91.5</v>
      </c>
      <c r="F80" s="468">
        <f t="shared" si="35"/>
        <v>-332</v>
      </c>
      <c r="G80" s="510">
        <v>13</v>
      </c>
      <c r="H80" s="511">
        <f t="shared" si="36"/>
        <v>3.25</v>
      </c>
      <c r="I80" s="504">
        <f t="shared" si="37"/>
        <v>387</v>
      </c>
      <c r="J80" s="512">
        <f t="shared" si="39"/>
        <v>96.75</v>
      </c>
    </row>
    <row r="81" spans="1:10" x14ac:dyDescent="0.25">
      <c r="A81" s="506" t="s">
        <v>829</v>
      </c>
      <c r="B81" s="507">
        <v>253</v>
      </c>
      <c r="C81" s="466">
        <v>127</v>
      </c>
      <c r="D81" s="508">
        <f t="shared" si="33"/>
        <v>380</v>
      </c>
      <c r="E81" s="509">
        <f t="shared" si="34"/>
        <v>66.578947368421055</v>
      </c>
      <c r="F81" s="468">
        <f t="shared" si="35"/>
        <v>-126</v>
      </c>
      <c r="G81" s="510">
        <v>45</v>
      </c>
      <c r="H81" s="511">
        <f t="shared" si="36"/>
        <v>11.842105263157896</v>
      </c>
      <c r="I81" s="504">
        <f t="shared" si="37"/>
        <v>335</v>
      </c>
      <c r="J81" s="512">
        <f t="shared" si="39"/>
        <v>88.15789473684211</v>
      </c>
    </row>
    <row r="82" spans="1:10" x14ac:dyDescent="0.25">
      <c r="A82" s="506" t="s">
        <v>830</v>
      </c>
      <c r="B82" s="507">
        <v>12</v>
      </c>
      <c r="C82" s="466">
        <v>44</v>
      </c>
      <c r="D82" s="508">
        <f t="shared" si="33"/>
        <v>56</v>
      </c>
      <c r="E82" s="509">
        <f t="shared" si="34"/>
        <v>21.428571428571427</v>
      </c>
      <c r="F82" s="468">
        <f t="shared" si="35"/>
        <v>32</v>
      </c>
      <c r="G82" s="510">
        <v>34</v>
      </c>
      <c r="H82" s="511">
        <f t="shared" si="36"/>
        <v>60.714285714285715</v>
      </c>
      <c r="I82" s="504">
        <f t="shared" si="37"/>
        <v>22</v>
      </c>
      <c r="J82" s="512">
        <f t="shared" si="39"/>
        <v>39.285714285714285</v>
      </c>
    </row>
    <row r="83" spans="1:10" ht="15.75" thickBot="1" x14ac:dyDescent="0.3">
      <c r="A83" s="513" t="s">
        <v>831</v>
      </c>
      <c r="B83" s="514">
        <v>0</v>
      </c>
      <c r="C83" s="478">
        <v>0</v>
      </c>
      <c r="D83" s="515"/>
      <c r="E83" s="516" t="e">
        <f t="shared" si="34"/>
        <v>#DIV/0!</v>
      </c>
      <c r="F83" s="480">
        <f t="shared" si="35"/>
        <v>0</v>
      </c>
      <c r="G83" s="517">
        <v>0</v>
      </c>
      <c r="H83" s="518" t="e">
        <f t="shared" si="36"/>
        <v>#DIV/0!</v>
      </c>
      <c r="I83" s="519">
        <f t="shared" si="37"/>
        <v>0</v>
      </c>
      <c r="J83" s="520" t="e">
        <f t="shared" si="39"/>
        <v>#DIV/0!</v>
      </c>
    </row>
    <row r="84" spans="1:10" ht="16.5" thickTop="1" thickBot="1" x14ac:dyDescent="0.3">
      <c r="A84" s="488" t="s">
        <v>111</v>
      </c>
      <c r="B84" s="488">
        <f>SUM(B68:B83)</f>
        <v>5322</v>
      </c>
      <c r="C84" s="488">
        <f>SUM(C68:C83)</f>
        <v>3328</v>
      </c>
      <c r="D84" s="488">
        <f>SUM(D68:D83)</f>
        <v>8650</v>
      </c>
      <c r="E84" s="490">
        <f t="shared" si="34"/>
        <v>61.52601156069364</v>
      </c>
      <c r="F84" s="489">
        <f>SUM(F68:F83)</f>
        <v>-1994</v>
      </c>
      <c r="G84" s="488">
        <f>SUM(G68:G83)</f>
        <v>1632</v>
      </c>
      <c r="H84" s="490">
        <f t="shared" si="36"/>
        <v>18.867052023121389</v>
      </c>
      <c r="I84" s="488">
        <f>SUM(I68:I83)</f>
        <v>7018</v>
      </c>
      <c r="J84" s="490">
        <f t="shared" si="39"/>
        <v>81.132947976878611</v>
      </c>
    </row>
    <row r="85" spans="1:10" ht="15.75" thickTop="1" x14ac:dyDescent="0.25"/>
  </sheetData>
  <mergeCells count="24">
    <mergeCell ref="A65:J65"/>
    <mergeCell ref="A66:A67"/>
    <mergeCell ref="B66:F66"/>
    <mergeCell ref="G66:H66"/>
    <mergeCell ref="I66:J66"/>
    <mergeCell ref="A43:P43"/>
    <mergeCell ref="A44:A45"/>
    <mergeCell ref="B44:E44"/>
    <mergeCell ref="F44:J44"/>
    <mergeCell ref="K44:N44"/>
    <mergeCell ref="O44:P44"/>
    <mergeCell ref="B4:B18"/>
    <mergeCell ref="A22:P22"/>
    <mergeCell ref="A23:A24"/>
    <mergeCell ref="B23:E23"/>
    <mergeCell ref="F23:J23"/>
    <mergeCell ref="K23:N23"/>
    <mergeCell ref="O23:P23"/>
    <mergeCell ref="A1:P1"/>
    <mergeCell ref="A2:A3"/>
    <mergeCell ref="B2:E2"/>
    <mergeCell ref="F2:J2"/>
    <mergeCell ref="K2:N2"/>
    <mergeCell ref="O2:P2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D1" workbookViewId="0">
      <selection activeCell="X22" sqref="X2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M9" sqref="M9"/>
    </sheetView>
  </sheetViews>
  <sheetFormatPr defaultRowHeight="15" x14ac:dyDescent="0.25"/>
  <cols>
    <col min="1" max="1" width="36" customWidth="1"/>
    <col min="10" max="10" width="15.85546875" customWidth="1"/>
  </cols>
  <sheetData>
    <row r="1" spans="1:10" ht="15.75" thickBot="1" x14ac:dyDescent="0.3">
      <c r="A1" s="325"/>
      <c r="B1" s="559" t="s">
        <v>66</v>
      </c>
      <c r="C1" s="559"/>
      <c r="D1" s="559"/>
      <c r="E1" s="559" t="s">
        <v>614</v>
      </c>
      <c r="F1" s="559"/>
      <c r="G1" s="559"/>
      <c r="H1" s="324" t="s">
        <v>693</v>
      </c>
      <c r="I1" s="324"/>
      <c r="J1" s="324"/>
    </row>
    <row r="2" spans="1:10" ht="43.5" customHeight="1" thickBot="1" x14ac:dyDescent="0.3">
      <c r="A2" s="435" t="s">
        <v>700</v>
      </c>
      <c r="B2" s="326" t="s">
        <v>6</v>
      </c>
      <c r="C2" s="326" t="s">
        <v>4</v>
      </c>
      <c r="D2" s="326" t="s">
        <v>5</v>
      </c>
      <c r="E2" s="326" t="s">
        <v>6</v>
      </c>
      <c r="F2" s="326" t="s">
        <v>4</v>
      </c>
      <c r="G2" s="326" t="s">
        <v>5</v>
      </c>
      <c r="H2" s="324" t="s">
        <v>694</v>
      </c>
      <c r="I2" s="324" t="s">
        <v>617</v>
      </c>
      <c r="J2" s="324" t="s">
        <v>695</v>
      </c>
    </row>
    <row r="3" spans="1:10" ht="15.75" thickBot="1" x14ac:dyDescent="0.3">
      <c r="A3" s="560" t="s">
        <v>701</v>
      </c>
      <c r="B3" s="561"/>
      <c r="C3" s="561"/>
      <c r="D3" s="561"/>
      <c r="E3" s="561"/>
      <c r="F3" s="561"/>
      <c r="G3" s="561"/>
      <c r="H3" s="561"/>
      <c r="I3" s="561"/>
      <c r="J3" s="562"/>
    </row>
    <row r="4" spans="1:10" ht="15.75" thickBot="1" x14ac:dyDescent="0.3">
      <c r="A4" s="412" t="s">
        <v>702</v>
      </c>
      <c r="B4" s="327">
        <v>155633</v>
      </c>
      <c r="C4" s="327">
        <v>77470</v>
      </c>
      <c r="D4" s="327">
        <v>78163</v>
      </c>
      <c r="E4" s="327">
        <v>31.7</v>
      </c>
      <c r="F4" s="327">
        <v>49.8</v>
      </c>
      <c r="G4" s="327">
        <v>50.2</v>
      </c>
      <c r="H4" s="327">
        <v>0.99</v>
      </c>
      <c r="I4" s="328" t="s">
        <v>696</v>
      </c>
      <c r="J4" s="329" t="s">
        <v>697</v>
      </c>
    </row>
    <row r="5" spans="1:10" ht="15.75" thickBot="1" x14ac:dyDescent="0.3">
      <c r="A5" s="413" t="s">
        <v>703</v>
      </c>
      <c r="B5" s="330">
        <v>304346</v>
      </c>
      <c r="C5" s="330">
        <v>151700</v>
      </c>
      <c r="D5" s="330">
        <v>152646</v>
      </c>
      <c r="E5" s="330">
        <v>61.9</v>
      </c>
      <c r="F5" s="330">
        <v>49.8</v>
      </c>
      <c r="G5" s="330">
        <v>50.2</v>
      </c>
      <c r="H5" s="330">
        <v>0.99</v>
      </c>
      <c r="I5" s="331" t="s">
        <v>696</v>
      </c>
      <c r="J5" s="332" t="s">
        <v>697</v>
      </c>
    </row>
    <row r="6" spans="1:10" ht="15.75" thickBot="1" x14ac:dyDescent="0.3">
      <c r="A6" s="412" t="s">
        <v>704</v>
      </c>
      <c r="B6" s="327">
        <v>31346</v>
      </c>
      <c r="C6" s="327">
        <v>18962</v>
      </c>
      <c r="D6" s="327">
        <v>12384</v>
      </c>
      <c r="E6" s="327">
        <v>6.4</v>
      </c>
      <c r="F6" s="327">
        <v>60.5</v>
      </c>
      <c r="G6" s="327">
        <v>39.5</v>
      </c>
      <c r="H6" s="327">
        <v>1.53</v>
      </c>
      <c r="I6" s="328" t="s">
        <v>696</v>
      </c>
      <c r="J6" s="329" t="s">
        <v>697</v>
      </c>
    </row>
    <row r="7" spans="1:10" ht="15.75" thickBot="1" x14ac:dyDescent="0.3">
      <c r="A7" s="413" t="s">
        <v>705</v>
      </c>
      <c r="B7" s="330">
        <v>358</v>
      </c>
      <c r="C7" s="330">
        <v>148</v>
      </c>
      <c r="D7" s="330">
        <v>210</v>
      </c>
      <c r="E7" s="330">
        <v>0.1</v>
      </c>
      <c r="F7" s="330">
        <v>41.3</v>
      </c>
      <c r="G7" s="330">
        <v>58.7</v>
      </c>
      <c r="H7" s="330">
        <v>0.7</v>
      </c>
      <c r="I7" s="331" t="s">
        <v>696</v>
      </c>
      <c r="J7" s="332" t="s">
        <v>697</v>
      </c>
    </row>
    <row r="8" spans="1:10" ht="15.75" thickBot="1" x14ac:dyDescent="0.3">
      <c r="A8" s="412" t="s">
        <v>706</v>
      </c>
      <c r="B8" s="327">
        <v>491683</v>
      </c>
      <c r="C8" s="327">
        <v>248280</v>
      </c>
      <c r="D8" s="327">
        <v>243403</v>
      </c>
      <c r="E8" s="327">
        <v>100</v>
      </c>
      <c r="F8" s="327">
        <v>50.5</v>
      </c>
      <c r="G8" s="327">
        <v>49.5</v>
      </c>
      <c r="H8" s="327">
        <v>1.02</v>
      </c>
      <c r="I8" s="328" t="s">
        <v>696</v>
      </c>
      <c r="J8" s="329" t="s">
        <v>697</v>
      </c>
    </row>
    <row r="9" spans="1:10" ht="15.75" thickBot="1" x14ac:dyDescent="0.3">
      <c r="A9" s="563" t="s">
        <v>707</v>
      </c>
      <c r="B9" s="564"/>
      <c r="C9" s="564"/>
      <c r="D9" s="564"/>
      <c r="E9" s="564"/>
      <c r="F9" s="330">
        <v>34.299999999999997</v>
      </c>
      <c r="G9" s="330">
        <v>38.299999999999997</v>
      </c>
      <c r="H9" s="330">
        <v>0.9</v>
      </c>
      <c r="I9" s="333" t="s">
        <v>698</v>
      </c>
      <c r="J9" s="332" t="s">
        <v>699</v>
      </c>
    </row>
    <row r="10" spans="1:10" ht="15.75" thickBot="1" x14ac:dyDescent="0.3">
      <c r="A10" s="563" t="s">
        <v>708</v>
      </c>
      <c r="B10" s="564"/>
      <c r="C10" s="564"/>
      <c r="D10" s="564"/>
      <c r="E10" s="327">
        <v>4.8</v>
      </c>
      <c r="F10" s="327">
        <v>0.2</v>
      </c>
      <c r="G10" s="327">
        <v>5.4</v>
      </c>
      <c r="H10" s="327">
        <v>0.03</v>
      </c>
      <c r="I10" s="328" t="s">
        <v>696</v>
      </c>
      <c r="J10" s="329" t="s">
        <v>697</v>
      </c>
    </row>
    <row r="11" spans="1:10" ht="15.75" thickBot="1" x14ac:dyDescent="0.3">
      <c r="A11" s="563" t="s">
        <v>709</v>
      </c>
      <c r="B11" s="564"/>
      <c r="C11" s="564"/>
      <c r="D11" s="564"/>
      <c r="E11" s="330">
        <v>2.6</v>
      </c>
      <c r="F11" s="334"/>
      <c r="G11" s="334"/>
      <c r="H11" s="334"/>
      <c r="I11" s="331" t="s">
        <v>696</v>
      </c>
      <c r="J11" s="332" t="s">
        <v>697</v>
      </c>
    </row>
    <row r="12" spans="1:10" ht="15.75" thickBot="1" x14ac:dyDescent="0.3">
      <c r="A12" s="556" t="s">
        <v>710</v>
      </c>
      <c r="B12" s="557"/>
      <c r="C12" s="557"/>
      <c r="D12" s="557"/>
      <c r="E12" s="557"/>
      <c r="F12" s="557"/>
      <c r="G12" s="557"/>
      <c r="H12" s="557"/>
      <c r="I12" s="557"/>
      <c r="J12" s="558"/>
    </row>
    <row r="13" spans="1:10" ht="15.75" thickBot="1" x14ac:dyDescent="0.3">
      <c r="A13" s="415" t="s">
        <v>111</v>
      </c>
      <c r="B13" s="330">
        <v>116873</v>
      </c>
      <c r="C13" s="330">
        <v>55833</v>
      </c>
      <c r="D13" s="330">
        <v>61040</v>
      </c>
      <c r="E13" s="330">
        <v>100</v>
      </c>
      <c r="F13" s="330">
        <v>47.7</v>
      </c>
      <c r="G13" s="330">
        <v>52.2</v>
      </c>
      <c r="H13" s="330">
        <v>0.91</v>
      </c>
      <c r="I13" s="331" t="s">
        <v>696</v>
      </c>
      <c r="J13" s="332" t="s">
        <v>697</v>
      </c>
    </row>
    <row r="14" spans="1:10" ht="15.75" thickBot="1" x14ac:dyDescent="0.3">
      <c r="A14" s="412" t="s">
        <v>711</v>
      </c>
      <c r="B14" s="327">
        <v>17741</v>
      </c>
      <c r="C14" s="327">
        <v>5715</v>
      </c>
      <c r="D14" s="327">
        <v>12026</v>
      </c>
      <c r="E14" s="327">
        <v>15.2</v>
      </c>
      <c r="F14" s="327">
        <v>32.200000000000003</v>
      </c>
      <c r="G14" s="327">
        <v>67.8</v>
      </c>
      <c r="H14" s="327">
        <v>0.47</v>
      </c>
      <c r="I14" s="328" t="s">
        <v>696</v>
      </c>
      <c r="J14" s="329" t="s">
        <v>697</v>
      </c>
    </row>
    <row r="15" spans="1:10" ht="15.75" thickBot="1" x14ac:dyDescent="0.3">
      <c r="A15" s="413" t="s">
        <v>712</v>
      </c>
      <c r="B15" s="330">
        <v>1361</v>
      </c>
      <c r="C15" s="330">
        <v>439</v>
      </c>
      <c r="D15" s="330">
        <v>922</v>
      </c>
      <c r="E15" s="330">
        <v>1.2</v>
      </c>
      <c r="F15" s="330">
        <v>32.200000000000003</v>
      </c>
      <c r="G15" s="330">
        <v>67.7</v>
      </c>
      <c r="H15" s="330">
        <v>0.47</v>
      </c>
      <c r="I15" s="331" t="s">
        <v>696</v>
      </c>
      <c r="J15" s="332" t="s">
        <v>697</v>
      </c>
    </row>
    <row r="16" spans="1:10" ht="15.75" thickBot="1" x14ac:dyDescent="0.3">
      <c r="A16" s="412" t="s">
        <v>713</v>
      </c>
      <c r="B16" s="327">
        <v>53049</v>
      </c>
      <c r="C16" s="327">
        <v>148</v>
      </c>
      <c r="D16" s="327">
        <v>39007</v>
      </c>
      <c r="E16" s="327">
        <v>45.4</v>
      </c>
      <c r="F16" s="327">
        <v>26.4</v>
      </c>
      <c r="G16" s="327">
        <v>73.599999999999994</v>
      </c>
      <c r="H16" s="327">
        <v>0.36</v>
      </c>
      <c r="I16" s="328" t="s">
        <v>696</v>
      </c>
      <c r="J16" s="329" t="s">
        <v>697</v>
      </c>
    </row>
    <row r="17" spans="1:10" ht="15.75" thickBot="1" x14ac:dyDescent="0.3">
      <c r="A17" s="414" t="s">
        <v>714</v>
      </c>
      <c r="B17" s="335">
        <v>44722</v>
      </c>
      <c r="C17" s="335">
        <v>35637</v>
      </c>
      <c r="D17" s="335">
        <v>9085</v>
      </c>
      <c r="E17" s="335">
        <v>38.299999999999997</v>
      </c>
      <c r="F17" s="335">
        <v>79.599999999999994</v>
      </c>
      <c r="G17" s="335">
        <v>20.399999999999999</v>
      </c>
      <c r="H17" s="335">
        <v>3.9</v>
      </c>
      <c r="I17" s="336" t="s">
        <v>696</v>
      </c>
      <c r="J17" s="337" t="s">
        <v>697</v>
      </c>
    </row>
  </sheetData>
  <mergeCells count="7">
    <mergeCell ref="A12:J12"/>
    <mergeCell ref="B1:D1"/>
    <mergeCell ref="E1:G1"/>
    <mergeCell ref="A3:J3"/>
    <mergeCell ref="A9:E9"/>
    <mergeCell ref="A10:D10"/>
    <mergeCell ref="A11:D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30"/>
  <sheetViews>
    <sheetView zoomScaleNormal="100" workbookViewId="0">
      <selection activeCell="M5" sqref="M5"/>
    </sheetView>
  </sheetViews>
  <sheetFormatPr defaultColWidth="9.140625" defaultRowHeight="14.25" x14ac:dyDescent="0.2"/>
  <cols>
    <col min="1" max="1" width="3.5703125" style="83" customWidth="1"/>
    <col min="2" max="2" width="37.42578125" style="85" bestFit="1" customWidth="1"/>
    <col min="3" max="3" width="5.85546875" style="83" bestFit="1" customWidth="1"/>
    <col min="4" max="4" width="7.140625" style="83" bestFit="1" customWidth="1"/>
    <col min="5" max="5" width="8.140625" style="83" bestFit="1" customWidth="1"/>
    <col min="6" max="6" width="5.85546875" style="83" bestFit="1" customWidth="1"/>
    <col min="7" max="7" width="7.140625" style="83" bestFit="1" customWidth="1"/>
    <col min="8" max="8" width="8.140625" style="83" bestFit="1" customWidth="1"/>
    <col min="9" max="9" width="9.5703125" style="83" bestFit="1" customWidth="1"/>
    <col min="10" max="10" width="10.28515625" style="83" bestFit="1" customWidth="1"/>
    <col min="11" max="11" width="16.140625" style="83" bestFit="1" customWidth="1"/>
    <col min="12" max="16384" width="9.140625" style="83"/>
  </cols>
  <sheetData>
    <row r="1" spans="1:120" ht="29.25" customHeight="1" x14ac:dyDescent="0.2">
      <c r="A1" s="565" t="s">
        <v>595</v>
      </c>
      <c r="B1" s="566"/>
      <c r="C1" s="566"/>
      <c r="D1" s="566"/>
      <c r="E1" s="566"/>
      <c r="F1" s="566"/>
      <c r="G1" s="566"/>
      <c r="H1" s="566"/>
      <c r="I1" s="566"/>
      <c r="J1" s="566"/>
      <c r="K1" s="567"/>
    </row>
    <row r="2" spans="1:120" x14ac:dyDescent="0.2">
      <c r="A2" s="577" t="s">
        <v>69</v>
      </c>
      <c r="B2" s="575" t="s">
        <v>8</v>
      </c>
      <c r="C2" s="568" t="s">
        <v>111</v>
      </c>
      <c r="D2" s="568"/>
      <c r="E2" s="568"/>
      <c r="F2" s="568" t="s">
        <v>337</v>
      </c>
      <c r="G2" s="568"/>
      <c r="H2" s="568"/>
      <c r="I2" s="568"/>
      <c r="J2" s="568" t="s">
        <v>334</v>
      </c>
      <c r="K2" s="569"/>
    </row>
    <row r="3" spans="1:120" ht="29.25" thickBot="1" x14ac:dyDescent="0.25">
      <c r="A3" s="578"/>
      <c r="B3" s="576"/>
      <c r="C3" s="162" t="s">
        <v>6</v>
      </c>
      <c r="D3" s="162" t="s">
        <v>4</v>
      </c>
      <c r="E3" s="162" t="s">
        <v>5</v>
      </c>
      <c r="F3" s="162" t="s">
        <v>6</v>
      </c>
      <c r="G3" s="162" t="s">
        <v>4</v>
      </c>
      <c r="H3" s="162" t="s">
        <v>5</v>
      </c>
      <c r="I3" s="162" t="s">
        <v>7</v>
      </c>
      <c r="J3" s="162" t="s">
        <v>64</v>
      </c>
      <c r="K3" s="163" t="s">
        <v>67</v>
      </c>
    </row>
    <row r="4" spans="1:120" ht="27" customHeight="1" thickTop="1" x14ac:dyDescent="0.2">
      <c r="A4" s="140">
        <v>1</v>
      </c>
      <c r="B4" s="141" t="s">
        <v>499</v>
      </c>
      <c r="C4" s="142">
        <v>17</v>
      </c>
      <c r="D4" s="142">
        <v>8</v>
      </c>
      <c r="E4" s="142">
        <v>9</v>
      </c>
      <c r="F4" s="143">
        <f>+C4*100/C4</f>
        <v>100</v>
      </c>
      <c r="G4" s="143">
        <f>+D4*100/C4</f>
        <v>47.058823529411768</v>
      </c>
      <c r="H4" s="143">
        <f>+E4*100/C4</f>
        <v>52.941176470588232</v>
      </c>
      <c r="I4" s="144">
        <f>+G4/H4</f>
        <v>0.88888888888888906</v>
      </c>
      <c r="J4" s="144" t="s">
        <v>170</v>
      </c>
      <c r="K4" s="145" t="s">
        <v>176</v>
      </c>
    </row>
    <row r="5" spans="1:120" s="84" customFormat="1" ht="18" customHeight="1" x14ac:dyDescent="0.25">
      <c r="A5" s="146">
        <f>+A4+1</f>
        <v>2</v>
      </c>
      <c r="B5" s="120" t="s">
        <v>346</v>
      </c>
      <c r="C5" s="147">
        <v>72</v>
      </c>
      <c r="D5" s="147">
        <v>15</v>
      </c>
      <c r="E5" s="147">
        <f>+C5-D5</f>
        <v>57</v>
      </c>
      <c r="F5" s="148">
        <f t="shared" ref="F5:F10" si="0">+C5*100/C5</f>
        <v>100</v>
      </c>
      <c r="G5" s="148">
        <f>+D5*100/C5</f>
        <v>20.833333333333332</v>
      </c>
      <c r="H5" s="148">
        <f>+E5*100/C5</f>
        <v>79.166666666666671</v>
      </c>
      <c r="I5" s="149">
        <f t="shared" ref="I5:I10" si="1">+G5/H5</f>
        <v>0.26315789473684209</v>
      </c>
      <c r="J5" s="121" t="s">
        <v>501</v>
      </c>
      <c r="K5" s="122" t="s">
        <v>175</v>
      </c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</row>
    <row r="6" spans="1:120" ht="18" customHeight="1" x14ac:dyDescent="0.2">
      <c r="A6" s="146">
        <f>+A5+1</f>
        <v>3</v>
      </c>
      <c r="B6" s="120" t="s">
        <v>500</v>
      </c>
      <c r="C6" s="147">
        <v>7</v>
      </c>
      <c r="D6" s="147">
        <v>3</v>
      </c>
      <c r="E6" s="147">
        <v>4</v>
      </c>
      <c r="F6" s="148">
        <f>+C6*100/C6</f>
        <v>100</v>
      </c>
      <c r="G6" s="148">
        <f>+D6*100/C6</f>
        <v>42.857142857142854</v>
      </c>
      <c r="H6" s="148">
        <f>+E6*100/C6</f>
        <v>57.142857142857146</v>
      </c>
      <c r="I6" s="149">
        <f>+G6/H6</f>
        <v>0.74999999999999989</v>
      </c>
      <c r="J6" s="149" t="s">
        <v>502</v>
      </c>
      <c r="K6" s="145" t="s">
        <v>177</v>
      </c>
    </row>
    <row r="7" spans="1:120" ht="18" customHeight="1" x14ac:dyDescent="0.25">
      <c r="A7" s="146">
        <v>4</v>
      </c>
      <c r="B7" s="120" t="s">
        <v>348</v>
      </c>
      <c r="C7" s="150"/>
      <c r="D7" s="150"/>
      <c r="E7" s="150"/>
      <c r="F7" s="150"/>
      <c r="G7" s="150"/>
      <c r="H7" s="150"/>
      <c r="I7" s="150"/>
      <c r="J7" s="150" t="s">
        <v>502</v>
      </c>
      <c r="K7" s="151"/>
    </row>
    <row r="8" spans="1:120" ht="18" customHeight="1" x14ac:dyDescent="0.2">
      <c r="A8" s="572">
        <v>5</v>
      </c>
      <c r="B8" s="570" t="s">
        <v>503</v>
      </c>
      <c r="C8" s="570"/>
      <c r="D8" s="570"/>
      <c r="E8" s="570"/>
      <c r="F8" s="570"/>
      <c r="G8" s="570"/>
      <c r="H8" s="570"/>
      <c r="I8" s="570"/>
      <c r="J8" s="570"/>
      <c r="K8" s="571"/>
    </row>
    <row r="9" spans="1:120" ht="18" customHeight="1" x14ac:dyDescent="0.2">
      <c r="A9" s="573"/>
      <c r="B9" s="366" t="s">
        <v>504</v>
      </c>
      <c r="C9" s="147">
        <v>22</v>
      </c>
      <c r="D9" s="147">
        <v>1</v>
      </c>
      <c r="E9" s="147">
        <v>20</v>
      </c>
      <c r="F9" s="148">
        <f t="shared" si="0"/>
        <v>100</v>
      </c>
      <c r="G9" s="148">
        <f>+D9*100/C9</f>
        <v>4.5454545454545459</v>
      </c>
      <c r="H9" s="148">
        <f>+E9*100/C9</f>
        <v>90.909090909090907</v>
      </c>
      <c r="I9" s="149">
        <f t="shared" si="1"/>
        <v>0.05</v>
      </c>
      <c r="J9" s="121" t="s">
        <v>501</v>
      </c>
      <c r="K9" s="122" t="s">
        <v>794</v>
      </c>
    </row>
    <row r="10" spans="1:120" ht="18" customHeight="1" x14ac:dyDescent="0.2">
      <c r="A10" s="573"/>
      <c r="B10" s="366" t="s">
        <v>342</v>
      </c>
      <c r="C10" s="147">
        <v>137</v>
      </c>
      <c r="D10" s="147">
        <v>29</v>
      </c>
      <c r="E10" s="147">
        <f>+C10-D10</f>
        <v>108</v>
      </c>
      <c r="F10" s="148">
        <f t="shared" si="0"/>
        <v>100</v>
      </c>
      <c r="G10" s="148">
        <f>+D10*100/C10</f>
        <v>21.167883211678831</v>
      </c>
      <c r="H10" s="148">
        <f>+E10*100/C10</f>
        <v>78.832116788321173</v>
      </c>
      <c r="I10" s="149">
        <f t="shared" si="1"/>
        <v>0.26851851851851849</v>
      </c>
      <c r="J10" s="121" t="s">
        <v>501</v>
      </c>
      <c r="K10" s="122" t="s">
        <v>794</v>
      </c>
    </row>
    <row r="11" spans="1:120" x14ac:dyDescent="0.2">
      <c r="A11" s="573"/>
      <c r="B11" s="366" t="s">
        <v>349</v>
      </c>
      <c r="C11" s="147">
        <v>22</v>
      </c>
      <c r="D11" s="147">
        <v>5</v>
      </c>
      <c r="E11" s="147">
        <f>+C11-D11</f>
        <v>17</v>
      </c>
      <c r="F11" s="148">
        <f t="shared" ref="F11:F12" si="2">+C11*100/C11</f>
        <v>100</v>
      </c>
      <c r="G11" s="148">
        <f>+D11*100/C11</f>
        <v>22.727272727272727</v>
      </c>
      <c r="H11" s="148">
        <f>+E11*100/C11</f>
        <v>77.272727272727266</v>
      </c>
      <c r="I11" s="149">
        <f t="shared" ref="I11:I12" si="3">+G11/H11</f>
        <v>0.29411764705882354</v>
      </c>
      <c r="J11" s="121" t="s">
        <v>501</v>
      </c>
      <c r="K11" s="122" t="s">
        <v>794</v>
      </c>
    </row>
    <row r="12" spans="1:120" x14ac:dyDescent="0.2">
      <c r="A12" s="574"/>
      <c r="B12" s="366" t="s">
        <v>343</v>
      </c>
      <c r="C12" s="147">
        <v>322</v>
      </c>
      <c r="D12" s="147">
        <v>73</v>
      </c>
      <c r="E12" s="147">
        <f>+C12-D12</f>
        <v>249</v>
      </c>
      <c r="F12" s="148">
        <f t="shared" si="2"/>
        <v>100</v>
      </c>
      <c r="G12" s="148">
        <f>+D12*100/C12</f>
        <v>22.670807453416149</v>
      </c>
      <c r="H12" s="148">
        <f>+E12*100/C12</f>
        <v>77.329192546583855</v>
      </c>
      <c r="I12" s="149">
        <f t="shared" si="3"/>
        <v>0.29317269076305219</v>
      </c>
      <c r="J12" s="121" t="s">
        <v>501</v>
      </c>
      <c r="K12" s="122" t="s">
        <v>794</v>
      </c>
    </row>
    <row r="13" spans="1:120" x14ac:dyDescent="0.2">
      <c r="A13" s="146">
        <v>6</v>
      </c>
      <c r="B13" s="120" t="s">
        <v>347</v>
      </c>
      <c r="C13" s="121">
        <f>+D13+E13</f>
        <v>0</v>
      </c>
      <c r="D13" s="121"/>
      <c r="E13" s="121"/>
      <c r="F13" s="147">
        <v>94.2</v>
      </c>
      <c r="G13" s="147">
        <v>11.1</v>
      </c>
      <c r="H13" s="147">
        <v>83.1</v>
      </c>
      <c r="I13" s="149">
        <f>+G13/H13</f>
        <v>0.13357400722021662</v>
      </c>
      <c r="J13" s="149" t="s">
        <v>171</v>
      </c>
      <c r="K13" s="152" t="s">
        <v>155</v>
      </c>
    </row>
    <row r="14" spans="1:120" x14ac:dyDescent="0.2">
      <c r="A14" s="146">
        <f t="shared" ref="A14:A27" si="4">+A13+1</f>
        <v>7</v>
      </c>
      <c r="B14" s="119" t="s">
        <v>350</v>
      </c>
      <c r="C14" s="121">
        <f t="shared" ref="C14:C26" si="5">+D14+E14</f>
        <v>0</v>
      </c>
      <c r="D14" s="121"/>
      <c r="E14" s="121"/>
      <c r="F14" s="143" t="e">
        <f t="shared" ref="F14:F27" si="6">+C14*100/C14</f>
        <v>#DIV/0!</v>
      </c>
      <c r="G14" s="148" t="e">
        <f t="shared" ref="G14:G26" si="7">+D14*100/C14</f>
        <v>#DIV/0!</v>
      </c>
      <c r="H14" s="148" t="e">
        <f t="shared" ref="H14:H26" si="8">+E14*100/C14</f>
        <v>#DIV/0!</v>
      </c>
      <c r="I14" s="149" t="e">
        <f t="shared" ref="I14:I26" si="9">+G14/H14</f>
        <v>#DIV/0!</v>
      </c>
      <c r="J14" s="149" t="s">
        <v>171</v>
      </c>
      <c r="K14" s="152" t="s">
        <v>155</v>
      </c>
    </row>
    <row r="15" spans="1:120" x14ac:dyDescent="0.2">
      <c r="A15" s="146">
        <f t="shared" si="4"/>
        <v>8</v>
      </c>
      <c r="B15" s="119" t="s">
        <v>351</v>
      </c>
      <c r="C15" s="121">
        <f t="shared" si="5"/>
        <v>0</v>
      </c>
      <c r="D15" s="121"/>
      <c r="E15" s="121"/>
      <c r="F15" s="143" t="e">
        <f t="shared" si="6"/>
        <v>#DIV/0!</v>
      </c>
      <c r="G15" s="148" t="e">
        <f t="shared" si="7"/>
        <v>#DIV/0!</v>
      </c>
      <c r="H15" s="148" t="e">
        <f t="shared" si="8"/>
        <v>#DIV/0!</v>
      </c>
      <c r="I15" s="149" t="e">
        <f t="shared" si="9"/>
        <v>#DIV/0!</v>
      </c>
      <c r="J15" s="149" t="s">
        <v>171</v>
      </c>
      <c r="K15" s="152" t="s">
        <v>155</v>
      </c>
    </row>
    <row r="16" spans="1:120" x14ac:dyDescent="0.2">
      <c r="A16" s="146">
        <f t="shared" si="4"/>
        <v>9</v>
      </c>
      <c r="B16" s="119" t="s">
        <v>505</v>
      </c>
      <c r="C16" s="121">
        <f t="shared" si="5"/>
        <v>0</v>
      </c>
      <c r="D16" s="121"/>
      <c r="E16" s="121"/>
      <c r="F16" s="143" t="e">
        <f t="shared" si="6"/>
        <v>#DIV/0!</v>
      </c>
      <c r="G16" s="148" t="e">
        <f t="shared" si="7"/>
        <v>#DIV/0!</v>
      </c>
      <c r="H16" s="148" t="e">
        <f t="shared" si="8"/>
        <v>#DIV/0!</v>
      </c>
      <c r="I16" s="149" t="e">
        <f t="shared" si="9"/>
        <v>#DIV/0!</v>
      </c>
      <c r="J16" s="121" t="s">
        <v>172</v>
      </c>
      <c r="K16" s="152" t="s">
        <v>155</v>
      </c>
    </row>
    <row r="17" spans="1:11" x14ac:dyDescent="0.2">
      <c r="A17" s="146">
        <f t="shared" si="4"/>
        <v>10</v>
      </c>
      <c r="B17" s="119" t="s">
        <v>352</v>
      </c>
      <c r="C17" s="121">
        <f t="shared" si="5"/>
        <v>0</v>
      </c>
      <c r="D17" s="121"/>
      <c r="E17" s="121"/>
      <c r="F17" s="148" t="e">
        <f t="shared" si="6"/>
        <v>#DIV/0!</v>
      </c>
      <c r="G17" s="148" t="e">
        <f t="shared" si="7"/>
        <v>#DIV/0!</v>
      </c>
      <c r="H17" s="148" t="e">
        <f t="shared" si="8"/>
        <v>#DIV/0!</v>
      </c>
      <c r="I17" s="149" t="e">
        <f t="shared" si="9"/>
        <v>#DIV/0!</v>
      </c>
      <c r="J17" s="121"/>
      <c r="K17" s="152" t="s">
        <v>155</v>
      </c>
    </row>
    <row r="18" spans="1:11" ht="18" customHeight="1" x14ac:dyDescent="0.2">
      <c r="A18" s="146">
        <f t="shared" si="4"/>
        <v>11</v>
      </c>
      <c r="B18" s="119" t="s">
        <v>353</v>
      </c>
      <c r="C18" s="121">
        <f t="shared" si="5"/>
        <v>0</v>
      </c>
      <c r="D18" s="121"/>
      <c r="E18" s="121"/>
      <c r="F18" s="143" t="e">
        <f t="shared" si="6"/>
        <v>#DIV/0!</v>
      </c>
      <c r="G18" s="148" t="e">
        <f t="shared" si="7"/>
        <v>#DIV/0!</v>
      </c>
      <c r="H18" s="148" t="e">
        <f t="shared" si="8"/>
        <v>#DIV/0!</v>
      </c>
      <c r="I18" s="149" t="e">
        <f t="shared" si="9"/>
        <v>#DIV/0!</v>
      </c>
      <c r="J18" s="121"/>
      <c r="K18" s="152" t="s">
        <v>155</v>
      </c>
    </row>
    <row r="19" spans="1:11" x14ac:dyDescent="0.2">
      <c r="A19" s="146">
        <f t="shared" si="4"/>
        <v>12</v>
      </c>
      <c r="B19" s="119" t="s">
        <v>506</v>
      </c>
      <c r="C19" s="121">
        <f t="shared" si="5"/>
        <v>0</v>
      </c>
      <c r="D19" s="121"/>
      <c r="E19" s="121"/>
      <c r="F19" s="143" t="e">
        <f t="shared" si="6"/>
        <v>#DIV/0!</v>
      </c>
      <c r="G19" s="148" t="e">
        <f t="shared" si="7"/>
        <v>#DIV/0!</v>
      </c>
      <c r="H19" s="148" t="e">
        <f t="shared" si="8"/>
        <v>#DIV/0!</v>
      </c>
      <c r="I19" s="149" t="e">
        <f t="shared" si="9"/>
        <v>#DIV/0!</v>
      </c>
      <c r="J19" s="121"/>
      <c r="K19" s="152" t="s">
        <v>155</v>
      </c>
    </row>
    <row r="20" spans="1:11" ht="28.5" x14ac:dyDescent="0.2">
      <c r="A20" s="146">
        <f t="shared" si="4"/>
        <v>13</v>
      </c>
      <c r="B20" s="119" t="s">
        <v>507</v>
      </c>
      <c r="C20" s="121">
        <f t="shared" si="5"/>
        <v>0</v>
      </c>
      <c r="D20" s="121"/>
      <c r="E20" s="121"/>
      <c r="F20" s="143" t="e">
        <f t="shared" si="6"/>
        <v>#DIV/0!</v>
      </c>
      <c r="G20" s="148" t="e">
        <f t="shared" si="7"/>
        <v>#DIV/0!</v>
      </c>
      <c r="H20" s="148" t="e">
        <f t="shared" si="8"/>
        <v>#DIV/0!</v>
      </c>
      <c r="I20" s="149" t="e">
        <f t="shared" si="9"/>
        <v>#DIV/0!</v>
      </c>
      <c r="J20" s="121"/>
      <c r="K20" s="152" t="s">
        <v>155</v>
      </c>
    </row>
    <row r="21" spans="1:11" ht="18" customHeight="1" x14ac:dyDescent="0.2">
      <c r="A21" s="146">
        <f t="shared" si="4"/>
        <v>14</v>
      </c>
      <c r="B21" s="119" t="s">
        <v>510</v>
      </c>
      <c r="C21" s="121">
        <f t="shared" si="5"/>
        <v>0</v>
      </c>
      <c r="D21" s="121"/>
      <c r="E21" s="121"/>
      <c r="F21" s="143" t="e">
        <f t="shared" si="6"/>
        <v>#DIV/0!</v>
      </c>
      <c r="G21" s="148" t="e">
        <f t="shared" si="7"/>
        <v>#DIV/0!</v>
      </c>
      <c r="H21" s="148" t="e">
        <f t="shared" si="8"/>
        <v>#DIV/0!</v>
      </c>
      <c r="I21" s="149" t="e">
        <f t="shared" si="9"/>
        <v>#DIV/0!</v>
      </c>
      <c r="J21" s="121" t="s">
        <v>430</v>
      </c>
      <c r="K21" s="152" t="s">
        <v>155</v>
      </c>
    </row>
    <row r="22" spans="1:11" ht="28.5" x14ac:dyDescent="0.2">
      <c r="A22" s="146">
        <f t="shared" si="4"/>
        <v>15</v>
      </c>
      <c r="B22" s="119" t="s">
        <v>357</v>
      </c>
      <c r="C22" s="121">
        <f t="shared" si="5"/>
        <v>0</v>
      </c>
      <c r="D22" s="121"/>
      <c r="E22" s="121"/>
      <c r="F22" s="143" t="e">
        <f t="shared" si="6"/>
        <v>#DIV/0!</v>
      </c>
      <c r="G22" s="148" t="e">
        <f t="shared" si="7"/>
        <v>#DIV/0!</v>
      </c>
      <c r="H22" s="148" t="e">
        <f t="shared" si="8"/>
        <v>#DIV/0!</v>
      </c>
      <c r="I22" s="149" t="e">
        <f t="shared" si="9"/>
        <v>#DIV/0!</v>
      </c>
      <c r="J22" s="121" t="s">
        <v>154</v>
      </c>
      <c r="K22" s="152" t="s">
        <v>335</v>
      </c>
    </row>
    <row r="23" spans="1:11" ht="28.5" x14ac:dyDescent="0.2">
      <c r="A23" s="146">
        <f t="shared" si="4"/>
        <v>16</v>
      </c>
      <c r="B23" s="119" t="s">
        <v>360</v>
      </c>
      <c r="C23" s="121">
        <f t="shared" si="5"/>
        <v>0</v>
      </c>
      <c r="D23" s="121"/>
      <c r="E23" s="121"/>
      <c r="F23" s="143" t="e">
        <f t="shared" si="6"/>
        <v>#DIV/0!</v>
      </c>
      <c r="G23" s="148" t="e">
        <f t="shared" si="7"/>
        <v>#DIV/0!</v>
      </c>
      <c r="H23" s="148" t="e">
        <f t="shared" si="8"/>
        <v>#DIV/0!</v>
      </c>
      <c r="I23" s="149" t="e">
        <f t="shared" si="9"/>
        <v>#DIV/0!</v>
      </c>
      <c r="J23" s="121" t="s">
        <v>154</v>
      </c>
      <c r="K23" s="152" t="s">
        <v>335</v>
      </c>
    </row>
    <row r="24" spans="1:11" ht="28.5" x14ac:dyDescent="0.2">
      <c r="A24" s="146">
        <f t="shared" si="4"/>
        <v>17</v>
      </c>
      <c r="B24" s="119" t="s">
        <v>358</v>
      </c>
      <c r="C24" s="121">
        <f t="shared" si="5"/>
        <v>0</v>
      </c>
      <c r="D24" s="121"/>
      <c r="E24" s="121"/>
      <c r="F24" s="143" t="e">
        <f t="shared" si="6"/>
        <v>#DIV/0!</v>
      </c>
      <c r="G24" s="148" t="e">
        <f t="shared" si="7"/>
        <v>#DIV/0!</v>
      </c>
      <c r="H24" s="148" t="e">
        <f t="shared" si="8"/>
        <v>#DIV/0!</v>
      </c>
      <c r="I24" s="149" t="e">
        <f t="shared" si="9"/>
        <v>#DIV/0!</v>
      </c>
      <c r="J24" s="121" t="s">
        <v>154</v>
      </c>
      <c r="K24" s="152" t="s">
        <v>335</v>
      </c>
    </row>
    <row r="25" spans="1:11" ht="28.5" x14ac:dyDescent="0.2">
      <c r="A25" s="146">
        <f t="shared" si="4"/>
        <v>18</v>
      </c>
      <c r="B25" s="119" t="s">
        <v>359</v>
      </c>
      <c r="C25" s="121">
        <f t="shared" si="5"/>
        <v>0</v>
      </c>
      <c r="D25" s="121"/>
      <c r="E25" s="121"/>
      <c r="F25" s="143" t="e">
        <f t="shared" si="6"/>
        <v>#DIV/0!</v>
      </c>
      <c r="G25" s="148" t="e">
        <f t="shared" si="7"/>
        <v>#DIV/0!</v>
      </c>
      <c r="H25" s="148" t="e">
        <f t="shared" si="8"/>
        <v>#DIV/0!</v>
      </c>
      <c r="I25" s="149" t="e">
        <f t="shared" si="9"/>
        <v>#DIV/0!</v>
      </c>
      <c r="J25" s="121" t="s">
        <v>154</v>
      </c>
      <c r="K25" s="152" t="s">
        <v>335</v>
      </c>
    </row>
    <row r="26" spans="1:11" x14ac:dyDescent="0.2">
      <c r="A26" s="146">
        <f t="shared" si="4"/>
        <v>19</v>
      </c>
      <c r="B26" s="119" t="s">
        <v>509</v>
      </c>
      <c r="C26" s="121">
        <f t="shared" si="5"/>
        <v>0</v>
      </c>
      <c r="D26" s="121"/>
      <c r="E26" s="121"/>
      <c r="F26" s="143" t="e">
        <f t="shared" si="6"/>
        <v>#DIV/0!</v>
      </c>
      <c r="G26" s="148" t="e">
        <f t="shared" si="7"/>
        <v>#DIV/0!</v>
      </c>
      <c r="H26" s="148" t="e">
        <f t="shared" si="8"/>
        <v>#DIV/0!</v>
      </c>
      <c r="I26" s="149" t="e">
        <f t="shared" si="9"/>
        <v>#DIV/0!</v>
      </c>
      <c r="J26" s="121" t="s">
        <v>502</v>
      </c>
      <c r="K26" s="152" t="s">
        <v>155</v>
      </c>
    </row>
    <row r="27" spans="1:11" ht="18" customHeight="1" thickBot="1" x14ac:dyDescent="0.25">
      <c r="A27" s="153">
        <f t="shared" si="4"/>
        <v>20</v>
      </c>
      <c r="B27" s="154" t="s">
        <v>508</v>
      </c>
      <c r="C27" s="155">
        <f>+D27+E27</f>
        <v>0</v>
      </c>
      <c r="D27" s="155"/>
      <c r="E27" s="155"/>
      <c r="F27" s="156" t="e">
        <f t="shared" si="6"/>
        <v>#DIV/0!</v>
      </c>
      <c r="G27" s="157" t="e">
        <f t="shared" ref="G27" si="10">+D27*100/C27</f>
        <v>#DIV/0!</v>
      </c>
      <c r="H27" s="157" t="e">
        <f t="shared" ref="H27" si="11">+E27*100/C27</f>
        <v>#DIV/0!</v>
      </c>
      <c r="I27" s="158" t="e">
        <f t="shared" ref="I27" si="12">+G27/H27</f>
        <v>#DIV/0!</v>
      </c>
      <c r="J27" s="155" t="s">
        <v>502</v>
      </c>
      <c r="K27" s="159" t="s">
        <v>155</v>
      </c>
    </row>
    <row r="28" spans="1:11" ht="18" customHeight="1" x14ac:dyDescent="0.2">
      <c r="A28" s="160"/>
      <c r="B28" s="160"/>
      <c r="C28" s="160"/>
      <c r="D28" s="160"/>
      <c r="E28" s="160"/>
      <c r="F28" s="160"/>
      <c r="G28" s="160"/>
      <c r="H28" s="160"/>
      <c r="I28" s="160"/>
      <c r="J28" s="160"/>
      <c r="K28" s="160"/>
    </row>
    <row r="29" spans="1:11" ht="18" customHeight="1" x14ac:dyDescent="0.25">
      <c r="A29" s="137"/>
      <c r="B29" s="161"/>
      <c r="C29" s="161"/>
      <c r="D29" s="137"/>
      <c r="E29" s="137"/>
      <c r="F29" s="137"/>
      <c r="G29" s="137"/>
      <c r="H29" s="137"/>
      <c r="I29" s="137"/>
      <c r="J29" s="137"/>
      <c r="K29" s="137"/>
    </row>
    <row r="30" spans="1:11" ht="18" customHeight="1" x14ac:dyDescent="0.25">
      <c r="A30" s="137"/>
      <c r="B30" s="161"/>
      <c r="C30" s="161"/>
      <c r="D30" s="137"/>
      <c r="E30" s="137"/>
      <c r="F30" s="137"/>
      <c r="G30" s="137"/>
      <c r="H30" s="137"/>
      <c r="I30" s="137"/>
      <c r="J30" s="137"/>
      <c r="K30" s="137"/>
    </row>
  </sheetData>
  <mergeCells count="8">
    <mergeCell ref="A1:K1"/>
    <mergeCell ref="J2:K2"/>
    <mergeCell ref="B8:K8"/>
    <mergeCell ref="A8:A12"/>
    <mergeCell ref="B2:B3"/>
    <mergeCell ref="A2:A3"/>
    <mergeCell ref="C2:E2"/>
    <mergeCell ref="F2:I2"/>
  </mergeCells>
  <pageMargins left="0.17" right="0.1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J7" sqref="J7"/>
    </sheetView>
  </sheetViews>
  <sheetFormatPr defaultRowHeight="15" x14ac:dyDescent="0.25"/>
  <cols>
    <col min="1" max="1" width="44.7109375" customWidth="1"/>
    <col min="5" max="5" width="10.5703125" bestFit="1" customWidth="1"/>
    <col min="6" max="6" width="17.85546875" customWidth="1"/>
  </cols>
  <sheetData>
    <row r="1" spans="1:6" ht="20.25" thickBot="1" x14ac:dyDescent="0.3">
      <c r="A1" s="579" t="s">
        <v>774</v>
      </c>
      <c r="B1" s="580"/>
      <c r="C1" s="580"/>
      <c r="D1" s="580"/>
      <c r="E1" s="580"/>
      <c r="F1" s="581"/>
    </row>
    <row r="2" spans="1:6" ht="26.25" customHeight="1" thickBot="1" x14ac:dyDescent="0.3">
      <c r="A2" s="587" t="s">
        <v>8</v>
      </c>
      <c r="B2" s="582" t="s">
        <v>775</v>
      </c>
      <c r="C2" s="582"/>
      <c r="D2" s="582"/>
      <c r="E2" s="583" t="s">
        <v>738</v>
      </c>
      <c r="F2" s="585" t="s">
        <v>739</v>
      </c>
    </row>
    <row r="3" spans="1:6" ht="16.5" thickBot="1" x14ac:dyDescent="0.3">
      <c r="A3" s="588"/>
      <c r="B3" s="372" t="s">
        <v>111</v>
      </c>
      <c r="C3" s="373" t="s">
        <v>4</v>
      </c>
      <c r="D3" s="373" t="s">
        <v>5</v>
      </c>
      <c r="E3" s="584"/>
      <c r="F3" s="586"/>
    </row>
    <row r="4" spans="1:6" ht="26.25" thickBot="1" x14ac:dyDescent="0.3">
      <c r="A4" s="399" t="s">
        <v>776</v>
      </c>
      <c r="B4" s="400">
        <v>72</v>
      </c>
      <c r="C4" s="400">
        <v>16</v>
      </c>
      <c r="D4" s="400">
        <v>57</v>
      </c>
      <c r="E4" s="401" t="s">
        <v>777</v>
      </c>
      <c r="F4" s="402" t="s">
        <v>778</v>
      </c>
    </row>
    <row r="5" spans="1:6" ht="26.25" customHeight="1" thickBot="1" x14ac:dyDescent="0.3">
      <c r="A5" s="403" t="s">
        <v>779</v>
      </c>
      <c r="B5" s="375">
        <v>7</v>
      </c>
      <c r="C5" s="375">
        <v>3</v>
      </c>
      <c r="D5" s="375">
        <v>4</v>
      </c>
      <c r="E5" s="404" t="s">
        <v>780</v>
      </c>
      <c r="F5" s="405" t="s">
        <v>781</v>
      </c>
    </row>
    <row r="6" spans="1:6" ht="29.25" customHeight="1" thickBot="1" x14ac:dyDescent="0.3">
      <c r="A6" s="399" t="s">
        <v>782</v>
      </c>
      <c r="B6" s="400">
        <v>17</v>
      </c>
      <c r="C6" s="406">
        <v>11</v>
      </c>
      <c r="D6" s="406">
        <v>8</v>
      </c>
      <c r="E6" s="401">
        <v>1.38</v>
      </c>
      <c r="F6" s="402" t="s">
        <v>783</v>
      </c>
    </row>
    <row r="7" spans="1:6" ht="27" customHeight="1" thickBot="1" x14ac:dyDescent="0.3">
      <c r="A7" s="403" t="s">
        <v>784</v>
      </c>
      <c r="B7" s="375">
        <v>22</v>
      </c>
      <c r="C7" s="375">
        <v>1</v>
      </c>
      <c r="D7" s="375">
        <v>21</v>
      </c>
      <c r="E7" s="404" t="s">
        <v>785</v>
      </c>
      <c r="F7" s="405" t="s">
        <v>786</v>
      </c>
    </row>
    <row r="8" spans="1:6" ht="33.75" customHeight="1" thickBot="1" x14ac:dyDescent="0.3">
      <c r="A8" s="399" t="s">
        <v>787</v>
      </c>
      <c r="B8" s="400">
        <v>137</v>
      </c>
      <c r="C8" s="400">
        <v>29</v>
      </c>
      <c r="D8" s="400">
        <f>+B8-C8</f>
        <v>108</v>
      </c>
      <c r="E8" s="423">
        <f>+C8/D8</f>
        <v>0.26851851851851855</v>
      </c>
      <c r="F8" s="402" t="s">
        <v>786</v>
      </c>
    </row>
    <row r="9" spans="1:6" ht="26.25" customHeight="1" thickBot="1" x14ac:dyDescent="0.3">
      <c r="A9" s="407" t="s">
        <v>788</v>
      </c>
      <c r="B9" s="408" t="s">
        <v>789</v>
      </c>
      <c r="C9" s="408" t="s">
        <v>790</v>
      </c>
      <c r="D9" s="408" t="s">
        <v>791</v>
      </c>
      <c r="E9" s="409" t="s">
        <v>792</v>
      </c>
      <c r="F9" s="410" t="s">
        <v>793</v>
      </c>
    </row>
  </sheetData>
  <mergeCells count="5">
    <mergeCell ref="A1:F1"/>
    <mergeCell ref="B2:D2"/>
    <mergeCell ref="E2:E3"/>
    <mergeCell ref="F2:F3"/>
    <mergeCell ref="A2:A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zoomScaleNormal="100" workbookViewId="0">
      <selection sqref="A1:K1"/>
    </sheetView>
  </sheetViews>
  <sheetFormatPr defaultColWidth="9.140625" defaultRowHeight="15" x14ac:dyDescent="0.25"/>
  <cols>
    <col min="1" max="1" width="3.7109375" customWidth="1"/>
    <col min="2" max="2" width="38.85546875" customWidth="1"/>
    <col min="3" max="3" width="5.85546875" style="99" bestFit="1" customWidth="1"/>
    <col min="4" max="4" width="7.140625" style="99" bestFit="1" customWidth="1"/>
    <col min="5" max="5" width="8.140625" style="99" bestFit="1" customWidth="1"/>
    <col min="6" max="6" width="5.85546875" style="99" bestFit="1" customWidth="1"/>
    <col min="7" max="7" width="7.140625" style="99" bestFit="1" customWidth="1"/>
    <col min="8" max="8" width="8.140625" style="99" bestFit="1" customWidth="1"/>
    <col min="9" max="9" width="9.5703125" style="99" bestFit="1" customWidth="1"/>
    <col min="10" max="10" width="6" style="99" bestFit="1" customWidth="1"/>
    <col min="11" max="11" width="16.140625" style="99" bestFit="1" customWidth="1"/>
  </cols>
  <sheetData>
    <row r="1" spans="1:13" s="83" customFormat="1" ht="23.25" customHeight="1" x14ac:dyDescent="0.2">
      <c r="A1" s="609" t="s">
        <v>10</v>
      </c>
      <c r="B1" s="610"/>
      <c r="C1" s="610"/>
      <c r="D1" s="610"/>
      <c r="E1" s="610"/>
      <c r="F1" s="610"/>
      <c r="G1" s="610"/>
      <c r="H1" s="610"/>
      <c r="I1" s="610"/>
      <c r="J1" s="610"/>
      <c r="K1" s="611"/>
    </row>
    <row r="2" spans="1:13" s="83" customFormat="1" ht="14.25" x14ac:dyDescent="0.2">
      <c r="A2" s="613" t="s">
        <v>69</v>
      </c>
      <c r="B2" s="607" t="s">
        <v>8</v>
      </c>
      <c r="C2" s="607" t="s">
        <v>111</v>
      </c>
      <c r="D2" s="607"/>
      <c r="E2" s="607"/>
      <c r="F2" s="607" t="s">
        <v>337</v>
      </c>
      <c r="G2" s="607"/>
      <c r="H2" s="607"/>
      <c r="I2" s="607"/>
      <c r="J2" s="607" t="s">
        <v>334</v>
      </c>
      <c r="K2" s="612"/>
    </row>
    <row r="3" spans="1:13" s="83" customFormat="1" ht="29.25" thickBot="1" x14ac:dyDescent="0.25">
      <c r="A3" s="614"/>
      <c r="B3" s="608"/>
      <c r="C3" s="138" t="s">
        <v>6</v>
      </c>
      <c r="D3" s="138" t="s">
        <v>4</v>
      </c>
      <c r="E3" s="138" t="s">
        <v>5</v>
      </c>
      <c r="F3" s="138" t="s">
        <v>6</v>
      </c>
      <c r="G3" s="138" t="s">
        <v>4</v>
      </c>
      <c r="H3" s="138" t="s">
        <v>5</v>
      </c>
      <c r="I3" s="138" t="s">
        <v>7</v>
      </c>
      <c r="J3" s="138" t="s">
        <v>64</v>
      </c>
      <c r="K3" s="139" t="s">
        <v>67</v>
      </c>
    </row>
    <row r="4" spans="1:13" s="83" customFormat="1" ht="18" customHeight="1" thickTop="1" x14ac:dyDescent="0.2">
      <c r="A4" s="140">
        <v>1</v>
      </c>
      <c r="B4" s="178" t="s">
        <v>162</v>
      </c>
      <c r="C4" s="179">
        <v>75</v>
      </c>
      <c r="D4" s="179">
        <v>79</v>
      </c>
      <c r="E4" s="179">
        <v>70</v>
      </c>
      <c r="F4" s="589"/>
      <c r="G4" s="590"/>
      <c r="H4" s="591"/>
      <c r="I4" s="180">
        <f>+D4/E4</f>
        <v>1.1285714285714286</v>
      </c>
      <c r="J4" s="180" t="s">
        <v>511</v>
      </c>
      <c r="K4" s="181">
        <v>2010</v>
      </c>
      <c r="L4" s="86"/>
      <c r="M4" s="86"/>
    </row>
    <row r="5" spans="1:13" s="83" customFormat="1" ht="18" customHeight="1" x14ac:dyDescent="0.2">
      <c r="A5" s="572">
        <f>+A4+1</f>
        <v>2</v>
      </c>
      <c r="B5" s="600" t="s">
        <v>796</v>
      </c>
      <c r="C5" s="601"/>
      <c r="D5" s="601"/>
      <c r="E5" s="601"/>
      <c r="F5" s="601"/>
      <c r="G5" s="601"/>
      <c r="H5" s="601"/>
      <c r="I5" s="601"/>
      <c r="J5" s="601"/>
      <c r="K5" s="602"/>
      <c r="L5" s="86"/>
      <c r="M5" s="86"/>
    </row>
    <row r="6" spans="1:13" s="83" customFormat="1" ht="18" customHeight="1" x14ac:dyDescent="0.2">
      <c r="A6" s="573"/>
      <c r="B6" s="424" t="s">
        <v>513</v>
      </c>
      <c r="C6" s="183">
        <v>665</v>
      </c>
      <c r="D6" s="184">
        <v>337</v>
      </c>
      <c r="E6" s="184">
        <v>318</v>
      </c>
      <c r="F6" s="185">
        <v>131</v>
      </c>
      <c r="G6" s="186">
        <v>133.69999999999999</v>
      </c>
      <c r="H6" s="186">
        <v>128.30000000000001</v>
      </c>
      <c r="I6" s="187">
        <f>+G6/H6</f>
        <v>1.0420888542478564</v>
      </c>
      <c r="J6" s="188" t="s">
        <v>512</v>
      </c>
      <c r="K6" s="116" t="s">
        <v>795</v>
      </c>
      <c r="L6" s="86"/>
      <c r="M6" s="86"/>
    </row>
    <row r="7" spans="1:13" s="83" customFormat="1" ht="18" customHeight="1" x14ac:dyDescent="0.2">
      <c r="A7" s="573"/>
      <c r="B7" s="424" t="s">
        <v>514</v>
      </c>
      <c r="C7" s="183">
        <v>338</v>
      </c>
      <c r="D7" s="184">
        <v>131</v>
      </c>
      <c r="E7" s="184">
        <v>207</v>
      </c>
      <c r="F7" s="185">
        <v>67.599999999999994</v>
      </c>
      <c r="G7" s="186">
        <v>52</v>
      </c>
      <c r="H7" s="186">
        <v>83.5</v>
      </c>
      <c r="I7" s="187">
        <f t="shared" ref="I7:I71" si="0">+G7/H7</f>
        <v>0.6227544910179641</v>
      </c>
      <c r="J7" s="188" t="s">
        <v>512</v>
      </c>
      <c r="K7" s="116" t="s">
        <v>795</v>
      </c>
      <c r="L7" s="86"/>
      <c r="M7" s="86"/>
    </row>
    <row r="8" spans="1:13" s="83" customFormat="1" ht="18" customHeight="1" x14ac:dyDescent="0.2">
      <c r="A8" s="573"/>
      <c r="B8" s="424" t="s">
        <v>515</v>
      </c>
      <c r="C8" s="183">
        <v>267</v>
      </c>
      <c r="D8" s="117">
        <v>146</v>
      </c>
      <c r="E8" s="117">
        <v>121</v>
      </c>
      <c r="F8" s="185">
        <v>53.4</v>
      </c>
      <c r="G8" s="186">
        <v>57.9</v>
      </c>
      <c r="H8" s="186">
        <v>48.8</v>
      </c>
      <c r="I8" s="187">
        <f t="shared" si="0"/>
        <v>1.1864754098360657</v>
      </c>
      <c r="J8" s="188" t="s">
        <v>512</v>
      </c>
      <c r="K8" s="116" t="s">
        <v>795</v>
      </c>
      <c r="L8" s="86"/>
      <c r="M8" s="86"/>
    </row>
    <row r="9" spans="1:13" s="83" customFormat="1" ht="18" customHeight="1" x14ac:dyDescent="0.2">
      <c r="A9" s="573"/>
      <c r="B9" s="424" t="s">
        <v>516</v>
      </c>
      <c r="C9" s="183">
        <v>233</v>
      </c>
      <c r="D9" s="117">
        <v>120</v>
      </c>
      <c r="E9" s="117">
        <v>113</v>
      </c>
      <c r="F9" s="185">
        <v>46.6</v>
      </c>
      <c r="G9" s="186">
        <v>47.6</v>
      </c>
      <c r="H9" s="186">
        <v>45.6</v>
      </c>
      <c r="I9" s="187">
        <f t="shared" si="0"/>
        <v>1.0438596491228069</v>
      </c>
      <c r="J9" s="188" t="s">
        <v>512</v>
      </c>
      <c r="K9" s="116" t="s">
        <v>795</v>
      </c>
      <c r="L9" s="86"/>
      <c r="M9" s="86"/>
    </row>
    <row r="10" spans="1:13" s="83" customFormat="1" ht="18" customHeight="1" x14ac:dyDescent="0.2">
      <c r="A10" s="573"/>
      <c r="B10" s="424" t="s">
        <v>517</v>
      </c>
      <c r="C10" s="183">
        <v>190</v>
      </c>
      <c r="D10" s="117">
        <v>69</v>
      </c>
      <c r="E10" s="117">
        <v>121</v>
      </c>
      <c r="F10" s="185">
        <v>38</v>
      </c>
      <c r="G10" s="186">
        <v>27.4</v>
      </c>
      <c r="H10" s="186">
        <v>48.8</v>
      </c>
      <c r="I10" s="187">
        <f t="shared" si="0"/>
        <v>0.56147540983606559</v>
      </c>
      <c r="J10" s="188" t="s">
        <v>512</v>
      </c>
      <c r="K10" s="116" t="s">
        <v>795</v>
      </c>
      <c r="L10" s="86"/>
      <c r="M10" s="86"/>
    </row>
    <row r="11" spans="1:13" s="83" customFormat="1" ht="18" customHeight="1" x14ac:dyDescent="0.2">
      <c r="A11" s="573"/>
      <c r="B11" s="424" t="s">
        <v>518</v>
      </c>
      <c r="C11" s="183">
        <v>147</v>
      </c>
      <c r="D11" s="117">
        <v>51</v>
      </c>
      <c r="E11" s="117">
        <v>96</v>
      </c>
      <c r="F11" s="185">
        <v>29.4</v>
      </c>
      <c r="G11" s="186">
        <v>20.2</v>
      </c>
      <c r="H11" s="186">
        <v>38.700000000000003</v>
      </c>
      <c r="I11" s="187">
        <f t="shared" si="0"/>
        <v>0.52196382428940558</v>
      </c>
      <c r="J11" s="188" t="s">
        <v>512</v>
      </c>
      <c r="K11" s="116" t="s">
        <v>795</v>
      </c>
      <c r="L11" s="86"/>
      <c r="M11" s="86"/>
    </row>
    <row r="12" spans="1:13" s="83" customFormat="1" ht="18" customHeight="1" x14ac:dyDescent="0.2">
      <c r="A12" s="573"/>
      <c r="B12" s="424" t="s">
        <v>519</v>
      </c>
      <c r="C12" s="183">
        <v>145</v>
      </c>
      <c r="D12" s="117">
        <v>25</v>
      </c>
      <c r="E12" s="117">
        <v>120</v>
      </c>
      <c r="F12" s="185">
        <v>29</v>
      </c>
      <c r="G12" s="186">
        <v>9.9</v>
      </c>
      <c r="H12" s="186">
        <v>48.4</v>
      </c>
      <c r="I12" s="187">
        <f t="shared" si="0"/>
        <v>0.20454545454545456</v>
      </c>
      <c r="J12" s="188" t="s">
        <v>512</v>
      </c>
      <c r="K12" s="116" t="s">
        <v>795</v>
      </c>
      <c r="L12" s="86"/>
      <c r="M12" s="86"/>
    </row>
    <row r="13" spans="1:13" s="83" customFormat="1" ht="18" customHeight="1" x14ac:dyDescent="0.2">
      <c r="A13" s="573"/>
      <c r="B13" s="424" t="s">
        <v>520</v>
      </c>
      <c r="C13" s="183">
        <v>144</v>
      </c>
      <c r="D13" s="117">
        <v>19</v>
      </c>
      <c r="E13" s="117">
        <v>125</v>
      </c>
      <c r="F13" s="185">
        <v>28.8</v>
      </c>
      <c r="G13" s="186">
        <v>7.5</v>
      </c>
      <c r="H13" s="186">
        <v>50.4</v>
      </c>
      <c r="I13" s="187">
        <f t="shared" si="0"/>
        <v>0.14880952380952381</v>
      </c>
      <c r="J13" s="188" t="s">
        <v>512</v>
      </c>
      <c r="K13" s="116" t="s">
        <v>795</v>
      </c>
      <c r="L13" s="86"/>
      <c r="M13" s="86"/>
    </row>
    <row r="14" spans="1:13" s="83" customFormat="1" ht="18" customHeight="1" x14ac:dyDescent="0.2">
      <c r="A14" s="573"/>
      <c r="B14" s="424" t="s">
        <v>521</v>
      </c>
      <c r="C14" s="183">
        <v>115</v>
      </c>
      <c r="D14" s="117">
        <v>9</v>
      </c>
      <c r="E14" s="117">
        <v>106</v>
      </c>
      <c r="F14" s="185">
        <v>23</v>
      </c>
      <c r="G14" s="186">
        <v>3.6</v>
      </c>
      <c r="H14" s="186">
        <v>42.8</v>
      </c>
      <c r="I14" s="187">
        <f t="shared" si="0"/>
        <v>8.411214953271029E-2</v>
      </c>
      <c r="J14" s="188" t="s">
        <v>512</v>
      </c>
      <c r="K14" s="116" t="s">
        <v>795</v>
      </c>
      <c r="L14" s="86"/>
      <c r="M14" s="86"/>
    </row>
    <row r="15" spans="1:13" s="83" customFormat="1" ht="18" customHeight="1" x14ac:dyDescent="0.2">
      <c r="A15" s="573"/>
      <c r="B15" s="424" t="s">
        <v>522</v>
      </c>
      <c r="C15" s="183">
        <v>91</v>
      </c>
      <c r="D15" s="117">
        <v>30</v>
      </c>
      <c r="E15" s="117">
        <v>61</v>
      </c>
      <c r="F15" s="185">
        <v>18.2</v>
      </c>
      <c r="G15" s="186">
        <v>11.9</v>
      </c>
      <c r="H15" s="186">
        <v>24.6</v>
      </c>
      <c r="I15" s="187">
        <f t="shared" si="0"/>
        <v>0.48373983739837395</v>
      </c>
      <c r="J15" s="188" t="s">
        <v>512</v>
      </c>
      <c r="K15" s="116" t="s">
        <v>795</v>
      </c>
      <c r="L15" s="86"/>
      <c r="M15" s="86"/>
    </row>
    <row r="16" spans="1:13" s="83" customFormat="1" ht="18" customHeight="1" x14ac:dyDescent="0.2">
      <c r="A16" s="146">
        <f>+A5+1</f>
        <v>3</v>
      </c>
      <c r="B16" s="424" t="s">
        <v>535</v>
      </c>
      <c r="C16" s="189">
        <f>+D16+E16</f>
        <v>0</v>
      </c>
      <c r="D16" s="148"/>
      <c r="E16" s="148"/>
      <c r="F16" s="190"/>
      <c r="G16" s="188"/>
      <c r="H16" s="188"/>
      <c r="I16" s="187" t="e">
        <f t="shared" si="0"/>
        <v>#DIV/0!</v>
      </c>
      <c r="J16" s="115"/>
      <c r="K16" s="116"/>
      <c r="L16" s="86"/>
      <c r="M16" s="86"/>
    </row>
    <row r="17" spans="1:13" s="83" customFormat="1" ht="18" customHeight="1" x14ac:dyDescent="0.2">
      <c r="A17" s="146">
        <v>4</v>
      </c>
      <c r="B17" s="424" t="s">
        <v>523</v>
      </c>
      <c r="C17" s="183">
        <v>60</v>
      </c>
      <c r="D17" s="183">
        <v>20</v>
      </c>
      <c r="E17" s="183">
        <v>40</v>
      </c>
      <c r="F17" s="191">
        <v>31.6</v>
      </c>
      <c r="G17" s="192">
        <v>29</v>
      </c>
      <c r="H17" s="192">
        <v>33.1</v>
      </c>
      <c r="I17" s="187">
        <f t="shared" si="0"/>
        <v>0.87613293051359509</v>
      </c>
      <c r="J17" s="117" t="s">
        <v>512</v>
      </c>
      <c r="K17" s="116" t="s">
        <v>795</v>
      </c>
      <c r="L17" s="86"/>
      <c r="M17" s="86"/>
    </row>
    <row r="18" spans="1:13" s="83" customFormat="1" ht="18" customHeight="1" x14ac:dyDescent="0.2">
      <c r="A18" s="146">
        <f t="shared" ref="A18:A19" si="1">+A17+1</f>
        <v>5</v>
      </c>
      <c r="B18" s="434" t="s">
        <v>344</v>
      </c>
      <c r="C18" s="190"/>
      <c r="D18" s="190"/>
      <c r="E18" s="190"/>
      <c r="F18" s="190"/>
      <c r="G18" s="188"/>
      <c r="H18" s="188"/>
      <c r="I18" s="187" t="e">
        <f t="shared" si="0"/>
        <v>#DIV/0!</v>
      </c>
      <c r="J18" s="194"/>
      <c r="K18" s="116"/>
      <c r="L18" s="86"/>
      <c r="M18" s="86"/>
    </row>
    <row r="19" spans="1:13" s="83" customFormat="1" ht="18" customHeight="1" x14ac:dyDescent="0.2">
      <c r="A19" s="572">
        <f t="shared" si="1"/>
        <v>6</v>
      </c>
      <c r="B19" s="600" t="s">
        <v>345</v>
      </c>
      <c r="C19" s="601"/>
      <c r="D19" s="601"/>
      <c r="E19" s="601"/>
      <c r="F19" s="601"/>
      <c r="G19" s="601"/>
      <c r="H19" s="601"/>
      <c r="I19" s="601"/>
      <c r="J19" s="601"/>
      <c r="K19" s="602"/>
      <c r="L19" s="86"/>
      <c r="M19" s="86"/>
    </row>
    <row r="20" spans="1:13" s="83" customFormat="1" ht="18" customHeight="1" x14ac:dyDescent="0.2">
      <c r="A20" s="573"/>
      <c r="B20" s="424" t="s">
        <v>111</v>
      </c>
      <c r="C20" s="183">
        <v>399</v>
      </c>
      <c r="D20" s="183">
        <v>236</v>
      </c>
      <c r="E20" s="183">
        <v>163</v>
      </c>
      <c r="F20" s="114"/>
      <c r="G20" s="114"/>
      <c r="H20" s="114"/>
      <c r="I20" s="187">
        <f>+E20/D20</f>
        <v>0.69067796610169496</v>
      </c>
      <c r="J20" s="121" t="s">
        <v>512</v>
      </c>
      <c r="K20" s="116" t="s">
        <v>795</v>
      </c>
      <c r="L20" s="86"/>
      <c r="M20" s="86"/>
    </row>
    <row r="21" spans="1:13" s="83" customFormat="1" ht="18" customHeight="1" x14ac:dyDescent="0.2">
      <c r="A21" s="603"/>
      <c r="B21" s="425" t="s">
        <v>524</v>
      </c>
      <c r="C21" s="183">
        <f>+D21+E21</f>
        <v>9</v>
      </c>
      <c r="D21" s="183">
        <v>3</v>
      </c>
      <c r="E21" s="183">
        <v>6</v>
      </c>
      <c r="F21" s="191"/>
      <c r="G21" s="192"/>
      <c r="H21" s="192"/>
      <c r="I21" s="187">
        <f t="shared" ref="I21:I29" si="2">+E21/D21</f>
        <v>2</v>
      </c>
      <c r="J21" s="121" t="s">
        <v>512</v>
      </c>
      <c r="K21" s="116" t="s">
        <v>795</v>
      </c>
      <c r="L21" s="86"/>
      <c r="M21" s="86"/>
    </row>
    <row r="22" spans="1:13" s="83" customFormat="1" ht="18" customHeight="1" x14ac:dyDescent="0.2">
      <c r="A22" s="573"/>
      <c r="B22" s="426" t="s">
        <v>525</v>
      </c>
      <c r="C22" s="183">
        <f t="shared" ref="C22:C29" si="3">+D22+E22</f>
        <v>1</v>
      </c>
      <c r="D22" s="183">
        <v>0</v>
      </c>
      <c r="E22" s="183">
        <v>1</v>
      </c>
      <c r="F22" s="191"/>
      <c r="G22" s="192"/>
      <c r="H22" s="192"/>
      <c r="I22" s="187" t="s">
        <v>336</v>
      </c>
      <c r="J22" s="121" t="s">
        <v>512</v>
      </c>
      <c r="K22" s="116" t="s">
        <v>795</v>
      </c>
      <c r="L22" s="86"/>
      <c r="M22" s="86"/>
    </row>
    <row r="23" spans="1:13" s="83" customFormat="1" ht="18" customHeight="1" x14ac:dyDescent="0.2">
      <c r="A23" s="573"/>
      <c r="B23" s="426" t="s">
        <v>426</v>
      </c>
      <c r="C23" s="183">
        <f t="shared" si="3"/>
        <v>1</v>
      </c>
      <c r="D23" s="183">
        <v>0</v>
      </c>
      <c r="E23" s="183">
        <v>1</v>
      </c>
      <c r="F23" s="191"/>
      <c r="G23" s="192"/>
      <c r="H23" s="192"/>
      <c r="I23" s="187" t="s">
        <v>336</v>
      </c>
      <c r="J23" s="121" t="s">
        <v>512</v>
      </c>
      <c r="K23" s="116" t="s">
        <v>795</v>
      </c>
      <c r="L23" s="86"/>
      <c r="M23" s="86"/>
    </row>
    <row r="24" spans="1:13" s="83" customFormat="1" ht="18" customHeight="1" x14ac:dyDescent="0.2">
      <c r="A24" s="573"/>
      <c r="B24" s="424" t="s">
        <v>526</v>
      </c>
      <c r="C24" s="183">
        <f t="shared" si="3"/>
        <v>13</v>
      </c>
      <c r="D24" s="183">
        <v>11</v>
      </c>
      <c r="E24" s="183">
        <v>2</v>
      </c>
      <c r="F24" s="191"/>
      <c r="G24" s="192"/>
      <c r="H24" s="192"/>
      <c r="I24" s="187">
        <f t="shared" si="2"/>
        <v>0.18181818181818182</v>
      </c>
      <c r="J24" s="121" t="s">
        <v>512</v>
      </c>
      <c r="K24" s="116" t="s">
        <v>795</v>
      </c>
      <c r="L24" s="86"/>
      <c r="M24" s="86"/>
    </row>
    <row r="25" spans="1:13" s="83" customFormat="1" ht="18" customHeight="1" x14ac:dyDescent="0.2">
      <c r="A25" s="573"/>
      <c r="B25" s="424" t="s">
        <v>527</v>
      </c>
      <c r="C25" s="183">
        <f t="shared" si="3"/>
        <v>75</v>
      </c>
      <c r="D25" s="183">
        <v>57</v>
      </c>
      <c r="E25" s="183">
        <v>18</v>
      </c>
      <c r="F25" s="191"/>
      <c r="G25" s="192"/>
      <c r="H25" s="192"/>
      <c r="I25" s="187">
        <f t="shared" si="2"/>
        <v>0.31578947368421051</v>
      </c>
      <c r="J25" s="121" t="s">
        <v>512</v>
      </c>
      <c r="K25" s="116" t="s">
        <v>795</v>
      </c>
      <c r="L25" s="86"/>
      <c r="M25" s="86"/>
    </row>
    <row r="26" spans="1:13" s="83" customFormat="1" ht="18" customHeight="1" x14ac:dyDescent="0.2">
      <c r="A26" s="573"/>
      <c r="B26" s="427" t="s">
        <v>529</v>
      </c>
      <c r="C26" s="183">
        <f t="shared" si="3"/>
        <v>110</v>
      </c>
      <c r="D26" s="183">
        <v>61</v>
      </c>
      <c r="E26" s="183">
        <v>49</v>
      </c>
      <c r="F26" s="191"/>
      <c r="G26" s="192"/>
      <c r="H26" s="192"/>
      <c r="I26" s="187">
        <f t="shared" si="2"/>
        <v>0.80327868852459017</v>
      </c>
      <c r="J26" s="121" t="s">
        <v>512</v>
      </c>
      <c r="K26" s="116" t="s">
        <v>795</v>
      </c>
      <c r="L26" s="86"/>
      <c r="M26" s="86"/>
    </row>
    <row r="27" spans="1:13" s="83" customFormat="1" ht="18" customHeight="1" x14ac:dyDescent="0.2">
      <c r="A27" s="573"/>
      <c r="B27" s="424" t="s">
        <v>528</v>
      </c>
      <c r="C27" s="183">
        <f t="shared" si="3"/>
        <v>106</v>
      </c>
      <c r="D27" s="183">
        <v>57</v>
      </c>
      <c r="E27" s="183">
        <v>49</v>
      </c>
      <c r="F27" s="191"/>
      <c r="G27" s="192"/>
      <c r="H27" s="192"/>
      <c r="I27" s="187" t="s">
        <v>336</v>
      </c>
      <c r="J27" s="121" t="s">
        <v>512</v>
      </c>
      <c r="K27" s="116" t="s">
        <v>795</v>
      </c>
      <c r="L27" s="86"/>
      <c r="M27" s="86"/>
    </row>
    <row r="28" spans="1:13" s="83" customFormat="1" ht="18" customHeight="1" x14ac:dyDescent="0.2">
      <c r="A28" s="573"/>
      <c r="B28" s="424" t="s">
        <v>530</v>
      </c>
      <c r="C28" s="183">
        <f t="shared" si="3"/>
        <v>60</v>
      </c>
      <c r="D28" s="183">
        <v>35</v>
      </c>
      <c r="E28" s="183">
        <v>25</v>
      </c>
      <c r="F28" s="191"/>
      <c r="G28" s="192"/>
      <c r="H28" s="192"/>
      <c r="I28" s="187">
        <f t="shared" si="2"/>
        <v>0.7142857142857143</v>
      </c>
      <c r="J28" s="121" t="s">
        <v>512</v>
      </c>
      <c r="K28" s="116" t="s">
        <v>795</v>
      </c>
      <c r="L28" s="86"/>
      <c r="M28" s="86"/>
    </row>
    <row r="29" spans="1:13" s="83" customFormat="1" ht="18" customHeight="1" x14ac:dyDescent="0.2">
      <c r="A29" s="573"/>
      <c r="B29" s="424" t="s">
        <v>531</v>
      </c>
      <c r="C29" s="183">
        <f t="shared" si="3"/>
        <v>25</v>
      </c>
      <c r="D29" s="183">
        <v>12</v>
      </c>
      <c r="E29" s="183">
        <v>13</v>
      </c>
      <c r="F29" s="191"/>
      <c r="G29" s="192"/>
      <c r="H29" s="192"/>
      <c r="I29" s="187">
        <f t="shared" si="2"/>
        <v>1.0833333333333333</v>
      </c>
      <c r="J29" s="121" t="s">
        <v>512</v>
      </c>
      <c r="K29" s="116" t="s">
        <v>795</v>
      </c>
      <c r="L29" s="86"/>
      <c r="M29" s="86"/>
    </row>
    <row r="30" spans="1:13" s="83" customFormat="1" ht="18" customHeight="1" x14ac:dyDescent="0.2">
      <c r="A30" s="146">
        <f>+A19+1</f>
        <v>7</v>
      </c>
      <c r="B30" s="182" t="s">
        <v>163</v>
      </c>
      <c r="C30" s="592"/>
      <c r="D30" s="593"/>
      <c r="E30" s="593"/>
      <c r="F30" s="594"/>
      <c r="G30" s="117" t="s">
        <v>12</v>
      </c>
      <c r="H30" s="595"/>
      <c r="I30" s="596"/>
      <c r="J30" s="121" t="s">
        <v>512</v>
      </c>
      <c r="K30" s="116" t="s">
        <v>795</v>
      </c>
      <c r="L30" s="86"/>
      <c r="M30" s="86"/>
    </row>
    <row r="31" spans="1:13" s="83" customFormat="1" ht="20.25" customHeight="1" x14ac:dyDescent="0.2">
      <c r="A31" s="146">
        <f>+A30+1</f>
        <v>8</v>
      </c>
      <c r="B31" s="182" t="s">
        <v>354</v>
      </c>
      <c r="C31" s="189"/>
      <c r="D31" s="189"/>
      <c r="E31" s="189"/>
      <c r="F31" s="189"/>
      <c r="G31" s="117"/>
      <c r="H31" s="117"/>
      <c r="I31" s="187" t="e">
        <f t="shared" si="0"/>
        <v>#DIV/0!</v>
      </c>
      <c r="J31" s="115"/>
      <c r="K31" s="116"/>
      <c r="L31" s="86"/>
      <c r="M31" s="86"/>
    </row>
    <row r="32" spans="1:13" s="83" customFormat="1" ht="28.5" x14ac:dyDescent="0.2">
      <c r="A32" s="146">
        <f t="shared" ref="A32:A74" si="4">+A31+1</f>
        <v>9</v>
      </c>
      <c r="B32" s="196" t="s">
        <v>356</v>
      </c>
      <c r="C32" s="114"/>
      <c r="D32" s="114"/>
      <c r="E32" s="114"/>
      <c r="F32" s="114"/>
      <c r="G32" s="117"/>
      <c r="H32" s="117"/>
      <c r="I32" s="187" t="e">
        <f t="shared" si="0"/>
        <v>#DIV/0!</v>
      </c>
      <c r="J32" s="115"/>
      <c r="K32" s="116"/>
      <c r="L32" s="86"/>
      <c r="M32" s="86"/>
    </row>
    <row r="33" spans="1:13" s="83" customFormat="1" ht="18" customHeight="1" x14ac:dyDescent="0.2">
      <c r="A33" s="572">
        <f t="shared" si="4"/>
        <v>10</v>
      </c>
      <c r="B33" s="600" t="s">
        <v>600</v>
      </c>
      <c r="C33" s="601"/>
      <c r="D33" s="601"/>
      <c r="E33" s="601"/>
      <c r="F33" s="601"/>
      <c r="G33" s="601"/>
      <c r="H33" s="601"/>
      <c r="I33" s="601"/>
      <c r="J33" s="601"/>
      <c r="K33" s="602"/>
      <c r="L33" s="86"/>
      <c r="M33" s="86"/>
    </row>
    <row r="34" spans="1:13" s="83" customFormat="1" ht="18" customHeight="1" x14ac:dyDescent="0.2">
      <c r="A34" s="573"/>
      <c r="B34" s="597" t="s">
        <v>180</v>
      </c>
      <c r="C34" s="598"/>
      <c r="D34" s="598"/>
      <c r="E34" s="598"/>
      <c r="F34" s="598"/>
      <c r="G34" s="598"/>
      <c r="H34" s="598"/>
      <c r="I34" s="599"/>
      <c r="J34" s="117"/>
      <c r="K34" s="116"/>
      <c r="L34" s="86"/>
      <c r="M34" s="86"/>
    </row>
    <row r="35" spans="1:13" s="83" customFormat="1" ht="18" customHeight="1" x14ac:dyDescent="0.2">
      <c r="A35" s="573"/>
      <c r="B35" s="424" t="s">
        <v>181</v>
      </c>
      <c r="C35" s="117"/>
      <c r="D35" s="117"/>
      <c r="E35" s="117"/>
      <c r="F35" s="117"/>
      <c r="G35" s="117"/>
      <c r="H35" s="117"/>
      <c r="I35" s="187" t="e">
        <f t="shared" si="0"/>
        <v>#DIV/0!</v>
      </c>
      <c r="J35" s="117"/>
      <c r="K35" s="116"/>
      <c r="L35" s="86"/>
      <c r="M35" s="86"/>
    </row>
    <row r="36" spans="1:13" s="83" customFormat="1" ht="18" customHeight="1" x14ac:dyDescent="0.2">
      <c r="A36" s="573"/>
      <c r="B36" s="424" t="s">
        <v>182</v>
      </c>
      <c r="C36" s="117"/>
      <c r="D36" s="117"/>
      <c r="E36" s="117"/>
      <c r="F36" s="117"/>
      <c r="G36" s="117"/>
      <c r="H36" s="117"/>
      <c r="I36" s="187" t="e">
        <f t="shared" si="0"/>
        <v>#DIV/0!</v>
      </c>
      <c r="J36" s="117"/>
      <c r="K36" s="116"/>
      <c r="L36" s="86"/>
      <c r="M36" s="86"/>
    </row>
    <row r="37" spans="1:13" s="83" customFormat="1" ht="18" customHeight="1" x14ac:dyDescent="0.2">
      <c r="A37" s="573"/>
      <c r="B37" s="424" t="s">
        <v>183</v>
      </c>
      <c r="C37" s="117"/>
      <c r="D37" s="117"/>
      <c r="E37" s="117"/>
      <c r="F37" s="117"/>
      <c r="G37" s="117"/>
      <c r="H37" s="117"/>
      <c r="I37" s="187" t="e">
        <f t="shared" si="0"/>
        <v>#DIV/0!</v>
      </c>
      <c r="J37" s="117"/>
      <c r="K37" s="116"/>
      <c r="L37" s="86"/>
      <c r="M37" s="86"/>
    </row>
    <row r="38" spans="1:13" s="83" customFormat="1" ht="18" customHeight="1" x14ac:dyDescent="0.2">
      <c r="A38" s="573"/>
      <c r="B38" s="424" t="s">
        <v>184</v>
      </c>
      <c r="C38" s="117"/>
      <c r="D38" s="117"/>
      <c r="E38" s="117"/>
      <c r="F38" s="117"/>
      <c r="G38" s="117"/>
      <c r="H38" s="117"/>
      <c r="I38" s="187" t="e">
        <f t="shared" si="0"/>
        <v>#DIV/0!</v>
      </c>
      <c r="J38" s="117"/>
      <c r="K38" s="116"/>
      <c r="L38" s="86"/>
      <c r="M38" s="86"/>
    </row>
    <row r="39" spans="1:13" s="83" customFormat="1" ht="18" customHeight="1" x14ac:dyDescent="0.2">
      <c r="A39" s="573"/>
      <c r="B39" s="195" t="s">
        <v>185</v>
      </c>
      <c r="C39" s="117"/>
      <c r="D39" s="117"/>
      <c r="E39" s="117"/>
      <c r="F39" s="117"/>
      <c r="G39" s="117"/>
      <c r="H39" s="117"/>
      <c r="I39" s="187" t="e">
        <f t="shared" si="0"/>
        <v>#DIV/0!</v>
      </c>
      <c r="J39" s="117"/>
      <c r="K39" s="116"/>
      <c r="L39" s="86"/>
      <c r="M39" s="86"/>
    </row>
    <row r="40" spans="1:13" s="83" customFormat="1" ht="18" customHeight="1" x14ac:dyDescent="0.2">
      <c r="A40" s="573"/>
      <c r="B40" s="424" t="s">
        <v>181</v>
      </c>
      <c r="C40" s="117"/>
      <c r="D40" s="117"/>
      <c r="E40" s="117"/>
      <c r="F40" s="117"/>
      <c r="G40" s="117"/>
      <c r="H40" s="117"/>
      <c r="I40" s="187" t="e">
        <f t="shared" si="0"/>
        <v>#DIV/0!</v>
      </c>
      <c r="J40" s="117"/>
      <c r="K40" s="116"/>
      <c r="L40" s="86"/>
      <c r="M40" s="86"/>
    </row>
    <row r="41" spans="1:13" s="83" customFormat="1" ht="18" customHeight="1" x14ac:dyDescent="0.2">
      <c r="A41" s="573"/>
      <c r="B41" s="424" t="s">
        <v>182</v>
      </c>
      <c r="C41" s="117"/>
      <c r="D41" s="117"/>
      <c r="E41" s="117"/>
      <c r="F41" s="117"/>
      <c r="G41" s="117"/>
      <c r="H41" s="117"/>
      <c r="I41" s="187" t="e">
        <f t="shared" si="0"/>
        <v>#DIV/0!</v>
      </c>
      <c r="J41" s="117"/>
      <c r="K41" s="116"/>
      <c r="L41" s="86"/>
      <c r="M41" s="86"/>
    </row>
    <row r="42" spans="1:13" s="83" customFormat="1" ht="18" customHeight="1" x14ac:dyDescent="0.2">
      <c r="A42" s="573"/>
      <c r="B42" s="424" t="s">
        <v>183</v>
      </c>
      <c r="C42" s="117"/>
      <c r="D42" s="117"/>
      <c r="E42" s="117"/>
      <c r="F42" s="117"/>
      <c r="G42" s="117"/>
      <c r="H42" s="117"/>
      <c r="I42" s="187" t="e">
        <f t="shared" si="0"/>
        <v>#DIV/0!</v>
      </c>
      <c r="J42" s="117"/>
      <c r="K42" s="116"/>
      <c r="L42" s="86"/>
      <c r="M42" s="86"/>
    </row>
    <row r="43" spans="1:13" s="83" customFormat="1" ht="18" customHeight="1" x14ac:dyDescent="0.2">
      <c r="A43" s="573"/>
      <c r="B43" s="424" t="s">
        <v>184</v>
      </c>
      <c r="C43" s="117"/>
      <c r="D43" s="117"/>
      <c r="E43" s="117"/>
      <c r="F43" s="117"/>
      <c r="G43" s="117"/>
      <c r="H43" s="117"/>
      <c r="I43" s="187" t="e">
        <f t="shared" si="0"/>
        <v>#DIV/0!</v>
      </c>
      <c r="J43" s="117"/>
      <c r="K43" s="116"/>
      <c r="L43" s="86"/>
      <c r="M43" s="86"/>
    </row>
    <row r="44" spans="1:13" s="83" customFormat="1" ht="18" customHeight="1" x14ac:dyDescent="0.2">
      <c r="A44" s="573"/>
      <c r="B44" s="597" t="s">
        <v>186</v>
      </c>
      <c r="C44" s="598"/>
      <c r="D44" s="598"/>
      <c r="E44" s="598"/>
      <c r="F44" s="598"/>
      <c r="G44" s="598"/>
      <c r="H44" s="598"/>
      <c r="I44" s="599"/>
      <c r="J44" s="117"/>
      <c r="K44" s="116"/>
      <c r="L44" s="86"/>
      <c r="M44" s="86"/>
    </row>
    <row r="45" spans="1:13" s="83" customFormat="1" ht="18" customHeight="1" x14ac:dyDescent="0.2">
      <c r="A45" s="573"/>
      <c r="B45" s="424" t="s">
        <v>181</v>
      </c>
      <c r="C45" s="117"/>
      <c r="D45" s="117"/>
      <c r="E45" s="117"/>
      <c r="F45" s="117"/>
      <c r="G45" s="117"/>
      <c r="H45" s="117"/>
      <c r="I45" s="187" t="e">
        <f t="shared" si="0"/>
        <v>#DIV/0!</v>
      </c>
      <c r="J45" s="117"/>
      <c r="K45" s="116"/>
      <c r="L45" s="86"/>
      <c r="M45" s="86"/>
    </row>
    <row r="46" spans="1:13" s="83" customFormat="1" ht="18" customHeight="1" x14ac:dyDescent="0.2">
      <c r="A46" s="573"/>
      <c r="B46" s="424" t="s">
        <v>182</v>
      </c>
      <c r="C46" s="117"/>
      <c r="D46" s="117"/>
      <c r="E46" s="117"/>
      <c r="F46" s="117"/>
      <c r="G46" s="117"/>
      <c r="H46" s="117"/>
      <c r="I46" s="187" t="e">
        <f t="shared" si="0"/>
        <v>#DIV/0!</v>
      </c>
      <c r="J46" s="117"/>
      <c r="K46" s="116"/>
      <c r="L46" s="86"/>
      <c r="M46" s="86"/>
    </row>
    <row r="47" spans="1:13" s="83" customFormat="1" ht="18" customHeight="1" x14ac:dyDescent="0.2">
      <c r="A47" s="573"/>
      <c r="B47" s="424" t="s">
        <v>183</v>
      </c>
      <c r="C47" s="117"/>
      <c r="D47" s="117"/>
      <c r="E47" s="117"/>
      <c r="F47" s="117"/>
      <c r="G47" s="117"/>
      <c r="H47" s="117"/>
      <c r="I47" s="187" t="e">
        <f t="shared" si="0"/>
        <v>#DIV/0!</v>
      </c>
      <c r="J47" s="117"/>
      <c r="K47" s="116"/>
      <c r="L47" s="86"/>
      <c r="M47" s="86"/>
    </row>
    <row r="48" spans="1:13" s="83" customFormat="1" ht="18" customHeight="1" x14ac:dyDescent="0.2">
      <c r="A48" s="573"/>
      <c r="B48" s="424" t="s">
        <v>184</v>
      </c>
      <c r="C48" s="117"/>
      <c r="D48" s="117"/>
      <c r="E48" s="117"/>
      <c r="F48" s="117"/>
      <c r="G48" s="117"/>
      <c r="H48" s="117"/>
      <c r="I48" s="187" t="e">
        <f t="shared" si="0"/>
        <v>#DIV/0!</v>
      </c>
      <c r="J48" s="117"/>
      <c r="K48" s="116"/>
      <c r="L48" s="86"/>
      <c r="M48" s="86"/>
    </row>
    <row r="49" spans="1:13" s="83" customFormat="1" ht="18" customHeight="1" x14ac:dyDescent="0.2">
      <c r="A49" s="573"/>
      <c r="B49" s="195" t="s">
        <v>355</v>
      </c>
      <c r="C49" s="117"/>
      <c r="D49" s="117"/>
      <c r="E49" s="117"/>
      <c r="F49" s="117"/>
      <c r="G49" s="117"/>
      <c r="H49" s="117"/>
      <c r="I49" s="187" t="e">
        <f t="shared" si="0"/>
        <v>#DIV/0!</v>
      </c>
      <c r="J49" s="117"/>
      <c r="K49" s="116"/>
      <c r="L49" s="86"/>
      <c r="M49" s="86"/>
    </row>
    <row r="50" spans="1:13" s="83" customFormat="1" ht="18" customHeight="1" x14ac:dyDescent="0.2">
      <c r="A50" s="573"/>
      <c r="B50" s="424" t="s">
        <v>181</v>
      </c>
      <c r="C50" s="117"/>
      <c r="D50" s="117"/>
      <c r="E50" s="117"/>
      <c r="F50" s="117"/>
      <c r="G50" s="117"/>
      <c r="H50" s="117"/>
      <c r="I50" s="187" t="e">
        <f t="shared" si="0"/>
        <v>#DIV/0!</v>
      </c>
      <c r="J50" s="117"/>
      <c r="K50" s="116"/>
      <c r="L50" s="86"/>
      <c r="M50" s="86"/>
    </row>
    <row r="51" spans="1:13" s="83" customFormat="1" ht="18" customHeight="1" x14ac:dyDescent="0.2">
      <c r="A51" s="573"/>
      <c r="B51" s="424" t="s">
        <v>182</v>
      </c>
      <c r="C51" s="117"/>
      <c r="D51" s="117"/>
      <c r="E51" s="117"/>
      <c r="F51" s="117"/>
      <c r="G51" s="117"/>
      <c r="H51" s="117"/>
      <c r="I51" s="187" t="e">
        <f t="shared" si="0"/>
        <v>#DIV/0!</v>
      </c>
      <c r="J51" s="117"/>
      <c r="K51" s="116"/>
      <c r="L51" s="86"/>
      <c r="M51" s="86"/>
    </row>
    <row r="52" spans="1:13" s="83" customFormat="1" ht="18" customHeight="1" x14ac:dyDescent="0.2">
      <c r="A52" s="573"/>
      <c r="B52" s="424" t="s">
        <v>183</v>
      </c>
      <c r="C52" s="117"/>
      <c r="D52" s="117"/>
      <c r="E52" s="117"/>
      <c r="F52" s="117"/>
      <c r="G52" s="117"/>
      <c r="H52" s="117"/>
      <c r="I52" s="187" t="e">
        <f t="shared" si="0"/>
        <v>#DIV/0!</v>
      </c>
      <c r="J52" s="117"/>
      <c r="K52" s="116"/>
      <c r="L52" s="86"/>
      <c r="M52" s="86"/>
    </row>
    <row r="53" spans="1:13" s="83" customFormat="1" ht="18" customHeight="1" x14ac:dyDescent="0.2">
      <c r="A53" s="574"/>
      <c r="B53" s="424" t="s">
        <v>184</v>
      </c>
      <c r="C53" s="117"/>
      <c r="D53" s="117"/>
      <c r="E53" s="117"/>
      <c r="F53" s="117"/>
      <c r="G53" s="117"/>
      <c r="H53" s="117"/>
      <c r="I53" s="187" t="e">
        <f t="shared" si="0"/>
        <v>#DIV/0!</v>
      </c>
      <c r="J53" s="117"/>
      <c r="K53" s="116"/>
      <c r="L53" s="86"/>
      <c r="M53" s="86"/>
    </row>
    <row r="54" spans="1:13" s="83" customFormat="1" ht="18" customHeight="1" x14ac:dyDescent="0.2">
      <c r="A54" s="572">
        <f>+A33+1</f>
        <v>11</v>
      </c>
      <c r="B54" s="283" t="s">
        <v>532</v>
      </c>
      <c r="C54" s="284"/>
      <c r="D54" s="284"/>
      <c r="E54" s="284"/>
      <c r="F54" s="284"/>
      <c r="G54" s="284"/>
      <c r="H54" s="284"/>
      <c r="I54" s="431"/>
      <c r="J54" s="432"/>
      <c r="K54" s="433"/>
      <c r="L54" s="86"/>
      <c r="M54" s="86"/>
    </row>
    <row r="55" spans="1:13" s="83" customFormat="1" ht="18" customHeight="1" x14ac:dyDescent="0.2">
      <c r="A55" s="573"/>
      <c r="B55" s="430" t="s">
        <v>187</v>
      </c>
      <c r="C55" s="186"/>
      <c r="D55" s="186"/>
      <c r="E55" s="186"/>
      <c r="F55" s="186"/>
      <c r="G55" s="186"/>
      <c r="H55" s="186"/>
      <c r="I55" s="187" t="e">
        <f t="shared" si="0"/>
        <v>#DIV/0!</v>
      </c>
      <c r="J55" s="117"/>
      <c r="K55" s="116"/>
      <c r="L55" s="86"/>
      <c r="M55" s="86"/>
    </row>
    <row r="56" spans="1:13" s="83" customFormat="1" ht="18" customHeight="1" x14ac:dyDescent="0.2">
      <c r="A56" s="573"/>
      <c r="B56" s="430" t="s">
        <v>159</v>
      </c>
      <c r="C56" s="186"/>
      <c r="D56" s="186"/>
      <c r="E56" s="186"/>
      <c r="F56" s="186"/>
      <c r="G56" s="186"/>
      <c r="H56" s="186"/>
      <c r="I56" s="187" t="e">
        <f t="shared" si="0"/>
        <v>#DIV/0!</v>
      </c>
      <c r="J56" s="117"/>
      <c r="K56" s="116"/>
      <c r="L56" s="86"/>
      <c r="M56" s="86"/>
    </row>
    <row r="57" spans="1:13" s="83" customFormat="1" ht="18" customHeight="1" x14ac:dyDescent="0.2">
      <c r="A57" s="573"/>
      <c r="B57" s="430" t="s">
        <v>160</v>
      </c>
      <c r="C57" s="186"/>
      <c r="D57" s="186"/>
      <c r="E57" s="186"/>
      <c r="F57" s="186"/>
      <c r="G57" s="186"/>
      <c r="H57" s="186"/>
      <c r="I57" s="187" t="e">
        <f t="shared" si="0"/>
        <v>#DIV/0!</v>
      </c>
      <c r="J57" s="117"/>
      <c r="K57" s="116"/>
      <c r="L57" s="86"/>
      <c r="M57" s="86"/>
    </row>
    <row r="58" spans="1:13" s="83" customFormat="1" ht="18" customHeight="1" x14ac:dyDescent="0.2">
      <c r="A58" s="574"/>
      <c r="B58" s="430" t="s">
        <v>188</v>
      </c>
      <c r="C58" s="186"/>
      <c r="D58" s="186"/>
      <c r="E58" s="186"/>
      <c r="F58" s="186"/>
      <c r="G58" s="186"/>
      <c r="H58" s="186"/>
      <c r="I58" s="187" t="e">
        <f t="shared" si="0"/>
        <v>#DIV/0!</v>
      </c>
      <c r="J58" s="117"/>
      <c r="K58" s="116"/>
      <c r="L58" s="86"/>
      <c r="M58" s="86"/>
    </row>
    <row r="59" spans="1:13" s="83" customFormat="1" ht="18" customHeight="1" x14ac:dyDescent="0.2">
      <c r="A59" s="146">
        <f>+A54+1</f>
        <v>12</v>
      </c>
      <c r="B59" s="197" t="s">
        <v>164</v>
      </c>
      <c r="C59" s="188"/>
      <c r="D59" s="188"/>
      <c r="E59" s="188"/>
      <c r="F59" s="188"/>
      <c r="G59" s="188"/>
      <c r="H59" s="188"/>
      <c r="I59" s="198" t="e">
        <f t="shared" si="0"/>
        <v>#DIV/0!</v>
      </c>
      <c r="J59" s="121"/>
      <c r="K59" s="122"/>
      <c r="L59" s="86"/>
      <c r="M59" s="86"/>
    </row>
    <row r="60" spans="1:13" s="83" customFormat="1" ht="18" customHeight="1" x14ac:dyDescent="0.2">
      <c r="A60" s="146">
        <f>+A59+1</f>
        <v>13</v>
      </c>
      <c r="B60" s="197" t="s">
        <v>367</v>
      </c>
      <c r="C60" s="121"/>
      <c r="D60" s="121"/>
      <c r="E60" s="121"/>
      <c r="F60" s="121"/>
      <c r="G60" s="121"/>
      <c r="H60" s="121"/>
      <c r="I60" s="198" t="e">
        <f t="shared" si="0"/>
        <v>#DIV/0!</v>
      </c>
      <c r="J60" s="121"/>
      <c r="K60" s="199"/>
      <c r="L60" s="86"/>
      <c r="M60" s="86"/>
    </row>
    <row r="61" spans="1:13" s="83" customFormat="1" ht="18" customHeight="1" x14ac:dyDescent="0.2">
      <c r="A61" s="572">
        <f>+A60+1</f>
        <v>14</v>
      </c>
      <c r="B61" s="604" t="s">
        <v>368</v>
      </c>
      <c r="C61" s="605"/>
      <c r="D61" s="605"/>
      <c r="E61" s="605"/>
      <c r="F61" s="605"/>
      <c r="G61" s="605"/>
      <c r="H61" s="605"/>
      <c r="I61" s="605"/>
      <c r="J61" s="605"/>
      <c r="K61" s="606"/>
      <c r="L61" s="86"/>
      <c r="M61" s="86"/>
    </row>
    <row r="62" spans="1:13" s="83" customFormat="1" ht="18" customHeight="1" x14ac:dyDescent="0.2">
      <c r="A62" s="573"/>
      <c r="B62" s="428" t="s">
        <v>111</v>
      </c>
      <c r="C62" s="117"/>
      <c r="D62" s="117"/>
      <c r="E62" s="117"/>
      <c r="F62" s="117"/>
      <c r="G62" s="117"/>
      <c r="H62" s="117"/>
      <c r="I62" s="187"/>
      <c r="J62" s="117"/>
      <c r="K62" s="201"/>
      <c r="L62" s="86"/>
      <c r="M62" s="86"/>
    </row>
    <row r="63" spans="1:13" s="83" customFormat="1" ht="18" customHeight="1" x14ac:dyDescent="0.2">
      <c r="A63" s="573"/>
      <c r="B63" s="428" t="s">
        <v>106</v>
      </c>
      <c r="C63" s="121"/>
      <c r="D63" s="121"/>
      <c r="E63" s="121"/>
      <c r="F63" s="121"/>
      <c r="G63" s="121"/>
      <c r="H63" s="121"/>
      <c r="I63" s="198" t="e">
        <f t="shared" si="0"/>
        <v>#DIV/0!</v>
      </c>
      <c r="J63" s="121"/>
      <c r="K63" s="122"/>
      <c r="L63" s="86"/>
      <c r="M63" s="86"/>
    </row>
    <row r="64" spans="1:13" s="83" customFormat="1" ht="18" customHeight="1" x14ac:dyDescent="0.2">
      <c r="A64" s="573"/>
      <c r="B64" s="428" t="s">
        <v>375</v>
      </c>
      <c r="C64" s="121"/>
      <c r="D64" s="121"/>
      <c r="E64" s="121"/>
      <c r="F64" s="121"/>
      <c r="G64" s="121"/>
      <c r="H64" s="121"/>
      <c r="I64" s="198" t="e">
        <f t="shared" si="0"/>
        <v>#DIV/0!</v>
      </c>
      <c r="J64" s="121"/>
      <c r="K64" s="122"/>
      <c r="L64" s="86"/>
      <c r="M64" s="86"/>
    </row>
    <row r="65" spans="1:13" s="83" customFormat="1" ht="18" customHeight="1" x14ac:dyDescent="0.25">
      <c r="A65" s="573"/>
      <c r="B65" s="429" t="s">
        <v>533</v>
      </c>
      <c r="C65" s="121"/>
      <c r="D65" s="121"/>
      <c r="E65" s="121"/>
      <c r="F65" s="121"/>
      <c r="G65" s="121"/>
      <c r="H65" s="121"/>
      <c r="I65" s="198" t="e">
        <f t="shared" si="0"/>
        <v>#DIV/0!</v>
      </c>
      <c r="J65" s="121"/>
      <c r="K65" s="122"/>
      <c r="L65" s="86"/>
      <c r="M65" s="86"/>
    </row>
    <row r="66" spans="1:13" s="83" customFormat="1" ht="18" customHeight="1" x14ac:dyDescent="0.2">
      <c r="A66" s="573"/>
      <c r="B66" s="428" t="s">
        <v>382</v>
      </c>
      <c r="C66" s="121"/>
      <c r="D66" s="121"/>
      <c r="E66" s="121"/>
      <c r="F66" s="121"/>
      <c r="G66" s="121"/>
      <c r="H66" s="121"/>
      <c r="I66" s="198"/>
      <c r="J66" s="121"/>
      <c r="K66" s="122"/>
      <c r="L66" s="86"/>
      <c r="M66" s="86"/>
    </row>
    <row r="67" spans="1:13" s="83" customFormat="1" ht="18" customHeight="1" x14ac:dyDescent="0.2">
      <c r="A67" s="573"/>
      <c r="B67" s="428" t="s">
        <v>383</v>
      </c>
      <c r="C67" s="121"/>
      <c r="D67" s="121"/>
      <c r="E67" s="121"/>
      <c r="F67" s="121"/>
      <c r="G67" s="121"/>
      <c r="H67" s="121"/>
      <c r="I67" s="198"/>
      <c r="J67" s="121"/>
      <c r="K67" s="122"/>
      <c r="L67" s="86"/>
      <c r="M67" s="86"/>
    </row>
    <row r="68" spans="1:13" s="83" customFormat="1" ht="18" customHeight="1" x14ac:dyDescent="0.2">
      <c r="A68" s="573"/>
      <c r="B68" s="428" t="s">
        <v>384</v>
      </c>
      <c r="C68" s="121"/>
      <c r="D68" s="121"/>
      <c r="E68" s="121"/>
      <c r="F68" s="121"/>
      <c r="G68" s="121"/>
      <c r="H68" s="121"/>
      <c r="I68" s="198"/>
      <c r="J68" s="121"/>
      <c r="K68" s="122"/>
      <c r="L68" s="86"/>
      <c r="M68" s="86"/>
    </row>
    <row r="69" spans="1:13" s="83" customFormat="1" ht="18" customHeight="1" x14ac:dyDescent="0.2">
      <c r="A69" s="574"/>
      <c r="B69" s="428" t="s">
        <v>385</v>
      </c>
      <c r="C69" s="121"/>
      <c r="D69" s="121"/>
      <c r="E69" s="121"/>
      <c r="F69" s="121"/>
      <c r="G69" s="121"/>
      <c r="H69" s="121"/>
      <c r="I69" s="198" t="e">
        <f t="shared" si="0"/>
        <v>#DIV/0!</v>
      </c>
      <c r="J69" s="121"/>
      <c r="K69" s="122"/>
      <c r="L69" s="86"/>
      <c r="M69" s="86"/>
    </row>
    <row r="70" spans="1:13" s="83" customFormat="1" ht="18" customHeight="1" x14ac:dyDescent="0.2">
      <c r="A70" s="146">
        <f>+A61+1</f>
        <v>15</v>
      </c>
      <c r="B70" s="200" t="s">
        <v>369</v>
      </c>
      <c r="C70" s="121"/>
      <c r="D70" s="121"/>
      <c r="E70" s="121"/>
      <c r="F70" s="121"/>
      <c r="G70" s="121"/>
      <c r="H70" s="121"/>
      <c r="I70" s="198" t="e">
        <f t="shared" si="0"/>
        <v>#DIV/0!</v>
      </c>
      <c r="J70" s="121"/>
      <c r="K70" s="122"/>
      <c r="L70" s="86"/>
      <c r="M70" s="86"/>
    </row>
    <row r="71" spans="1:13" s="83" customFormat="1" ht="18" customHeight="1" x14ac:dyDescent="0.2">
      <c r="A71" s="146">
        <f t="shared" si="4"/>
        <v>16</v>
      </c>
      <c r="B71" s="200" t="s">
        <v>370</v>
      </c>
      <c r="C71" s="121"/>
      <c r="D71" s="121"/>
      <c r="E71" s="121"/>
      <c r="F71" s="121"/>
      <c r="G71" s="121"/>
      <c r="H71" s="121"/>
      <c r="I71" s="198" t="e">
        <f t="shared" si="0"/>
        <v>#DIV/0!</v>
      </c>
      <c r="J71" s="121"/>
      <c r="K71" s="122"/>
      <c r="L71" s="86"/>
      <c r="M71" s="86"/>
    </row>
    <row r="72" spans="1:13" s="83" customFormat="1" ht="18" customHeight="1" x14ac:dyDescent="0.2">
      <c r="A72" s="146">
        <f t="shared" si="4"/>
        <v>17</v>
      </c>
      <c r="B72" s="200" t="s">
        <v>536</v>
      </c>
      <c r="C72" s="117"/>
      <c r="D72" s="117"/>
      <c r="E72" s="117"/>
      <c r="F72" s="117"/>
      <c r="G72" s="117"/>
      <c r="H72" s="117"/>
      <c r="I72" s="187" t="e">
        <f t="shared" ref="I72:I79" si="5">+G72/H72</f>
        <v>#DIV/0!</v>
      </c>
      <c r="J72" s="117"/>
      <c r="K72" s="201"/>
      <c r="L72" s="86"/>
      <c r="M72" s="86"/>
    </row>
    <row r="73" spans="1:13" s="83" customFormat="1" ht="18" customHeight="1" x14ac:dyDescent="0.2">
      <c r="A73" s="146">
        <f t="shared" si="4"/>
        <v>18</v>
      </c>
      <c r="B73" s="200" t="s">
        <v>158</v>
      </c>
      <c r="C73" s="117"/>
      <c r="D73" s="117"/>
      <c r="E73" s="117"/>
      <c r="F73" s="117"/>
      <c r="G73" s="117"/>
      <c r="H73" s="117"/>
      <c r="I73" s="187" t="e">
        <f t="shared" si="5"/>
        <v>#DIV/0!</v>
      </c>
      <c r="J73" s="117"/>
      <c r="K73" s="201"/>
      <c r="L73" s="86"/>
      <c r="M73" s="86"/>
    </row>
    <row r="74" spans="1:13" s="83" customFormat="1" ht="18" customHeight="1" x14ac:dyDescent="0.2">
      <c r="A74" s="572">
        <f t="shared" si="4"/>
        <v>19</v>
      </c>
      <c r="B74" s="604" t="s">
        <v>371</v>
      </c>
      <c r="C74" s="605"/>
      <c r="D74" s="605"/>
      <c r="E74" s="605"/>
      <c r="F74" s="605"/>
      <c r="G74" s="605"/>
      <c r="H74" s="605"/>
      <c r="I74" s="605"/>
      <c r="J74" s="605"/>
      <c r="K74" s="606"/>
      <c r="L74" s="86"/>
      <c r="M74" s="86"/>
    </row>
    <row r="75" spans="1:13" s="83" customFormat="1" ht="18" customHeight="1" x14ac:dyDescent="0.2">
      <c r="A75" s="573"/>
      <c r="B75" s="428" t="s">
        <v>2</v>
      </c>
      <c r="C75" s="121"/>
      <c r="D75" s="121"/>
      <c r="E75" s="121"/>
      <c r="F75" s="121"/>
      <c r="G75" s="121"/>
      <c r="H75" s="121"/>
      <c r="I75" s="198" t="e">
        <f t="shared" si="5"/>
        <v>#DIV/0!</v>
      </c>
      <c r="J75" s="121"/>
      <c r="K75" s="122"/>
      <c r="L75" s="86"/>
      <c r="M75" s="86"/>
    </row>
    <row r="76" spans="1:13" s="83" customFormat="1" ht="18" customHeight="1" x14ac:dyDescent="0.2">
      <c r="A76" s="573"/>
      <c r="B76" s="428" t="s">
        <v>73</v>
      </c>
      <c r="C76" s="121"/>
      <c r="D76" s="121"/>
      <c r="E76" s="121"/>
      <c r="F76" s="121"/>
      <c r="G76" s="121"/>
      <c r="H76" s="121"/>
      <c r="I76" s="198" t="e">
        <f t="shared" si="5"/>
        <v>#DIV/0!</v>
      </c>
      <c r="J76" s="121"/>
      <c r="K76" s="122"/>
      <c r="L76" s="86"/>
      <c r="M76" s="86"/>
    </row>
    <row r="77" spans="1:13" s="83" customFormat="1" ht="18" customHeight="1" x14ac:dyDescent="0.2">
      <c r="A77" s="573"/>
      <c r="B77" s="428" t="s">
        <v>156</v>
      </c>
      <c r="C77" s="121"/>
      <c r="D77" s="121"/>
      <c r="E77" s="121"/>
      <c r="F77" s="121"/>
      <c r="G77" s="121"/>
      <c r="H77" s="121"/>
      <c r="I77" s="198" t="e">
        <f t="shared" si="5"/>
        <v>#DIV/0!</v>
      </c>
      <c r="J77" s="121"/>
      <c r="K77" s="122"/>
      <c r="L77" s="86"/>
      <c r="M77" s="86"/>
    </row>
    <row r="78" spans="1:13" s="83" customFormat="1" ht="18" customHeight="1" x14ac:dyDescent="0.2">
      <c r="A78" s="574"/>
      <c r="B78" s="428" t="s">
        <v>157</v>
      </c>
      <c r="C78" s="121"/>
      <c r="D78" s="121"/>
      <c r="E78" s="121"/>
      <c r="F78" s="121"/>
      <c r="G78" s="121"/>
      <c r="H78" s="121"/>
      <c r="I78" s="198" t="e">
        <f t="shared" si="5"/>
        <v>#DIV/0!</v>
      </c>
      <c r="J78" s="121"/>
      <c r="K78" s="122"/>
      <c r="L78" s="86"/>
      <c r="M78" s="86"/>
    </row>
    <row r="79" spans="1:13" s="83" customFormat="1" ht="18" customHeight="1" thickBot="1" x14ac:dyDescent="0.25">
      <c r="A79" s="153">
        <f>+A74+1</f>
        <v>20</v>
      </c>
      <c r="B79" s="202" t="s">
        <v>534</v>
      </c>
      <c r="C79" s="203"/>
      <c r="D79" s="203"/>
      <c r="E79" s="203"/>
      <c r="F79" s="203"/>
      <c r="G79" s="203"/>
      <c r="H79" s="203"/>
      <c r="I79" s="204" t="e">
        <f t="shared" si="5"/>
        <v>#DIV/0!</v>
      </c>
      <c r="J79" s="203"/>
      <c r="K79" s="205"/>
      <c r="L79" s="86"/>
      <c r="M79" s="86"/>
    </row>
    <row r="80" spans="1:13" s="83" customFormat="1" ht="18" customHeight="1" x14ac:dyDescent="0.2">
      <c r="A80" s="85"/>
      <c r="B80" s="85"/>
      <c r="C80" s="87"/>
      <c r="D80" s="87"/>
      <c r="E80" s="87"/>
      <c r="F80" s="87"/>
      <c r="G80" s="87"/>
      <c r="H80" s="87"/>
      <c r="I80" s="87"/>
      <c r="J80" s="87"/>
      <c r="K80" s="87"/>
      <c r="L80" s="86"/>
      <c r="M80" s="86"/>
    </row>
    <row r="81" spans="3:11" s="83" customFormat="1" ht="18" customHeight="1" x14ac:dyDescent="0.2">
      <c r="C81" s="100"/>
      <c r="D81" s="100"/>
      <c r="E81" s="100"/>
      <c r="F81" s="100"/>
      <c r="G81" s="100"/>
      <c r="H81" s="100"/>
      <c r="I81" s="100"/>
      <c r="J81" s="101"/>
      <c r="K81" s="101"/>
    </row>
  </sheetData>
  <mergeCells count="22">
    <mergeCell ref="B2:B3"/>
    <mergeCell ref="C2:E2"/>
    <mergeCell ref="A61:A69"/>
    <mergeCell ref="A1:K1"/>
    <mergeCell ref="J2:K2"/>
    <mergeCell ref="F2:I2"/>
    <mergeCell ref="A2:A3"/>
    <mergeCell ref="B5:K5"/>
    <mergeCell ref="B19:K19"/>
    <mergeCell ref="B61:K61"/>
    <mergeCell ref="A54:A58"/>
    <mergeCell ref="A74:A78"/>
    <mergeCell ref="F4:H4"/>
    <mergeCell ref="C30:F30"/>
    <mergeCell ref="H30:I30"/>
    <mergeCell ref="A33:A53"/>
    <mergeCell ref="B34:I34"/>
    <mergeCell ref="B44:I44"/>
    <mergeCell ref="A5:A15"/>
    <mergeCell ref="B33:K33"/>
    <mergeCell ref="A19:A29"/>
    <mergeCell ref="B74:K74"/>
  </mergeCells>
  <pageMargins left="0.17" right="0.17" top="0.19" bottom="0.28000000000000003" header="0.19" footer="0.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4" workbookViewId="0">
      <selection activeCell="K10" sqref="K10"/>
    </sheetView>
  </sheetViews>
  <sheetFormatPr defaultRowHeight="15" x14ac:dyDescent="0.25"/>
  <cols>
    <col min="1" max="1" width="41.42578125" customWidth="1"/>
  </cols>
  <sheetData>
    <row r="1" spans="1:9" ht="30.75" customHeight="1" thickBot="1" x14ac:dyDescent="0.3">
      <c r="A1" s="621" t="s">
        <v>641</v>
      </c>
      <c r="B1" s="623" t="s">
        <v>642</v>
      </c>
      <c r="C1" s="623"/>
      <c r="D1" s="623"/>
      <c r="E1" s="624" t="s">
        <v>614</v>
      </c>
      <c r="F1" s="624"/>
      <c r="G1" s="624"/>
      <c r="H1" s="285"/>
      <c r="I1" s="286"/>
    </row>
    <row r="2" spans="1:9" ht="29.25" thickBot="1" x14ac:dyDescent="0.3">
      <c r="A2" s="622"/>
      <c r="B2" s="287" t="s">
        <v>615</v>
      </c>
      <c r="C2" s="287" t="s">
        <v>4</v>
      </c>
      <c r="D2" s="287" t="s">
        <v>5</v>
      </c>
      <c r="E2" s="288" t="s">
        <v>6</v>
      </c>
      <c r="F2" s="288" t="s">
        <v>4</v>
      </c>
      <c r="G2" s="288" t="s">
        <v>5</v>
      </c>
      <c r="H2" s="287" t="s">
        <v>616</v>
      </c>
      <c r="I2" s="289" t="s">
        <v>617</v>
      </c>
    </row>
    <row r="3" spans="1:9" ht="15.75" thickBot="1" x14ac:dyDescent="0.3">
      <c r="A3" s="290" t="s">
        <v>643</v>
      </c>
      <c r="B3" s="291">
        <v>75</v>
      </c>
      <c r="C3" s="291">
        <v>79</v>
      </c>
      <c r="D3" s="291">
        <v>70</v>
      </c>
      <c r="E3" s="625"/>
      <c r="F3" s="625"/>
      <c r="G3" s="625"/>
      <c r="H3" s="292">
        <v>2010</v>
      </c>
      <c r="I3" s="293" t="s">
        <v>618</v>
      </c>
    </row>
    <row r="4" spans="1:9" ht="15.75" thickBot="1" x14ac:dyDescent="0.3">
      <c r="A4" s="294" t="s">
        <v>646</v>
      </c>
      <c r="B4" s="295"/>
      <c r="C4" s="296"/>
      <c r="D4" s="296"/>
      <c r="E4" s="296"/>
      <c r="F4" s="296"/>
      <c r="G4" s="296"/>
      <c r="H4" s="296"/>
      <c r="I4" s="297"/>
    </row>
    <row r="5" spans="1:9" ht="15.75" thickBot="1" x14ac:dyDescent="0.3">
      <c r="A5" s="309" t="s">
        <v>619</v>
      </c>
      <c r="B5" s="298">
        <v>665</v>
      </c>
      <c r="C5" s="291">
        <v>337</v>
      </c>
      <c r="D5" s="291">
        <v>318</v>
      </c>
      <c r="E5" s="291">
        <v>131</v>
      </c>
      <c r="F5" s="291">
        <v>133.69999999999999</v>
      </c>
      <c r="G5" s="291">
        <v>128.30000000000001</v>
      </c>
      <c r="H5" s="292">
        <v>2012</v>
      </c>
      <c r="I5" s="293" t="s">
        <v>620</v>
      </c>
    </row>
    <row r="6" spans="1:9" ht="15.75" thickBot="1" x14ac:dyDescent="0.3">
      <c r="A6" s="310" t="s">
        <v>621</v>
      </c>
      <c r="B6" s="299">
        <v>338</v>
      </c>
      <c r="C6" s="300">
        <v>131</v>
      </c>
      <c r="D6" s="300">
        <v>207</v>
      </c>
      <c r="E6" s="300">
        <v>67.599999999999994</v>
      </c>
      <c r="F6" s="300">
        <v>52</v>
      </c>
      <c r="G6" s="300">
        <v>83.5</v>
      </c>
      <c r="H6" s="615">
        <v>2012</v>
      </c>
      <c r="I6" s="618" t="s">
        <v>622</v>
      </c>
    </row>
    <row r="7" spans="1:9" ht="15.75" thickBot="1" x14ac:dyDescent="0.3">
      <c r="A7" s="309" t="s">
        <v>623</v>
      </c>
      <c r="B7" s="298">
        <v>267</v>
      </c>
      <c r="C7" s="291">
        <v>146</v>
      </c>
      <c r="D7" s="291">
        <v>121</v>
      </c>
      <c r="E7" s="291">
        <v>53.4</v>
      </c>
      <c r="F7" s="291">
        <v>57.9</v>
      </c>
      <c r="G7" s="291">
        <v>48.8</v>
      </c>
      <c r="H7" s="616"/>
      <c r="I7" s="619"/>
    </row>
    <row r="8" spans="1:9" ht="15.75" thickBot="1" x14ac:dyDescent="0.3">
      <c r="A8" s="310" t="s">
        <v>624</v>
      </c>
      <c r="B8" s="299">
        <v>233</v>
      </c>
      <c r="C8" s="300">
        <v>120</v>
      </c>
      <c r="D8" s="300">
        <v>113</v>
      </c>
      <c r="E8" s="300">
        <v>46.6</v>
      </c>
      <c r="F8" s="300">
        <v>47.6</v>
      </c>
      <c r="G8" s="300">
        <v>45.6</v>
      </c>
      <c r="H8" s="616"/>
      <c r="I8" s="619"/>
    </row>
    <row r="9" spans="1:9" ht="15.75" thickBot="1" x14ac:dyDescent="0.3">
      <c r="A9" s="309" t="s">
        <v>625</v>
      </c>
      <c r="B9" s="298">
        <v>190</v>
      </c>
      <c r="C9" s="291">
        <v>69</v>
      </c>
      <c r="D9" s="291">
        <v>121</v>
      </c>
      <c r="E9" s="291">
        <v>38</v>
      </c>
      <c r="F9" s="291">
        <v>27.4</v>
      </c>
      <c r="G9" s="291">
        <v>48.8</v>
      </c>
      <c r="H9" s="616"/>
      <c r="I9" s="619"/>
    </row>
    <row r="10" spans="1:9" ht="15.75" thickBot="1" x14ac:dyDescent="0.3">
      <c r="A10" s="310" t="s">
        <v>626</v>
      </c>
      <c r="B10" s="299">
        <v>147</v>
      </c>
      <c r="C10" s="300">
        <v>51</v>
      </c>
      <c r="D10" s="300">
        <v>96</v>
      </c>
      <c r="E10" s="300">
        <v>29.4</v>
      </c>
      <c r="F10" s="300">
        <v>20.2</v>
      </c>
      <c r="G10" s="300">
        <v>38.700000000000003</v>
      </c>
      <c r="H10" s="616"/>
      <c r="I10" s="619"/>
    </row>
    <row r="11" spans="1:9" ht="15.75" thickBot="1" x14ac:dyDescent="0.3">
      <c r="A11" s="309" t="s">
        <v>627</v>
      </c>
      <c r="B11" s="298">
        <v>145</v>
      </c>
      <c r="C11" s="291">
        <v>25</v>
      </c>
      <c r="D11" s="291">
        <v>120</v>
      </c>
      <c r="E11" s="291">
        <v>29</v>
      </c>
      <c r="F11" s="291">
        <v>9.9</v>
      </c>
      <c r="G11" s="291">
        <v>48.4</v>
      </c>
      <c r="H11" s="616"/>
      <c r="I11" s="619"/>
    </row>
    <row r="12" spans="1:9" ht="15.75" thickBot="1" x14ac:dyDescent="0.3">
      <c r="A12" s="310" t="s">
        <v>628</v>
      </c>
      <c r="B12" s="299">
        <v>144</v>
      </c>
      <c r="C12" s="300">
        <v>19</v>
      </c>
      <c r="D12" s="300">
        <v>125</v>
      </c>
      <c r="E12" s="300">
        <v>28.8</v>
      </c>
      <c r="F12" s="300">
        <v>7.5</v>
      </c>
      <c r="G12" s="300">
        <v>50.4</v>
      </c>
      <c r="H12" s="616"/>
      <c r="I12" s="619"/>
    </row>
    <row r="13" spans="1:9" ht="15.75" thickBot="1" x14ac:dyDescent="0.3">
      <c r="A13" s="309" t="s">
        <v>644</v>
      </c>
      <c r="B13" s="298">
        <v>115</v>
      </c>
      <c r="C13" s="291">
        <v>9</v>
      </c>
      <c r="D13" s="291">
        <v>106</v>
      </c>
      <c r="E13" s="291">
        <v>23</v>
      </c>
      <c r="F13" s="291">
        <v>3.6</v>
      </c>
      <c r="G13" s="291">
        <v>42.8</v>
      </c>
      <c r="H13" s="616"/>
      <c r="I13" s="619"/>
    </row>
    <row r="14" spans="1:9" ht="15.75" thickBot="1" x14ac:dyDescent="0.3">
      <c r="A14" s="310" t="s">
        <v>629</v>
      </c>
      <c r="B14" s="299">
        <v>91</v>
      </c>
      <c r="C14" s="300">
        <v>30</v>
      </c>
      <c r="D14" s="300">
        <v>61</v>
      </c>
      <c r="E14" s="300">
        <v>18.2</v>
      </c>
      <c r="F14" s="300">
        <v>11.9</v>
      </c>
      <c r="G14" s="300">
        <v>24.6</v>
      </c>
      <c r="H14" s="616"/>
      <c r="I14" s="619"/>
    </row>
    <row r="15" spans="1:9" ht="15.75" thickBot="1" x14ac:dyDescent="0.3">
      <c r="A15" s="309" t="s">
        <v>645</v>
      </c>
      <c r="B15" s="298">
        <v>64</v>
      </c>
      <c r="C15" s="291">
        <v>45</v>
      </c>
      <c r="D15" s="291">
        <v>19</v>
      </c>
      <c r="E15" s="291">
        <v>12.8</v>
      </c>
      <c r="F15" s="291">
        <v>17.8</v>
      </c>
      <c r="G15" s="291">
        <v>7.7</v>
      </c>
      <c r="H15" s="616"/>
      <c r="I15" s="619"/>
    </row>
    <row r="16" spans="1:9" ht="15.75" thickBot="1" x14ac:dyDescent="0.3">
      <c r="A16" s="310" t="s">
        <v>647</v>
      </c>
      <c r="B16" s="299">
        <v>60</v>
      </c>
      <c r="C16" s="299">
        <v>20</v>
      </c>
      <c r="D16" s="299">
        <v>40</v>
      </c>
      <c r="E16" s="299">
        <v>31.6</v>
      </c>
      <c r="F16" s="300">
        <v>29</v>
      </c>
      <c r="G16" s="300">
        <v>33.1</v>
      </c>
      <c r="H16" s="617"/>
      <c r="I16" s="620"/>
    </row>
    <row r="17" spans="1:9" ht="15.75" thickBot="1" x14ac:dyDescent="0.3">
      <c r="A17" s="309" t="s">
        <v>648</v>
      </c>
      <c r="B17" s="301"/>
      <c r="C17" s="301"/>
      <c r="D17" s="301"/>
      <c r="E17" s="298" t="s">
        <v>630</v>
      </c>
      <c r="F17" s="291" t="s">
        <v>631</v>
      </c>
      <c r="G17" s="291" t="s">
        <v>632</v>
      </c>
      <c r="H17" s="292">
        <v>2005</v>
      </c>
      <c r="I17" s="293" t="s">
        <v>633</v>
      </c>
    </row>
    <row r="18" spans="1:9" ht="15" customHeight="1" thickBot="1" x14ac:dyDescent="0.3">
      <c r="A18" s="310" t="s">
        <v>649</v>
      </c>
      <c r="B18" s="299">
        <v>619</v>
      </c>
      <c r="C18" s="299">
        <v>148</v>
      </c>
      <c r="D18" s="299">
        <v>471</v>
      </c>
      <c r="E18" s="302"/>
      <c r="F18" s="302"/>
      <c r="G18" s="302"/>
      <c r="H18" s="615">
        <v>2012</v>
      </c>
      <c r="I18" s="618" t="s">
        <v>622</v>
      </c>
    </row>
    <row r="19" spans="1:9" ht="15.75" thickBot="1" x14ac:dyDescent="0.3">
      <c r="A19" s="353" t="s">
        <v>634</v>
      </c>
      <c r="B19" s="298">
        <v>9</v>
      </c>
      <c r="C19" s="298">
        <v>3</v>
      </c>
      <c r="D19" s="298">
        <v>6</v>
      </c>
      <c r="E19" s="301"/>
      <c r="F19" s="303"/>
      <c r="G19" s="303"/>
      <c r="H19" s="616"/>
      <c r="I19" s="619"/>
    </row>
    <row r="20" spans="1:9" ht="15.75" thickBot="1" x14ac:dyDescent="0.3">
      <c r="A20" s="354" t="s">
        <v>635</v>
      </c>
      <c r="B20" s="299">
        <v>1</v>
      </c>
      <c r="C20" s="299">
        <v>0</v>
      </c>
      <c r="D20" s="299">
        <v>1</v>
      </c>
      <c r="E20" s="304"/>
      <c r="F20" s="305"/>
      <c r="G20" s="305"/>
      <c r="H20" s="616"/>
      <c r="I20" s="619"/>
    </row>
    <row r="21" spans="1:9" ht="15.75" thickBot="1" x14ac:dyDescent="0.3">
      <c r="A21" s="353" t="s">
        <v>139</v>
      </c>
      <c r="B21" s="298">
        <v>1</v>
      </c>
      <c r="C21" s="298">
        <v>0</v>
      </c>
      <c r="D21" s="298">
        <v>1</v>
      </c>
      <c r="E21" s="301"/>
      <c r="F21" s="303"/>
      <c r="G21" s="303"/>
      <c r="H21" s="616"/>
      <c r="I21" s="619"/>
    </row>
    <row r="22" spans="1:9" ht="15.75" thickBot="1" x14ac:dyDescent="0.3">
      <c r="A22" s="354" t="s">
        <v>636</v>
      </c>
      <c r="B22" s="299">
        <v>13</v>
      </c>
      <c r="C22" s="299">
        <v>11</v>
      </c>
      <c r="D22" s="299">
        <v>2</v>
      </c>
      <c r="E22" s="304"/>
      <c r="F22" s="305"/>
      <c r="G22" s="305"/>
      <c r="H22" s="616"/>
      <c r="I22" s="619"/>
    </row>
    <row r="23" spans="1:9" ht="15.75" thickBot="1" x14ac:dyDescent="0.3">
      <c r="A23" s="353" t="s">
        <v>637</v>
      </c>
      <c r="B23" s="298">
        <v>75</v>
      </c>
      <c r="C23" s="298">
        <v>57</v>
      </c>
      <c r="D23" s="298">
        <v>18</v>
      </c>
      <c r="E23" s="301"/>
      <c r="F23" s="303"/>
      <c r="G23" s="303"/>
      <c r="H23" s="616"/>
      <c r="I23" s="619"/>
    </row>
    <row r="24" spans="1:9" ht="15.75" thickBot="1" x14ac:dyDescent="0.3">
      <c r="A24" s="354" t="s">
        <v>638</v>
      </c>
      <c r="B24" s="299">
        <v>110</v>
      </c>
      <c r="C24" s="299">
        <v>61</v>
      </c>
      <c r="D24" s="299">
        <v>49</v>
      </c>
      <c r="E24" s="304"/>
      <c r="F24" s="305"/>
      <c r="G24" s="305"/>
      <c r="H24" s="616"/>
      <c r="I24" s="619"/>
    </row>
    <row r="25" spans="1:9" ht="15.75" thickBot="1" x14ac:dyDescent="0.3">
      <c r="A25" s="353" t="s">
        <v>639</v>
      </c>
      <c r="B25" s="298">
        <v>49</v>
      </c>
      <c r="C25" s="301"/>
      <c r="D25" s="298">
        <v>49</v>
      </c>
      <c r="E25" s="301"/>
      <c r="F25" s="303"/>
      <c r="G25" s="303"/>
      <c r="H25" s="616"/>
      <c r="I25" s="619"/>
    </row>
    <row r="26" spans="1:9" ht="15.75" thickBot="1" x14ac:dyDescent="0.3">
      <c r="A26" s="354" t="s">
        <v>640</v>
      </c>
      <c r="B26" s="299">
        <v>60</v>
      </c>
      <c r="C26" s="299">
        <v>35</v>
      </c>
      <c r="D26" s="299">
        <v>25</v>
      </c>
      <c r="E26" s="304"/>
      <c r="F26" s="305"/>
      <c r="G26" s="305"/>
      <c r="H26" s="616"/>
      <c r="I26" s="619"/>
    </row>
    <row r="27" spans="1:9" ht="15.75" thickBot="1" x14ac:dyDescent="0.3">
      <c r="A27" s="355" t="s">
        <v>531</v>
      </c>
      <c r="B27" s="306">
        <v>25</v>
      </c>
      <c r="C27" s="306">
        <v>12</v>
      </c>
      <c r="D27" s="306">
        <v>13</v>
      </c>
      <c r="E27" s="307"/>
      <c r="F27" s="308"/>
      <c r="G27" s="308"/>
      <c r="H27" s="617"/>
      <c r="I27" s="620"/>
    </row>
  </sheetData>
  <mergeCells count="8">
    <mergeCell ref="H18:H27"/>
    <mergeCell ref="I18:I27"/>
    <mergeCell ref="A1:A2"/>
    <mergeCell ref="B1:D1"/>
    <mergeCell ref="E1:G1"/>
    <mergeCell ref="E3:G3"/>
    <mergeCell ref="H6:H16"/>
    <mergeCell ref="I6:I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24"/>
  <sheetViews>
    <sheetView topLeftCell="A40" zoomScaleNormal="100" workbookViewId="0">
      <selection activeCell="M11" sqref="M11"/>
    </sheetView>
  </sheetViews>
  <sheetFormatPr defaultColWidth="9.140625" defaultRowHeight="15" x14ac:dyDescent="0.25"/>
  <cols>
    <col min="1" max="1" width="3.5703125" customWidth="1"/>
    <col min="2" max="2" width="31.7109375" bestFit="1" customWidth="1"/>
    <col min="3" max="3" width="5.85546875" bestFit="1" customWidth="1"/>
    <col min="4" max="4" width="7.140625" bestFit="1" customWidth="1"/>
    <col min="5" max="5" width="8.140625" bestFit="1" customWidth="1"/>
    <col min="6" max="6" width="5.85546875" bestFit="1" customWidth="1"/>
    <col min="7" max="7" width="7.140625" bestFit="1" customWidth="1"/>
    <col min="8" max="8" width="8.140625" bestFit="1" customWidth="1"/>
    <col min="9" max="9" width="9.5703125" bestFit="1" customWidth="1"/>
    <col min="10" max="10" width="6.85546875" bestFit="1" customWidth="1"/>
    <col min="11" max="11" width="16.140625" bestFit="1" customWidth="1"/>
  </cols>
  <sheetData>
    <row r="1" spans="1:11" ht="30.75" customHeight="1" x14ac:dyDescent="0.25">
      <c r="A1" s="658" t="s">
        <v>544</v>
      </c>
      <c r="B1" s="659"/>
      <c r="C1" s="659"/>
      <c r="D1" s="659"/>
      <c r="E1" s="659"/>
      <c r="F1" s="659"/>
      <c r="G1" s="659"/>
      <c r="H1" s="659"/>
      <c r="I1" s="659"/>
      <c r="J1" s="659"/>
      <c r="K1" s="660"/>
    </row>
    <row r="2" spans="1:11" x14ac:dyDescent="0.25">
      <c r="A2" s="661" t="s">
        <v>69</v>
      </c>
      <c r="B2" s="649" t="s">
        <v>0</v>
      </c>
      <c r="C2" s="649" t="s">
        <v>111</v>
      </c>
      <c r="D2" s="649"/>
      <c r="E2" s="649"/>
      <c r="F2" s="649" t="s">
        <v>337</v>
      </c>
      <c r="G2" s="649"/>
      <c r="H2" s="649"/>
      <c r="I2" s="649"/>
      <c r="J2" s="650" t="s">
        <v>458</v>
      </c>
      <c r="K2" s="651"/>
    </row>
    <row r="3" spans="1:11" ht="29.25" thickBot="1" x14ac:dyDescent="0.3">
      <c r="A3" s="662"/>
      <c r="B3" s="663"/>
      <c r="C3" s="230" t="s">
        <v>6</v>
      </c>
      <c r="D3" s="230" t="s">
        <v>4</v>
      </c>
      <c r="E3" s="230" t="s">
        <v>5</v>
      </c>
      <c r="F3" s="230" t="s">
        <v>6</v>
      </c>
      <c r="G3" s="230" t="s">
        <v>4</v>
      </c>
      <c r="H3" s="230" t="s">
        <v>5</v>
      </c>
      <c r="I3" s="230" t="s">
        <v>7</v>
      </c>
      <c r="J3" s="230" t="s">
        <v>64</v>
      </c>
      <c r="K3" s="231" t="s">
        <v>67</v>
      </c>
    </row>
    <row r="4" spans="1:11" s="98" customFormat="1" ht="18" customHeight="1" thickTop="1" x14ac:dyDescent="0.25">
      <c r="A4" s="573">
        <v>1</v>
      </c>
      <c r="B4" s="664" t="s">
        <v>444</v>
      </c>
      <c r="C4" s="665"/>
      <c r="D4" s="665"/>
      <c r="E4" s="665"/>
      <c r="F4" s="665"/>
      <c r="G4" s="665"/>
      <c r="H4" s="665"/>
      <c r="I4" s="665"/>
      <c r="J4" s="665"/>
      <c r="K4" s="666"/>
    </row>
    <row r="5" spans="1:11" s="98" customFormat="1" ht="18" customHeight="1" x14ac:dyDescent="0.25">
      <c r="A5" s="573"/>
      <c r="B5" s="366" t="s">
        <v>111</v>
      </c>
      <c r="C5" s="164">
        <f>+D5+E5</f>
        <v>0</v>
      </c>
      <c r="D5" s="121"/>
      <c r="E5" s="121"/>
      <c r="F5" s="164">
        <v>17</v>
      </c>
      <c r="G5" s="121">
        <v>22.5</v>
      </c>
      <c r="H5" s="121">
        <v>11.4</v>
      </c>
      <c r="I5" s="165">
        <f>+G5/H5</f>
        <v>1.9736842105263157</v>
      </c>
      <c r="J5" s="147" t="s">
        <v>451</v>
      </c>
      <c r="K5" s="122" t="s">
        <v>155</v>
      </c>
    </row>
    <row r="6" spans="1:11" s="98" customFormat="1" ht="18" customHeight="1" x14ac:dyDescent="0.25">
      <c r="A6" s="573"/>
      <c r="B6" s="367" t="s">
        <v>106</v>
      </c>
      <c r="C6" s="206">
        <f t="shared" ref="C6:C44" si="0">+D6+E6</f>
        <v>0</v>
      </c>
      <c r="D6" s="207"/>
      <c r="E6" s="207"/>
      <c r="F6" s="207">
        <v>2.5337247501223179</v>
      </c>
      <c r="G6" s="207">
        <v>4.528841569998411</v>
      </c>
      <c r="H6" s="207">
        <v>1.5515398054708076</v>
      </c>
      <c r="I6" s="165">
        <f t="shared" ref="I6:I44" si="1">+G6/H6</f>
        <v>2.9189335355944381</v>
      </c>
      <c r="J6" s="147" t="s">
        <v>451</v>
      </c>
      <c r="K6" s="122" t="s">
        <v>155</v>
      </c>
    </row>
    <row r="7" spans="1:11" s="98" customFormat="1" ht="18" customHeight="1" x14ac:dyDescent="0.25">
      <c r="A7" s="573"/>
      <c r="B7" s="367" t="s">
        <v>380</v>
      </c>
      <c r="C7" s="206">
        <f t="shared" si="0"/>
        <v>0</v>
      </c>
      <c r="D7" s="207"/>
      <c r="E7" s="207"/>
      <c r="F7" s="207">
        <v>3.3637380303348015</v>
      </c>
      <c r="G7" s="207">
        <v>6.0649398802902699</v>
      </c>
      <c r="H7" s="207">
        <v>2.0339513416255963</v>
      </c>
      <c r="I7" s="165">
        <f t="shared" si="1"/>
        <v>2.9818510188365588</v>
      </c>
      <c r="J7" s="147" t="s">
        <v>451</v>
      </c>
      <c r="K7" s="122" t="s">
        <v>155</v>
      </c>
    </row>
    <row r="8" spans="1:11" s="98" customFormat="1" ht="18" customHeight="1" x14ac:dyDescent="0.25">
      <c r="A8" s="573"/>
      <c r="B8" s="367" t="s">
        <v>381</v>
      </c>
      <c r="C8" s="206">
        <f t="shared" si="0"/>
        <v>0</v>
      </c>
      <c r="D8" s="207"/>
      <c r="E8" s="207"/>
      <c r="F8" s="207">
        <v>3.4318864891311947</v>
      </c>
      <c r="G8" s="207">
        <v>6.2238466020445999</v>
      </c>
      <c r="H8" s="207">
        <v>2.0574200109520455</v>
      </c>
      <c r="I8" s="165">
        <f t="shared" si="1"/>
        <v>3.0250734263854042</v>
      </c>
      <c r="J8" s="147" t="s">
        <v>451</v>
      </c>
      <c r="K8" s="122" t="s">
        <v>155</v>
      </c>
    </row>
    <row r="9" spans="1:11" s="98" customFormat="1" ht="18" customHeight="1" x14ac:dyDescent="0.25">
      <c r="A9" s="573"/>
      <c r="B9" s="367" t="s">
        <v>382</v>
      </c>
      <c r="C9" s="206">
        <f t="shared" si="0"/>
        <v>0</v>
      </c>
      <c r="D9" s="207"/>
      <c r="E9" s="207"/>
      <c r="F9" s="207">
        <v>3.5524568393094293</v>
      </c>
      <c r="G9" s="207">
        <v>5.5193601356004027</v>
      </c>
      <c r="H9" s="207">
        <v>2.5841612558345721</v>
      </c>
      <c r="I9" s="165">
        <f t="shared" si="1"/>
        <v>2.135841996368717</v>
      </c>
      <c r="J9" s="147" t="s">
        <v>451</v>
      </c>
      <c r="K9" s="122" t="s">
        <v>155</v>
      </c>
    </row>
    <row r="10" spans="1:11" s="98" customFormat="1" ht="18" customHeight="1" x14ac:dyDescent="0.25">
      <c r="A10" s="573"/>
      <c r="B10" s="367" t="s">
        <v>383</v>
      </c>
      <c r="C10" s="206">
        <f t="shared" si="0"/>
        <v>0</v>
      </c>
      <c r="D10" s="207"/>
      <c r="E10" s="207"/>
      <c r="F10" s="207">
        <v>4.7004962605717484</v>
      </c>
      <c r="G10" s="207">
        <v>5.9695958472376711</v>
      </c>
      <c r="H10" s="207">
        <v>4.0757255730266762</v>
      </c>
      <c r="I10" s="165">
        <f t="shared" si="1"/>
        <v>1.4646707047070853</v>
      </c>
      <c r="J10" s="147" t="s">
        <v>451</v>
      </c>
      <c r="K10" s="122" t="s">
        <v>155</v>
      </c>
    </row>
    <row r="11" spans="1:11" s="98" customFormat="1" ht="18" customHeight="1" x14ac:dyDescent="0.25">
      <c r="A11" s="573"/>
      <c r="B11" s="367" t="s">
        <v>384</v>
      </c>
      <c r="C11" s="206">
        <f t="shared" si="0"/>
        <v>0</v>
      </c>
      <c r="D11" s="207"/>
      <c r="E11" s="207"/>
      <c r="F11" s="207">
        <v>7.1975256867267774</v>
      </c>
      <c r="G11" s="207">
        <v>7.6487102071084276</v>
      </c>
      <c r="H11" s="207">
        <v>6.9754100498057321</v>
      </c>
      <c r="I11" s="165">
        <f t="shared" si="1"/>
        <v>1.0965248139529011</v>
      </c>
      <c r="J11" s="147" t="s">
        <v>451</v>
      </c>
      <c r="K11" s="122" t="s">
        <v>155</v>
      </c>
    </row>
    <row r="12" spans="1:11" s="98" customFormat="1" ht="18" customHeight="1" x14ac:dyDescent="0.25">
      <c r="A12" s="573"/>
      <c r="B12" s="367" t="s">
        <v>385</v>
      </c>
      <c r="C12" s="206">
        <f t="shared" si="0"/>
        <v>0</v>
      </c>
      <c r="D12" s="207"/>
      <c r="E12" s="207"/>
      <c r="F12" s="207">
        <v>9.4167190885580485</v>
      </c>
      <c r="G12" s="207">
        <v>8.6869007892367183</v>
      </c>
      <c r="H12" s="207">
        <v>9.776004589428668</v>
      </c>
      <c r="I12" s="165">
        <f t="shared" si="1"/>
        <v>0.88859418075870611</v>
      </c>
      <c r="J12" s="147" t="s">
        <v>451</v>
      </c>
      <c r="K12" s="122" t="s">
        <v>155</v>
      </c>
    </row>
    <row r="13" spans="1:11" s="98" customFormat="1" ht="18" customHeight="1" x14ac:dyDescent="0.25">
      <c r="A13" s="573"/>
      <c r="B13" s="367" t="s">
        <v>386</v>
      </c>
      <c r="C13" s="206">
        <f t="shared" si="0"/>
        <v>0</v>
      </c>
      <c r="D13" s="208"/>
      <c r="E13" s="209"/>
      <c r="F13" s="209"/>
      <c r="G13" s="210"/>
      <c r="H13" s="121"/>
      <c r="I13" s="165" t="e">
        <f t="shared" si="1"/>
        <v>#DIV/0!</v>
      </c>
      <c r="J13" s="147" t="s">
        <v>451</v>
      </c>
      <c r="K13" s="122" t="s">
        <v>155</v>
      </c>
    </row>
    <row r="14" spans="1:11" s="98" customFormat="1" ht="18" customHeight="1" x14ac:dyDescent="0.25">
      <c r="A14" s="574"/>
      <c r="B14" s="368" t="s">
        <v>443</v>
      </c>
      <c r="C14" s="206">
        <f t="shared" si="0"/>
        <v>0</v>
      </c>
      <c r="D14" s="168"/>
      <c r="E14" s="168"/>
      <c r="F14" s="168"/>
      <c r="G14" s="210"/>
      <c r="H14" s="121"/>
      <c r="I14" s="165" t="e">
        <f t="shared" si="1"/>
        <v>#DIV/0!</v>
      </c>
      <c r="J14" s="147" t="s">
        <v>451</v>
      </c>
      <c r="K14" s="122" t="s">
        <v>155</v>
      </c>
    </row>
    <row r="15" spans="1:11" s="85" customFormat="1" ht="18" customHeight="1" x14ac:dyDescent="0.25">
      <c r="A15" s="572">
        <v>2</v>
      </c>
      <c r="B15" s="633" t="s">
        <v>442</v>
      </c>
      <c r="C15" s="634"/>
      <c r="D15" s="634"/>
      <c r="E15" s="634"/>
      <c r="F15" s="634"/>
      <c r="G15" s="634"/>
      <c r="H15" s="634"/>
      <c r="I15" s="634"/>
      <c r="J15" s="634"/>
      <c r="K15" s="635"/>
    </row>
    <row r="16" spans="1:11" s="85" customFormat="1" ht="18" customHeight="1" x14ac:dyDescent="0.25">
      <c r="A16" s="573"/>
      <c r="B16" s="366" t="s">
        <v>111</v>
      </c>
      <c r="C16" s="147"/>
      <c r="D16" s="147"/>
      <c r="E16" s="147"/>
      <c r="F16" s="147"/>
      <c r="G16" s="147"/>
      <c r="H16" s="147"/>
      <c r="I16" s="147"/>
      <c r="J16" s="147"/>
      <c r="K16" s="169"/>
    </row>
    <row r="17" spans="1:11" s="85" customFormat="1" ht="18" customHeight="1" x14ac:dyDescent="0.25">
      <c r="A17" s="573"/>
      <c r="B17" s="367" t="s">
        <v>106</v>
      </c>
      <c r="C17" s="206">
        <f t="shared" ref="C17:C29" si="2">+D17+E17</f>
        <v>0</v>
      </c>
      <c r="D17" s="121"/>
      <c r="E17" s="121"/>
      <c r="F17" s="121"/>
      <c r="G17" s="121"/>
      <c r="H17" s="121"/>
      <c r="I17" s="165" t="e">
        <f t="shared" ref="I17:I29" si="3">+G17/H17</f>
        <v>#DIV/0!</v>
      </c>
      <c r="J17" s="211" t="s">
        <v>452</v>
      </c>
      <c r="K17" s="212">
        <v>2010</v>
      </c>
    </row>
    <row r="18" spans="1:11" s="85" customFormat="1" ht="18" customHeight="1" x14ac:dyDescent="0.25">
      <c r="A18" s="573"/>
      <c r="B18" s="367" t="s">
        <v>380</v>
      </c>
      <c r="C18" s="206">
        <f t="shared" si="2"/>
        <v>0</v>
      </c>
      <c r="D18" s="121"/>
      <c r="E18" s="121"/>
      <c r="F18" s="121"/>
      <c r="G18" s="121"/>
      <c r="H18" s="121"/>
      <c r="I18" s="165" t="e">
        <f t="shared" si="3"/>
        <v>#DIV/0!</v>
      </c>
      <c r="J18" s="211" t="s">
        <v>452</v>
      </c>
      <c r="K18" s="212">
        <v>2010</v>
      </c>
    </row>
    <row r="19" spans="1:11" s="85" customFormat="1" ht="18" customHeight="1" x14ac:dyDescent="0.25">
      <c r="A19" s="573"/>
      <c r="B19" s="367" t="s">
        <v>381</v>
      </c>
      <c r="C19" s="206">
        <f t="shared" si="2"/>
        <v>0</v>
      </c>
      <c r="D19" s="121"/>
      <c r="E19" s="121"/>
      <c r="F19" s="121"/>
      <c r="G19" s="121"/>
      <c r="H19" s="121"/>
      <c r="I19" s="165" t="e">
        <f t="shared" si="3"/>
        <v>#DIV/0!</v>
      </c>
      <c r="J19" s="211" t="s">
        <v>452</v>
      </c>
      <c r="K19" s="212">
        <v>2010</v>
      </c>
    </row>
    <row r="20" spans="1:11" s="85" customFormat="1" ht="18" customHeight="1" x14ac:dyDescent="0.25">
      <c r="A20" s="573"/>
      <c r="B20" s="367" t="s">
        <v>382</v>
      </c>
      <c r="C20" s="206">
        <f t="shared" si="2"/>
        <v>0</v>
      </c>
      <c r="D20" s="121"/>
      <c r="E20" s="121"/>
      <c r="F20" s="121"/>
      <c r="G20" s="121"/>
      <c r="H20" s="121"/>
      <c r="I20" s="165" t="e">
        <f t="shared" si="3"/>
        <v>#DIV/0!</v>
      </c>
      <c r="J20" s="211" t="s">
        <v>452</v>
      </c>
      <c r="K20" s="212">
        <v>2010</v>
      </c>
    </row>
    <row r="21" spans="1:11" s="85" customFormat="1" ht="18" customHeight="1" x14ac:dyDescent="0.25">
      <c r="A21" s="573"/>
      <c r="B21" s="367" t="s">
        <v>383</v>
      </c>
      <c r="C21" s="206">
        <f t="shared" si="2"/>
        <v>0</v>
      </c>
      <c r="D21" s="121"/>
      <c r="E21" s="121"/>
      <c r="F21" s="121"/>
      <c r="G21" s="121"/>
      <c r="H21" s="121"/>
      <c r="I21" s="165" t="e">
        <f t="shared" si="3"/>
        <v>#DIV/0!</v>
      </c>
      <c r="J21" s="211" t="s">
        <v>452</v>
      </c>
      <c r="K21" s="212">
        <v>2010</v>
      </c>
    </row>
    <row r="22" spans="1:11" s="85" customFormat="1" ht="18" customHeight="1" x14ac:dyDescent="0.25">
      <c r="A22" s="573"/>
      <c r="B22" s="367" t="s">
        <v>384</v>
      </c>
      <c r="C22" s="206">
        <f t="shared" si="2"/>
        <v>0</v>
      </c>
      <c r="D22" s="121"/>
      <c r="E22" s="121"/>
      <c r="F22" s="121"/>
      <c r="G22" s="121"/>
      <c r="H22" s="121"/>
      <c r="I22" s="165" t="e">
        <f t="shared" si="3"/>
        <v>#DIV/0!</v>
      </c>
      <c r="J22" s="211" t="s">
        <v>452</v>
      </c>
      <c r="K22" s="212">
        <v>2010</v>
      </c>
    </row>
    <row r="23" spans="1:11" s="85" customFormat="1" ht="18" customHeight="1" x14ac:dyDescent="0.25">
      <c r="A23" s="573"/>
      <c r="B23" s="367" t="s">
        <v>465</v>
      </c>
      <c r="C23" s="206">
        <f t="shared" si="2"/>
        <v>0</v>
      </c>
      <c r="D23" s="121"/>
      <c r="E23" s="121"/>
      <c r="F23" s="121"/>
      <c r="G23" s="121"/>
      <c r="H23" s="121"/>
      <c r="I23" s="165" t="e">
        <f t="shared" si="3"/>
        <v>#DIV/0!</v>
      </c>
      <c r="J23" s="211" t="s">
        <v>452</v>
      </c>
      <c r="K23" s="212">
        <v>2010</v>
      </c>
    </row>
    <row r="24" spans="1:11" s="85" customFormat="1" ht="18" customHeight="1" x14ac:dyDescent="0.25">
      <c r="A24" s="573"/>
      <c r="B24" s="367" t="s">
        <v>386</v>
      </c>
      <c r="C24" s="206">
        <f t="shared" si="2"/>
        <v>0</v>
      </c>
      <c r="D24" s="121"/>
      <c r="E24" s="121"/>
      <c r="F24" s="121"/>
      <c r="G24" s="121"/>
      <c r="H24" s="121"/>
      <c r="I24" s="165" t="e">
        <f t="shared" si="3"/>
        <v>#DIV/0!</v>
      </c>
      <c r="J24" s="211" t="s">
        <v>452</v>
      </c>
      <c r="K24" s="212">
        <v>2010</v>
      </c>
    </row>
    <row r="25" spans="1:11" s="85" customFormat="1" ht="18" customHeight="1" x14ac:dyDescent="0.25">
      <c r="A25" s="574"/>
      <c r="B25" s="369" t="s">
        <v>466</v>
      </c>
      <c r="C25" s="164">
        <f t="shared" si="2"/>
        <v>0</v>
      </c>
      <c r="D25" s="121"/>
      <c r="E25" s="121"/>
      <c r="F25" s="121"/>
      <c r="G25" s="121"/>
      <c r="H25" s="121"/>
      <c r="I25" s="165" t="e">
        <f t="shared" si="3"/>
        <v>#DIV/0!</v>
      </c>
      <c r="J25" s="121" t="s">
        <v>452</v>
      </c>
      <c r="K25" s="122">
        <v>2010</v>
      </c>
    </row>
    <row r="26" spans="1:11" x14ac:dyDescent="0.25">
      <c r="A26" s="146">
        <v>3</v>
      </c>
      <c r="B26" s="213" t="s">
        <v>457</v>
      </c>
      <c r="C26" s="356">
        <f t="shared" si="2"/>
        <v>0</v>
      </c>
      <c r="D26" s="214"/>
      <c r="E26" s="214"/>
      <c r="F26" s="214"/>
      <c r="G26" s="214"/>
      <c r="H26" s="214"/>
      <c r="I26" s="215" t="e">
        <f t="shared" si="3"/>
        <v>#DIV/0!</v>
      </c>
      <c r="J26" s="211" t="s">
        <v>454</v>
      </c>
      <c r="K26" s="212" t="s">
        <v>155</v>
      </c>
    </row>
    <row r="27" spans="1:11" x14ac:dyDescent="0.25">
      <c r="A27" s="146">
        <v>4</v>
      </c>
      <c r="B27" s="216" t="s">
        <v>362</v>
      </c>
      <c r="C27" s="356">
        <f t="shared" si="2"/>
        <v>0</v>
      </c>
      <c r="D27" s="217"/>
      <c r="E27" s="217"/>
      <c r="F27" s="217"/>
      <c r="G27" s="217"/>
      <c r="H27" s="217"/>
      <c r="I27" s="218" t="e">
        <f t="shared" si="3"/>
        <v>#DIV/0!</v>
      </c>
      <c r="J27" s="211" t="s">
        <v>454</v>
      </c>
      <c r="K27" s="122" t="s">
        <v>155</v>
      </c>
    </row>
    <row r="28" spans="1:11" x14ac:dyDescent="0.25">
      <c r="A28" s="146">
        <f t="shared" ref="A28:A29" si="4">+A27+1</f>
        <v>5</v>
      </c>
      <c r="B28" s="216" t="s">
        <v>363</v>
      </c>
      <c r="C28" s="356">
        <f t="shared" si="2"/>
        <v>0</v>
      </c>
      <c r="D28" s="217"/>
      <c r="E28" s="217"/>
      <c r="F28" s="217"/>
      <c r="G28" s="217"/>
      <c r="H28" s="217"/>
      <c r="I28" s="218" t="e">
        <f t="shared" si="3"/>
        <v>#DIV/0!</v>
      </c>
      <c r="J28" s="211" t="s">
        <v>453</v>
      </c>
      <c r="K28" s="122" t="s">
        <v>155</v>
      </c>
    </row>
    <row r="29" spans="1:11" ht="28.5" x14ac:dyDescent="0.25">
      <c r="A29" s="146">
        <f t="shared" si="4"/>
        <v>6</v>
      </c>
      <c r="B29" s="219" t="s">
        <v>364</v>
      </c>
      <c r="C29" s="357">
        <f t="shared" si="2"/>
        <v>0</v>
      </c>
      <c r="D29" s="220"/>
      <c r="E29" s="220"/>
      <c r="F29" s="220"/>
      <c r="G29" s="220"/>
      <c r="H29" s="220"/>
      <c r="I29" s="221" t="e">
        <f t="shared" si="3"/>
        <v>#DIV/0!</v>
      </c>
      <c r="J29" s="211" t="s">
        <v>453</v>
      </c>
      <c r="K29" s="122" t="s">
        <v>155</v>
      </c>
    </row>
    <row r="30" spans="1:11" ht="28.5" x14ac:dyDescent="0.25">
      <c r="A30" s="222">
        <v>7</v>
      </c>
      <c r="B30" s="223" t="s">
        <v>82</v>
      </c>
      <c r="C30" s="121"/>
      <c r="D30" s="121"/>
      <c r="E30" s="121"/>
      <c r="F30" s="121"/>
      <c r="G30" s="121"/>
      <c r="H30" s="121"/>
      <c r="I30" s="121"/>
      <c r="J30" s="211" t="s">
        <v>453</v>
      </c>
      <c r="K30" s="122" t="s">
        <v>155</v>
      </c>
    </row>
    <row r="31" spans="1:11" s="85" customFormat="1" ht="18" customHeight="1" x14ac:dyDescent="0.25">
      <c r="A31" s="572">
        <v>8</v>
      </c>
      <c r="B31" s="655" t="s">
        <v>361</v>
      </c>
      <c r="C31" s="656"/>
      <c r="D31" s="656"/>
      <c r="E31" s="656"/>
      <c r="F31" s="656"/>
      <c r="G31" s="656"/>
      <c r="H31" s="656"/>
      <c r="I31" s="656"/>
      <c r="J31" s="656"/>
      <c r="K31" s="657"/>
    </row>
    <row r="32" spans="1:11" s="85" customFormat="1" ht="18" customHeight="1" x14ac:dyDescent="0.25">
      <c r="A32" s="573"/>
      <c r="B32" s="370" t="s">
        <v>469</v>
      </c>
      <c r="C32" s="206">
        <f t="shared" si="0"/>
        <v>0</v>
      </c>
      <c r="D32" s="121"/>
      <c r="E32" s="121"/>
      <c r="F32" s="121"/>
      <c r="G32" s="121"/>
      <c r="H32" s="121"/>
      <c r="I32" s="165" t="e">
        <f t="shared" si="1"/>
        <v>#DIV/0!</v>
      </c>
      <c r="J32" s="211" t="s">
        <v>453</v>
      </c>
      <c r="K32" s="122" t="s">
        <v>155</v>
      </c>
    </row>
    <row r="33" spans="1:11" s="85" customFormat="1" ht="18" customHeight="1" x14ac:dyDescent="0.25">
      <c r="A33" s="573"/>
      <c r="B33" s="370" t="s">
        <v>470</v>
      </c>
      <c r="C33" s="206">
        <f t="shared" si="0"/>
        <v>0</v>
      </c>
      <c r="D33" s="121"/>
      <c r="E33" s="121"/>
      <c r="F33" s="121"/>
      <c r="G33" s="121"/>
      <c r="H33" s="121"/>
      <c r="I33" s="165" t="e">
        <f t="shared" si="1"/>
        <v>#DIV/0!</v>
      </c>
      <c r="J33" s="211" t="s">
        <v>453</v>
      </c>
      <c r="K33" s="122" t="s">
        <v>155</v>
      </c>
    </row>
    <row r="34" spans="1:11" s="85" customFormat="1" ht="18" customHeight="1" x14ac:dyDescent="0.25">
      <c r="A34" s="573"/>
      <c r="B34" s="370" t="s">
        <v>468</v>
      </c>
      <c r="C34" s="206">
        <f t="shared" si="0"/>
        <v>0</v>
      </c>
      <c r="D34" s="121"/>
      <c r="E34" s="121"/>
      <c r="F34" s="121"/>
      <c r="G34" s="121"/>
      <c r="H34" s="121"/>
      <c r="I34" s="165" t="e">
        <f t="shared" si="1"/>
        <v>#DIV/0!</v>
      </c>
      <c r="J34" s="211" t="s">
        <v>453</v>
      </c>
      <c r="K34" s="122" t="s">
        <v>155</v>
      </c>
    </row>
    <row r="35" spans="1:11" s="85" customFormat="1" ht="18" customHeight="1" x14ac:dyDescent="0.25">
      <c r="A35" s="574"/>
      <c r="B35" s="370" t="s">
        <v>467</v>
      </c>
      <c r="C35" s="206">
        <f t="shared" si="0"/>
        <v>0</v>
      </c>
      <c r="D35" s="121"/>
      <c r="E35" s="121"/>
      <c r="F35" s="121"/>
      <c r="G35" s="121"/>
      <c r="H35" s="121"/>
      <c r="I35" s="165" t="e">
        <f t="shared" si="1"/>
        <v>#DIV/0!</v>
      </c>
      <c r="J35" s="211" t="s">
        <v>454</v>
      </c>
      <c r="K35" s="122" t="s">
        <v>155</v>
      </c>
    </row>
    <row r="36" spans="1:11" s="85" customFormat="1" ht="18" customHeight="1" x14ac:dyDescent="0.25">
      <c r="A36" s="646">
        <v>9</v>
      </c>
      <c r="B36" s="652" t="s">
        <v>192</v>
      </c>
      <c r="C36" s="653"/>
      <c r="D36" s="653"/>
      <c r="E36" s="653"/>
      <c r="F36" s="653"/>
      <c r="G36" s="653"/>
      <c r="H36" s="653"/>
      <c r="I36" s="653"/>
      <c r="J36" s="653"/>
      <c r="K36" s="654"/>
    </row>
    <row r="37" spans="1:11" s="85" customFormat="1" ht="18" customHeight="1" x14ac:dyDescent="0.25">
      <c r="A37" s="647"/>
      <c r="B37" s="366" t="s">
        <v>469</v>
      </c>
      <c r="C37" s="224">
        <f>+D37+E37</f>
        <v>0</v>
      </c>
      <c r="D37" s="121"/>
      <c r="E37" s="121"/>
      <c r="F37" s="121"/>
      <c r="G37" s="121"/>
      <c r="H37" s="121"/>
      <c r="I37" s="165" t="e">
        <f>+G37/H37</f>
        <v>#DIV/0!</v>
      </c>
      <c r="J37" s="211" t="s">
        <v>453</v>
      </c>
      <c r="K37" s="122" t="s">
        <v>155</v>
      </c>
    </row>
    <row r="38" spans="1:11" s="85" customFormat="1" ht="18" customHeight="1" x14ac:dyDescent="0.25">
      <c r="A38" s="647"/>
      <c r="B38" s="366" t="s">
        <v>470</v>
      </c>
      <c r="C38" s="224">
        <f>+D38+E38</f>
        <v>0</v>
      </c>
      <c r="D38" s="121"/>
      <c r="E38" s="121"/>
      <c r="F38" s="121"/>
      <c r="G38" s="121"/>
      <c r="H38" s="121"/>
      <c r="I38" s="165" t="e">
        <f>+G38/H38</f>
        <v>#DIV/0!</v>
      </c>
      <c r="J38" s="211" t="s">
        <v>453</v>
      </c>
      <c r="K38" s="122" t="s">
        <v>155</v>
      </c>
    </row>
    <row r="39" spans="1:11" s="85" customFormat="1" ht="18" customHeight="1" x14ac:dyDescent="0.25">
      <c r="A39" s="647"/>
      <c r="B39" s="366" t="s">
        <v>468</v>
      </c>
      <c r="C39" s="224">
        <f>+D39+E39</f>
        <v>0</v>
      </c>
      <c r="D39" s="121"/>
      <c r="E39" s="121"/>
      <c r="F39" s="121"/>
      <c r="G39" s="121"/>
      <c r="H39" s="121"/>
      <c r="I39" s="165" t="e">
        <f>+G39/H39</f>
        <v>#DIV/0!</v>
      </c>
      <c r="J39" s="211" t="s">
        <v>453</v>
      </c>
      <c r="K39" s="122" t="s">
        <v>155</v>
      </c>
    </row>
    <row r="40" spans="1:11" s="85" customFormat="1" ht="18" customHeight="1" x14ac:dyDescent="0.25">
      <c r="A40" s="648"/>
      <c r="B40" s="366" t="s">
        <v>467</v>
      </c>
      <c r="C40" s="224">
        <f>+D40+E40</f>
        <v>0</v>
      </c>
      <c r="D40" s="121"/>
      <c r="E40" s="121"/>
      <c r="F40" s="121"/>
      <c r="G40" s="121"/>
      <c r="H40" s="121"/>
      <c r="I40" s="165" t="e">
        <f>+G40/H40</f>
        <v>#DIV/0!</v>
      </c>
      <c r="J40" s="211" t="s">
        <v>454</v>
      </c>
      <c r="K40" s="122" t="s">
        <v>155</v>
      </c>
    </row>
    <row r="41" spans="1:11" s="85" customFormat="1" ht="18" customHeight="1" x14ac:dyDescent="0.25">
      <c r="A41" s="572">
        <v>10</v>
      </c>
      <c r="B41" s="630" t="s">
        <v>161</v>
      </c>
      <c r="C41" s="631"/>
      <c r="D41" s="631"/>
      <c r="E41" s="631"/>
      <c r="F41" s="631"/>
      <c r="G41" s="631"/>
      <c r="H41" s="631"/>
      <c r="I41" s="631"/>
      <c r="J41" s="631"/>
      <c r="K41" s="632"/>
    </row>
    <row r="42" spans="1:11" s="85" customFormat="1" ht="18" customHeight="1" x14ac:dyDescent="0.25">
      <c r="A42" s="573"/>
      <c r="B42" s="366" t="s">
        <v>470</v>
      </c>
      <c r="C42" s="206">
        <f t="shared" si="0"/>
        <v>0</v>
      </c>
      <c r="D42" s="121"/>
      <c r="E42" s="121"/>
      <c r="F42" s="121"/>
      <c r="G42" s="121"/>
      <c r="H42" s="121"/>
      <c r="I42" s="165" t="e">
        <f t="shared" si="1"/>
        <v>#DIV/0!</v>
      </c>
      <c r="J42" s="211" t="s">
        <v>453</v>
      </c>
      <c r="K42" s="122" t="s">
        <v>155</v>
      </c>
    </row>
    <row r="43" spans="1:11" s="85" customFormat="1" ht="18" customHeight="1" x14ac:dyDescent="0.25">
      <c r="A43" s="573"/>
      <c r="B43" s="366" t="s">
        <v>468</v>
      </c>
      <c r="C43" s="206">
        <f t="shared" si="0"/>
        <v>0</v>
      </c>
      <c r="D43" s="121"/>
      <c r="E43" s="121"/>
      <c r="F43" s="121"/>
      <c r="G43" s="121"/>
      <c r="H43" s="121"/>
      <c r="I43" s="165" t="e">
        <f t="shared" si="1"/>
        <v>#DIV/0!</v>
      </c>
      <c r="J43" s="211" t="s">
        <v>453</v>
      </c>
      <c r="K43" s="122" t="s">
        <v>155</v>
      </c>
    </row>
    <row r="44" spans="1:11" s="85" customFormat="1" ht="18" customHeight="1" x14ac:dyDescent="0.25">
      <c r="A44" s="574"/>
      <c r="B44" s="366" t="s">
        <v>467</v>
      </c>
      <c r="C44" s="206">
        <f t="shared" si="0"/>
        <v>0</v>
      </c>
      <c r="D44" s="121"/>
      <c r="E44" s="121"/>
      <c r="F44" s="121"/>
      <c r="G44" s="121"/>
      <c r="H44" s="121"/>
      <c r="I44" s="165" t="e">
        <f t="shared" si="1"/>
        <v>#DIV/0!</v>
      </c>
      <c r="J44" s="211" t="s">
        <v>454</v>
      </c>
      <c r="K44" s="122" t="s">
        <v>155</v>
      </c>
    </row>
    <row r="45" spans="1:11" s="85" customFormat="1" ht="18" customHeight="1" x14ac:dyDescent="0.25">
      <c r="A45" s="572">
        <f>+A41+1</f>
        <v>11</v>
      </c>
      <c r="B45" s="642" t="s">
        <v>456</v>
      </c>
      <c r="C45" s="643"/>
      <c r="D45" s="643"/>
      <c r="E45" s="643"/>
      <c r="F45" s="643"/>
      <c r="G45" s="643"/>
      <c r="H45" s="643"/>
      <c r="I45" s="643"/>
      <c r="J45" s="643"/>
      <c r="K45" s="644"/>
    </row>
    <row r="46" spans="1:11" s="85" customFormat="1" ht="18" customHeight="1" x14ac:dyDescent="0.25">
      <c r="A46" s="573"/>
      <c r="B46" s="371" t="s">
        <v>111</v>
      </c>
      <c r="C46" s="225"/>
      <c r="D46" s="225"/>
      <c r="E46" s="225"/>
      <c r="F46" s="225"/>
      <c r="G46" s="225"/>
      <c r="H46" s="225"/>
      <c r="I46" s="225"/>
      <c r="J46" s="211" t="s">
        <v>452</v>
      </c>
      <c r="K46" s="212">
        <v>2010</v>
      </c>
    </row>
    <row r="47" spans="1:11" s="85" customFormat="1" ht="14.25" x14ac:dyDescent="0.25">
      <c r="A47" s="573"/>
      <c r="B47" s="371" t="s">
        <v>446</v>
      </c>
      <c r="C47" s="225"/>
      <c r="D47" s="225"/>
      <c r="E47" s="225"/>
      <c r="F47" s="225"/>
      <c r="G47" s="225"/>
      <c r="H47" s="225"/>
      <c r="I47" s="225"/>
      <c r="J47" s="211" t="s">
        <v>452</v>
      </c>
      <c r="K47" s="212">
        <v>2010</v>
      </c>
    </row>
    <row r="48" spans="1:11" s="85" customFormat="1" ht="14.25" x14ac:dyDescent="0.25">
      <c r="A48" s="573"/>
      <c r="B48" s="371" t="s">
        <v>448</v>
      </c>
      <c r="C48" s="225"/>
      <c r="D48" s="225"/>
      <c r="E48" s="225"/>
      <c r="F48" s="225"/>
      <c r="G48" s="225"/>
      <c r="H48" s="225"/>
      <c r="I48" s="225"/>
      <c r="J48" s="211" t="s">
        <v>452</v>
      </c>
      <c r="K48" s="212">
        <v>2010</v>
      </c>
    </row>
    <row r="49" spans="1:11" s="85" customFormat="1" ht="18" customHeight="1" x14ac:dyDescent="0.25">
      <c r="A49" s="573"/>
      <c r="B49" s="371" t="s">
        <v>449</v>
      </c>
      <c r="C49" s="225"/>
      <c r="D49" s="225"/>
      <c r="E49" s="225"/>
      <c r="F49" s="225"/>
      <c r="G49" s="225"/>
      <c r="H49" s="225"/>
      <c r="I49" s="225"/>
      <c r="J49" s="211" t="s">
        <v>452</v>
      </c>
      <c r="K49" s="212">
        <v>2010</v>
      </c>
    </row>
    <row r="50" spans="1:11" s="85" customFormat="1" ht="14.25" x14ac:dyDescent="0.25">
      <c r="A50" s="573"/>
      <c r="B50" s="371" t="s">
        <v>463</v>
      </c>
      <c r="C50" s="225"/>
      <c r="D50" s="225"/>
      <c r="E50" s="225"/>
      <c r="F50" s="225"/>
      <c r="G50" s="225"/>
      <c r="H50" s="225"/>
      <c r="I50" s="225"/>
      <c r="J50" s="211" t="s">
        <v>452</v>
      </c>
      <c r="K50" s="212">
        <v>2010</v>
      </c>
    </row>
    <row r="51" spans="1:11" s="85" customFormat="1" ht="14.25" x14ac:dyDescent="0.25">
      <c r="A51" s="573"/>
      <c r="B51" s="371" t="s">
        <v>455</v>
      </c>
      <c r="C51" s="225"/>
      <c r="D51" s="225"/>
      <c r="E51" s="225"/>
      <c r="F51" s="225"/>
      <c r="G51" s="225"/>
      <c r="H51" s="225"/>
      <c r="I51" s="225"/>
      <c r="J51" s="211" t="s">
        <v>452</v>
      </c>
      <c r="K51" s="212">
        <v>2010</v>
      </c>
    </row>
    <row r="52" spans="1:11" s="85" customFormat="1" ht="18" customHeight="1" x14ac:dyDescent="0.25">
      <c r="A52" s="573"/>
      <c r="B52" s="371" t="s">
        <v>464</v>
      </c>
      <c r="C52" s="225"/>
      <c r="D52" s="225"/>
      <c r="E52" s="225"/>
      <c r="F52" s="225"/>
      <c r="G52" s="225"/>
      <c r="H52" s="225"/>
      <c r="I52" s="225"/>
      <c r="J52" s="211" t="s">
        <v>452</v>
      </c>
      <c r="K52" s="212">
        <v>2010</v>
      </c>
    </row>
    <row r="53" spans="1:11" s="85" customFormat="1" ht="18" customHeight="1" x14ac:dyDescent="0.25">
      <c r="A53" s="573"/>
      <c r="B53" s="371" t="s">
        <v>447</v>
      </c>
      <c r="C53" s="225"/>
      <c r="D53" s="225"/>
      <c r="E53" s="225"/>
      <c r="F53" s="225"/>
      <c r="G53" s="225"/>
      <c r="H53" s="225"/>
      <c r="I53" s="225"/>
      <c r="J53" s="211" t="s">
        <v>452</v>
      </c>
      <c r="K53" s="212">
        <v>2010</v>
      </c>
    </row>
    <row r="54" spans="1:11" s="85" customFormat="1" ht="18" customHeight="1" x14ac:dyDescent="0.25">
      <c r="A54" s="574"/>
      <c r="B54" s="371" t="s">
        <v>450</v>
      </c>
      <c r="C54" s="225"/>
      <c r="D54" s="225"/>
      <c r="E54" s="225"/>
      <c r="F54" s="225"/>
      <c r="G54" s="225"/>
      <c r="H54" s="225"/>
      <c r="I54" s="225"/>
      <c r="J54" s="211" t="s">
        <v>452</v>
      </c>
      <c r="K54" s="212">
        <v>2010</v>
      </c>
    </row>
    <row r="55" spans="1:11" s="94" customFormat="1" ht="18" customHeight="1" x14ac:dyDescent="0.25">
      <c r="A55" s="626">
        <v>12</v>
      </c>
      <c r="B55" s="633" t="s">
        <v>459</v>
      </c>
      <c r="C55" s="634"/>
      <c r="D55" s="634"/>
      <c r="E55" s="634"/>
      <c r="F55" s="634"/>
      <c r="G55" s="634"/>
      <c r="H55" s="634"/>
      <c r="I55" s="634"/>
      <c r="J55" s="634"/>
      <c r="K55" s="635"/>
    </row>
    <row r="56" spans="1:11" s="94" customFormat="1" ht="18" customHeight="1" x14ac:dyDescent="0.25">
      <c r="A56" s="626"/>
      <c r="B56" s="639" t="s">
        <v>460</v>
      </c>
      <c r="C56" s="640"/>
      <c r="D56" s="640"/>
      <c r="E56" s="640"/>
      <c r="F56" s="640"/>
      <c r="G56" s="640"/>
      <c r="H56" s="640"/>
      <c r="I56" s="640"/>
      <c r="J56" s="640"/>
      <c r="K56" s="641"/>
    </row>
    <row r="57" spans="1:11" s="94" customFormat="1" ht="18" customHeight="1" x14ac:dyDescent="0.25">
      <c r="A57" s="626"/>
      <c r="B57" s="364" t="s">
        <v>111</v>
      </c>
      <c r="C57" s="147"/>
      <c r="D57" s="147"/>
      <c r="E57" s="147"/>
      <c r="F57" s="147"/>
      <c r="G57" s="147"/>
      <c r="H57" s="147"/>
      <c r="I57" s="147"/>
      <c r="J57" s="211" t="s">
        <v>452</v>
      </c>
      <c r="K57" s="212">
        <v>2010</v>
      </c>
    </row>
    <row r="58" spans="1:11" s="94" customFormat="1" ht="18" customHeight="1" x14ac:dyDescent="0.25">
      <c r="A58" s="626"/>
      <c r="B58" s="360" t="s">
        <v>106</v>
      </c>
      <c r="C58" s="147"/>
      <c r="D58" s="147"/>
      <c r="E58" s="147"/>
      <c r="F58" s="147"/>
      <c r="G58" s="147"/>
      <c r="H58" s="147"/>
      <c r="I58" s="147"/>
      <c r="J58" s="211" t="s">
        <v>452</v>
      </c>
      <c r="K58" s="212">
        <v>2010</v>
      </c>
    </row>
    <row r="59" spans="1:11" s="94" customFormat="1" ht="18" customHeight="1" x14ac:dyDescent="0.25">
      <c r="A59" s="626"/>
      <c r="B59" s="360" t="s">
        <v>380</v>
      </c>
      <c r="C59" s="147"/>
      <c r="D59" s="147"/>
      <c r="E59" s="147"/>
      <c r="F59" s="147"/>
      <c r="G59" s="147"/>
      <c r="H59" s="147"/>
      <c r="I59" s="147"/>
      <c r="J59" s="211" t="s">
        <v>452</v>
      </c>
      <c r="K59" s="212">
        <v>2010</v>
      </c>
    </row>
    <row r="60" spans="1:11" s="94" customFormat="1" ht="18" customHeight="1" x14ac:dyDescent="0.25">
      <c r="A60" s="626"/>
      <c r="B60" s="360" t="s">
        <v>381</v>
      </c>
      <c r="C60" s="147"/>
      <c r="D60" s="147"/>
      <c r="E60" s="147"/>
      <c r="F60" s="147"/>
      <c r="G60" s="147"/>
      <c r="H60" s="147"/>
      <c r="I60" s="147"/>
      <c r="J60" s="211" t="s">
        <v>452</v>
      </c>
      <c r="K60" s="212">
        <v>2010</v>
      </c>
    </row>
    <row r="61" spans="1:11" s="94" customFormat="1" ht="18" customHeight="1" x14ac:dyDescent="0.25">
      <c r="A61" s="626"/>
      <c r="B61" s="360" t="s">
        <v>382</v>
      </c>
      <c r="C61" s="147"/>
      <c r="D61" s="147"/>
      <c r="E61" s="147"/>
      <c r="F61" s="147"/>
      <c r="G61" s="147"/>
      <c r="H61" s="147"/>
      <c r="I61" s="147"/>
      <c r="J61" s="211" t="s">
        <v>452</v>
      </c>
      <c r="K61" s="212">
        <v>2010</v>
      </c>
    </row>
    <row r="62" spans="1:11" s="94" customFormat="1" ht="18" customHeight="1" x14ac:dyDescent="0.25">
      <c r="A62" s="626"/>
      <c r="B62" s="360" t="s">
        <v>383</v>
      </c>
      <c r="C62" s="147"/>
      <c r="D62" s="147"/>
      <c r="E62" s="147"/>
      <c r="F62" s="147"/>
      <c r="G62" s="147"/>
      <c r="H62" s="147"/>
      <c r="I62" s="147"/>
      <c r="J62" s="211" t="s">
        <v>452</v>
      </c>
      <c r="K62" s="212">
        <v>2010</v>
      </c>
    </row>
    <row r="63" spans="1:11" s="94" customFormat="1" ht="18" customHeight="1" x14ac:dyDescent="0.25">
      <c r="A63" s="626"/>
      <c r="B63" s="360" t="s">
        <v>384</v>
      </c>
      <c r="C63" s="147"/>
      <c r="D63" s="147"/>
      <c r="E63" s="147"/>
      <c r="F63" s="147"/>
      <c r="G63" s="147"/>
      <c r="H63" s="147"/>
      <c r="I63" s="147"/>
      <c r="J63" s="211" t="s">
        <v>452</v>
      </c>
      <c r="K63" s="212">
        <v>2010</v>
      </c>
    </row>
    <row r="64" spans="1:11" s="94" customFormat="1" ht="18" customHeight="1" x14ac:dyDescent="0.25">
      <c r="A64" s="626"/>
      <c r="B64" s="360" t="s">
        <v>465</v>
      </c>
      <c r="C64" s="147"/>
      <c r="D64" s="147"/>
      <c r="E64" s="147"/>
      <c r="F64" s="147"/>
      <c r="G64" s="147"/>
      <c r="H64" s="147"/>
      <c r="I64" s="147"/>
      <c r="J64" s="211" t="s">
        <v>452</v>
      </c>
      <c r="K64" s="212">
        <v>2010</v>
      </c>
    </row>
    <row r="65" spans="1:11" s="94" customFormat="1" ht="18" customHeight="1" x14ac:dyDescent="0.25">
      <c r="A65" s="626"/>
      <c r="B65" s="360" t="s">
        <v>386</v>
      </c>
      <c r="C65" s="147"/>
      <c r="D65" s="147"/>
      <c r="E65" s="147"/>
      <c r="F65" s="147"/>
      <c r="G65" s="147"/>
      <c r="H65" s="147"/>
      <c r="I65" s="147"/>
      <c r="J65" s="211" t="s">
        <v>452</v>
      </c>
      <c r="K65" s="212">
        <v>2010</v>
      </c>
    </row>
    <row r="66" spans="1:11" s="94" customFormat="1" ht="18" customHeight="1" x14ac:dyDescent="0.25">
      <c r="A66" s="626"/>
      <c r="B66" s="361" t="s">
        <v>466</v>
      </c>
      <c r="C66" s="147"/>
      <c r="D66" s="147"/>
      <c r="E66" s="147"/>
      <c r="F66" s="147"/>
      <c r="G66" s="147"/>
      <c r="H66" s="147"/>
      <c r="I66" s="147"/>
      <c r="J66" s="211" t="s">
        <v>452</v>
      </c>
      <c r="K66" s="212">
        <v>2010</v>
      </c>
    </row>
    <row r="67" spans="1:11" s="94" customFormat="1" ht="18" customHeight="1" x14ac:dyDescent="0.25">
      <c r="A67" s="626"/>
      <c r="B67" s="639" t="s">
        <v>461</v>
      </c>
      <c r="C67" s="640"/>
      <c r="D67" s="640"/>
      <c r="E67" s="640"/>
      <c r="F67" s="640"/>
      <c r="G67" s="640"/>
      <c r="H67" s="640"/>
      <c r="I67" s="640"/>
      <c r="J67" s="640"/>
      <c r="K67" s="641"/>
    </row>
    <row r="68" spans="1:11" s="94" customFormat="1" ht="18" customHeight="1" x14ac:dyDescent="0.25">
      <c r="A68" s="626"/>
      <c r="B68" s="364" t="s">
        <v>111</v>
      </c>
      <c r="C68" s="147"/>
      <c r="D68" s="147"/>
      <c r="E68" s="147"/>
      <c r="F68" s="147"/>
      <c r="G68" s="147"/>
      <c r="H68" s="147"/>
      <c r="I68" s="147"/>
      <c r="J68" s="211" t="s">
        <v>452</v>
      </c>
      <c r="K68" s="212">
        <v>2010</v>
      </c>
    </row>
    <row r="69" spans="1:11" s="94" customFormat="1" ht="18" customHeight="1" x14ac:dyDescent="0.25">
      <c r="A69" s="626"/>
      <c r="B69" s="360" t="s">
        <v>106</v>
      </c>
      <c r="C69" s="147"/>
      <c r="D69" s="147"/>
      <c r="E69" s="147"/>
      <c r="F69" s="147"/>
      <c r="G69" s="147"/>
      <c r="H69" s="147"/>
      <c r="I69" s="147"/>
      <c r="J69" s="211" t="s">
        <v>452</v>
      </c>
      <c r="K69" s="212">
        <v>2010</v>
      </c>
    </row>
    <row r="70" spans="1:11" s="94" customFormat="1" ht="18" customHeight="1" x14ac:dyDescent="0.25">
      <c r="A70" s="626"/>
      <c r="B70" s="360" t="s">
        <v>380</v>
      </c>
      <c r="C70" s="147"/>
      <c r="D70" s="147"/>
      <c r="E70" s="147"/>
      <c r="F70" s="147"/>
      <c r="G70" s="147"/>
      <c r="H70" s="147"/>
      <c r="I70" s="147"/>
      <c r="J70" s="211" t="s">
        <v>452</v>
      </c>
      <c r="K70" s="212">
        <v>2010</v>
      </c>
    </row>
    <row r="71" spans="1:11" s="94" customFormat="1" ht="18" customHeight="1" x14ac:dyDescent="0.25">
      <c r="A71" s="626"/>
      <c r="B71" s="360" t="s">
        <v>381</v>
      </c>
      <c r="C71" s="147"/>
      <c r="D71" s="147"/>
      <c r="E71" s="147"/>
      <c r="F71" s="147"/>
      <c r="G71" s="147"/>
      <c r="H71" s="147"/>
      <c r="I71" s="147"/>
      <c r="J71" s="211" t="s">
        <v>452</v>
      </c>
      <c r="K71" s="212">
        <v>2010</v>
      </c>
    </row>
    <row r="72" spans="1:11" s="94" customFormat="1" ht="18" customHeight="1" x14ac:dyDescent="0.25">
      <c r="A72" s="626"/>
      <c r="B72" s="360" t="s">
        <v>382</v>
      </c>
      <c r="C72" s="147"/>
      <c r="D72" s="147"/>
      <c r="E72" s="147"/>
      <c r="F72" s="147"/>
      <c r="G72" s="147"/>
      <c r="H72" s="147"/>
      <c r="I72" s="147"/>
      <c r="J72" s="211" t="s">
        <v>452</v>
      </c>
      <c r="K72" s="212">
        <v>2010</v>
      </c>
    </row>
    <row r="73" spans="1:11" s="94" customFormat="1" ht="18" customHeight="1" x14ac:dyDescent="0.25">
      <c r="A73" s="626"/>
      <c r="B73" s="360" t="s">
        <v>383</v>
      </c>
      <c r="C73" s="147"/>
      <c r="D73" s="147"/>
      <c r="E73" s="147"/>
      <c r="F73" s="147"/>
      <c r="G73" s="147"/>
      <c r="H73" s="147"/>
      <c r="I73" s="147"/>
      <c r="J73" s="211" t="s">
        <v>452</v>
      </c>
      <c r="K73" s="212">
        <v>2010</v>
      </c>
    </row>
    <row r="74" spans="1:11" s="94" customFormat="1" ht="18" customHeight="1" x14ac:dyDescent="0.25">
      <c r="A74" s="626"/>
      <c r="B74" s="360" t="s">
        <v>384</v>
      </c>
      <c r="C74" s="147"/>
      <c r="D74" s="147"/>
      <c r="E74" s="147"/>
      <c r="F74" s="147"/>
      <c r="G74" s="147"/>
      <c r="H74" s="147"/>
      <c r="I74" s="147"/>
      <c r="J74" s="211" t="s">
        <v>452</v>
      </c>
      <c r="K74" s="212">
        <v>2010</v>
      </c>
    </row>
    <row r="75" spans="1:11" s="94" customFormat="1" ht="18" customHeight="1" x14ac:dyDescent="0.25">
      <c r="A75" s="626"/>
      <c r="B75" s="360" t="s">
        <v>465</v>
      </c>
      <c r="C75" s="147"/>
      <c r="D75" s="147"/>
      <c r="E75" s="147"/>
      <c r="F75" s="147"/>
      <c r="G75" s="147"/>
      <c r="H75" s="147"/>
      <c r="I75" s="147"/>
      <c r="J75" s="211" t="s">
        <v>452</v>
      </c>
      <c r="K75" s="212">
        <v>2010</v>
      </c>
    </row>
    <row r="76" spans="1:11" s="94" customFormat="1" ht="18" customHeight="1" x14ac:dyDescent="0.25">
      <c r="A76" s="626"/>
      <c r="B76" s="360" t="s">
        <v>386</v>
      </c>
      <c r="C76" s="147"/>
      <c r="D76" s="147"/>
      <c r="E76" s="147"/>
      <c r="F76" s="147"/>
      <c r="G76" s="147"/>
      <c r="H76" s="147"/>
      <c r="I76" s="147"/>
      <c r="J76" s="211" t="s">
        <v>452</v>
      </c>
      <c r="K76" s="212">
        <v>2010</v>
      </c>
    </row>
    <row r="77" spans="1:11" s="94" customFormat="1" ht="18" customHeight="1" x14ac:dyDescent="0.25">
      <c r="A77" s="626"/>
      <c r="B77" s="361" t="s">
        <v>466</v>
      </c>
      <c r="C77" s="147"/>
      <c r="D77" s="147"/>
      <c r="E77" s="147"/>
      <c r="F77" s="147"/>
      <c r="G77" s="147"/>
      <c r="H77" s="147"/>
      <c r="I77" s="147"/>
      <c r="J77" s="211" t="s">
        <v>452</v>
      </c>
      <c r="K77" s="212">
        <v>2010</v>
      </c>
    </row>
    <row r="78" spans="1:11" s="94" customFormat="1" ht="18" customHeight="1" x14ac:dyDescent="0.25">
      <c r="A78" s="626"/>
      <c r="B78" s="636" t="s">
        <v>462</v>
      </c>
      <c r="C78" s="637"/>
      <c r="D78" s="637"/>
      <c r="E78" s="637"/>
      <c r="F78" s="637"/>
      <c r="G78" s="637"/>
      <c r="H78" s="637"/>
      <c r="I78" s="637"/>
      <c r="J78" s="637"/>
      <c r="K78" s="638"/>
    </row>
    <row r="79" spans="1:11" s="94" customFormat="1" ht="18" customHeight="1" x14ac:dyDescent="0.25">
      <c r="A79" s="626"/>
      <c r="B79" s="364" t="s">
        <v>111</v>
      </c>
      <c r="C79" s="147"/>
      <c r="D79" s="147"/>
      <c r="E79" s="147"/>
      <c r="F79" s="147"/>
      <c r="G79" s="147"/>
      <c r="H79" s="147"/>
      <c r="I79" s="147"/>
      <c r="J79" s="211" t="s">
        <v>452</v>
      </c>
      <c r="K79" s="212">
        <v>2010</v>
      </c>
    </row>
    <row r="80" spans="1:11" s="94" customFormat="1" ht="18" customHeight="1" x14ac:dyDescent="0.25">
      <c r="A80" s="626"/>
      <c r="B80" s="360" t="s">
        <v>106</v>
      </c>
      <c r="C80" s="147"/>
      <c r="D80" s="147"/>
      <c r="E80" s="147"/>
      <c r="F80" s="147"/>
      <c r="G80" s="147"/>
      <c r="H80" s="147"/>
      <c r="I80" s="147"/>
      <c r="J80" s="211" t="s">
        <v>452</v>
      </c>
      <c r="K80" s="212">
        <v>2010</v>
      </c>
    </row>
    <row r="81" spans="1:11" s="94" customFormat="1" ht="18" customHeight="1" x14ac:dyDescent="0.25">
      <c r="A81" s="626"/>
      <c r="B81" s="360" t="s">
        <v>380</v>
      </c>
      <c r="C81" s="147"/>
      <c r="D81" s="147"/>
      <c r="E81" s="147"/>
      <c r="F81" s="147"/>
      <c r="G81" s="147"/>
      <c r="H81" s="147"/>
      <c r="I81" s="147"/>
      <c r="J81" s="211" t="s">
        <v>452</v>
      </c>
      <c r="K81" s="212">
        <v>2010</v>
      </c>
    </row>
    <row r="82" spans="1:11" s="94" customFormat="1" ht="18" customHeight="1" x14ac:dyDescent="0.25">
      <c r="A82" s="626"/>
      <c r="B82" s="360" t="s">
        <v>381</v>
      </c>
      <c r="C82" s="147"/>
      <c r="D82" s="147"/>
      <c r="E82" s="147"/>
      <c r="F82" s="147"/>
      <c r="G82" s="147"/>
      <c r="H82" s="147"/>
      <c r="I82" s="147"/>
      <c r="J82" s="211" t="s">
        <v>452</v>
      </c>
      <c r="K82" s="212">
        <v>2010</v>
      </c>
    </row>
    <row r="83" spans="1:11" s="94" customFormat="1" ht="18" customHeight="1" x14ac:dyDescent="0.25">
      <c r="A83" s="626"/>
      <c r="B83" s="360" t="s">
        <v>382</v>
      </c>
      <c r="C83" s="147"/>
      <c r="D83" s="147"/>
      <c r="E83" s="147"/>
      <c r="F83" s="147"/>
      <c r="G83" s="147"/>
      <c r="H83" s="147"/>
      <c r="I83" s="147"/>
      <c r="J83" s="211" t="s">
        <v>452</v>
      </c>
      <c r="K83" s="212">
        <v>2010</v>
      </c>
    </row>
    <row r="84" spans="1:11" s="94" customFormat="1" ht="18" customHeight="1" x14ac:dyDescent="0.25">
      <c r="A84" s="626"/>
      <c r="B84" s="360" t="s">
        <v>383</v>
      </c>
      <c r="C84" s="147"/>
      <c r="D84" s="147"/>
      <c r="E84" s="147"/>
      <c r="F84" s="147"/>
      <c r="G84" s="147"/>
      <c r="H84" s="147"/>
      <c r="I84" s="147"/>
      <c r="J84" s="211" t="s">
        <v>452</v>
      </c>
      <c r="K84" s="212">
        <v>2010</v>
      </c>
    </row>
    <row r="85" spans="1:11" s="94" customFormat="1" ht="18" customHeight="1" x14ac:dyDescent="0.25">
      <c r="A85" s="626"/>
      <c r="B85" s="360" t="s">
        <v>384</v>
      </c>
      <c r="C85" s="147"/>
      <c r="D85" s="147"/>
      <c r="E85" s="147"/>
      <c r="F85" s="147"/>
      <c r="G85" s="147"/>
      <c r="H85" s="147"/>
      <c r="I85" s="147"/>
      <c r="J85" s="211" t="s">
        <v>452</v>
      </c>
      <c r="K85" s="212">
        <v>2010</v>
      </c>
    </row>
    <row r="86" spans="1:11" s="94" customFormat="1" ht="18" customHeight="1" x14ac:dyDescent="0.25">
      <c r="A86" s="626"/>
      <c r="B86" s="360" t="s">
        <v>465</v>
      </c>
      <c r="C86" s="147"/>
      <c r="D86" s="147"/>
      <c r="E86" s="147"/>
      <c r="F86" s="147"/>
      <c r="G86" s="147"/>
      <c r="H86" s="147"/>
      <c r="I86" s="147"/>
      <c r="J86" s="211" t="s">
        <v>452</v>
      </c>
      <c r="K86" s="212">
        <v>2010</v>
      </c>
    </row>
    <row r="87" spans="1:11" s="94" customFormat="1" ht="18" customHeight="1" x14ac:dyDescent="0.25">
      <c r="A87" s="626"/>
      <c r="B87" s="360" t="s">
        <v>386</v>
      </c>
      <c r="C87" s="147"/>
      <c r="D87" s="147"/>
      <c r="E87" s="147"/>
      <c r="F87" s="147"/>
      <c r="G87" s="147"/>
      <c r="H87" s="147"/>
      <c r="I87" s="147"/>
      <c r="J87" s="211" t="s">
        <v>452</v>
      </c>
      <c r="K87" s="212">
        <v>2010</v>
      </c>
    </row>
    <row r="88" spans="1:11" s="94" customFormat="1" ht="18" customHeight="1" x14ac:dyDescent="0.25">
      <c r="A88" s="626"/>
      <c r="B88" s="361" t="s">
        <v>466</v>
      </c>
      <c r="C88" s="147"/>
      <c r="D88" s="147"/>
      <c r="E88" s="147"/>
      <c r="F88" s="147"/>
      <c r="G88" s="147"/>
      <c r="H88" s="147"/>
      <c r="I88" s="147"/>
      <c r="J88" s="211" t="s">
        <v>452</v>
      </c>
      <c r="K88" s="212">
        <v>2010</v>
      </c>
    </row>
    <row r="89" spans="1:11" s="94" customFormat="1" ht="18" customHeight="1" x14ac:dyDescent="0.25">
      <c r="A89" s="626">
        <v>13</v>
      </c>
      <c r="B89" s="633" t="s">
        <v>797</v>
      </c>
      <c r="C89" s="634"/>
      <c r="D89" s="634"/>
      <c r="E89" s="634"/>
      <c r="F89" s="634"/>
      <c r="G89" s="634"/>
      <c r="H89" s="634"/>
      <c r="I89" s="634"/>
      <c r="J89" s="634"/>
      <c r="K89" s="635"/>
    </row>
    <row r="90" spans="1:11" s="94" customFormat="1" ht="18" customHeight="1" x14ac:dyDescent="0.25">
      <c r="A90" s="626"/>
      <c r="B90" s="365" t="s">
        <v>111</v>
      </c>
      <c r="C90" s="226"/>
      <c r="D90" s="226"/>
      <c r="E90" s="226"/>
      <c r="F90" s="226"/>
      <c r="G90" s="226"/>
      <c r="H90" s="226"/>
      <c r="I90" s="226"/>
      <c r="J90" s="211" t="s">
        <v>452</v>
      </c>
      <c r="K90" s="212">
        <v>2010</v>
      </c>
    </row>
    <row r="91" spans="1:11" s="94" customFormat="1" ht="18" customHeight="1" x14ac:dyDescent="0.25">
      <c r="A91" s="626"/>
      <c r="B91" s="362" t="s">
        <v>106</v>
      </c>
      <c r="C91" s="226"/>
      <c r="D91" s="226"/>
      <c r="E91" s="226"/>
      <c r="F91" s="226"/>
      <c r="G91" s="226"/>
      <c r="H91" s="226"/>
      <c r="I91" s="226"/>
      <c r="J91" s="211" t="s">
        <v>452</v>
      </c>
      <c r="K91" s="212">
        <v>2010</v>
      </c>
    </row>
    <row r="92" spans="1:11" s="94" customFormat="1" ht="18" customHeight="1" x14ac:dyDescent="0.25">
      <c r="A92" s="626"/>
      <c r="B92" s="362" t="s">
        <v>380</v>
      </c>
      <c r="C92" s="226"/>
      <c r="D92" s="226"/>
      <c r="E92" s="226"/>
      <c r="F92" s="226"/>
      <c r="G92" s="226"/>
      <c r="H92" s="226"/>
      <c r="I92" s="226"/>
      <c r="J92" s="211" t="s">
        <v>452</v>
      </c>
      <c r="K92" s="212">
        <v>2010</v>
      </c>
    </row>
    <row r="93" spans="1:11" s="94" customFormat="1" ht="18" customHeight="1" x14ac:dyDescent="0.25">
      <c r="A93" s="626"/>
      <c r="B93" s="362" t="s">
        <v>381</v>
      </c>
      <c r="C93" s="226"/>
      <c r="D93" s="226"/>
      <c r="E93" s="226"/>
      <c r="F93" s="226"/>
      <c r="G93" s="226"/>
      <c r="H93" s="226"/>
      <c r="I93" s="226"/>
      <c r="J93" s="211" t="s">
        <v>452</v>
      </c>
      <c r="K93" s="212">
        <v>2010</v>
      </c>
    </row>
    <row r="94" spans="1:11" s="94" customFormat="1" ht="18" customHeight="1" x14ac:dyDescent="0.25">
      <c r="A94" s="626"/>
      <c r="B94" s="362" t="s">
        <v>382</v>
      </c>
      <c r="C94" s="226"/>
      <c r="D94" s="226"/>
      <c r="E94" s="226"/>
      <c r="F94" s="226"/>
      <c r="G94" s="226"/>
      <c r="H94" s="226"/>
      <c r="I94" s="226"/>
      <c r="J94" s="211" t="s">
        <v>452</v>
      </c>
      <c r="K94" s="212">
        <v>2010</v>
      </c>
    </row>
    <row r="95" spans="1:11" s="94" customFormat="1" ht="18" customHeight="1" x14ac:dyDescent="0.25">
      <c r="A95" s="626"/>
      <c r="B95" s="362" t="s">
        <v>383</v>
      </c>
      <c r="C95" s="226"/>
      <c r="D95" s="226"/>
      <c r="E95" s="226"/>
      <c r="F95" s="226"/>
      <c r="G95" s="226"/>
      <c r="H95" s="226"/>
      <c r="I95" s="226"/>
      <c r="J95" s="211" t="s">
        <v>452</v>
      </c>
      <c r="K95" s="212">
        <v>2010</v>
      </c>
    </row>
    <row r="96" spans="1:11" s="94" customFormat="1" ht="18" customHeight="1" x14ac:dyDescent="0.25">
      <c r="A96" s="626"/>
      <c r="B96" s="362" t="s">
        <v>384</v>
      </c>
      <c r="C96" s="226"/>
      <c r="D96" s="226"/>
      <c r="E96" s="226"/>
      <c r="F96" s="226"/>
      <c r="G96" s="226"/>
      <c r="H96" s="226"/>
      <c r="I96" s="226"/>
      <c r="J96" s="211" t="s">
        <v>452</v>
      </c>
      <c r="K96" s="212">
        <v>2010</v>
      </c>
    </row>
    <row r="97" spans="1:11" s="94" customFormat="1" ht="18" customHeight="1" x14ac:dyDescent="0.25">
      <c r="A97" s="626"/>
      <c r="B97" s="362" t="s">
        <v>465</v>
      </c>
      <c r="C97" s="226"/>
      <c r="D97" s="226"/>
      <c r="E97" s="226"/>
      <c r="F97" s="226"/>
      <c r="G97" s="226"/>
      <c r="H97" s="226"/>
      <c r="I97" s="226"/>
      <c r="J97" s="211" t="s">
        <v>452</v>
      </c>
      <c r="K97" s="212">
        <v>2010</v>
      </c>
    </row>
    <row r="98" spans="1:11" s="94" customFormat="1" ht="18" customHeight="1" x14ac:dyDescent="0.25">
      <c r="A98" s="626"/>
      <c r="B98" s="362" t="s">
        <v>386</v>
      </c>
      <c r="C98" s="226"/>
      <c r="D98" s="226"/>
      <c r="E98" s="226"/>
      <c r="F98" s="226"/>
      <c r="G98" s="226"/>
      <c r="H98" s="226"/>
      <c r="I98" s="226"/>
      <c r="J98" s="211" t="s">
        <v>452</v>
      </c>
      <c r="K98" s="212">
        <v>2010</v>
      </c>
    </row>
    <row r="99" spans="1:11" s="94" customFormat="1" ht="18" customHeight="1" x14ac:dyDescent="0.25">
      <c r="A99" s="626"/>
      <c r="B99" s="363" t="s">
        <v>466</v>
      </c>
      <c r="C99" s="226"/>
      <c r="D99" s="226"/>
      <c r="E99" s="226"/>
      <c r="F99" s="226"/>
      <c r="G99" s="226"/>
      <c r="H99" s="226"/>
      <c r="I99" s="226"/>
      <c r="J99" s="211" t="s">
        <v>452</v>
      </c>
      <c r="K99" s="212">
        <v>2010</v>
      </c>
    </row>
    <row r="100" spans="1:11" ht="18" customHeight="1" x14ac:dyDescent="0.25">
      <c r="A100" s="573">
        <v>14</v>
      </c>
      <c r="B100" s="627" t="s">
        <v>445</v>
      </c>
      <c r="C100" s="628"/>
      <c r="D100" s="628"/>
      <c r="E100" s="628"/>
      <c r="F100" s="628"/>
      <c r="G100" s="628"/>
      <c r="H100" s="628"/>
      <c r="I100" s="628"/>
      <c r="J100" s="628"/>
      <c r="K100" s="629"/>
    </row>
    <row r="101" spans="1:11" ht="18" customHeight="1" x14ac:dyDescent="0.25">
      <c r="A101" s="573"/>
      <c r="B101" s="364" t="s">
        <v>111</v>
      </c>
      <c r="C101" s="147"/>
      <c r="D101" s="147"/>
      <c r="E101" s="147"/>
      <c r="F101" s="147"/>
      <c r="G101" s="147"/>
      <c r="H101" s="147"/>
      <c r="I101" s="165" t="e">
        <f t="shared" ref="I101" si="5">+G101/H101</f>
        <v>#DIV/0!</v>
      </c>
      <c r="J101" s="211" t="s">
        <v>452</v>
      </c>
      <c r="K101" s="212">
        <v>2010</v>
      </c>
    </row>
    <row r="102" spans="1:11" ht="18" customHeight="1" x14ac:dyDescent="0.25">
      <c r="A102" s="573"/>
      <c r="B102" s="358" t="s">
        <v>106</v>
      </c>
      <c r="C102" s="206">
        <f t="shared" ref="C102:C110" si="6">+D102+E102</f>
        <v>0</v>
      </c>
      <c r="D102" s="121"/>
      <c r="E102" s="121"/>
      <c r="F102" s="121"/>
      <c r="G102" s="121"/>
      <c r="H102" s="121"/>
      <c r="I102" s="165" t="e">
        <f t="shared" ref="I102:I110" si="7">+G102/H102</f>
        <v>#DIV/0!</v>
      </c>
      <c r="J102" s="211" t="s">
        <v>452</v>
      </c>
      <c r="K102" s="212">
        <v>2010</v>
      </c>
    </row>
    <row r="103" spans="1:11" ht="18" customHeight="1" x14ac:dyDescent="0.25">
      <c r="A103" s="573"/>
      <c r="B103" s="358" t="s">
        <v>380</v>
      </c>
      <c r="C103" s="206">
        <f t="shared" si="6"/>
        <v>0</v>
      </c>
      <c r="D103" s="121"/>
      <c r="E103" s="121"/>
      <c r="F103" s="121"/>
      <c r="G103" s="121"/>
      <c r="H103" s="121"/>
      <c r="I103" s="165" t="e">
        <f t="shared" si="7"/>
        <v>#DIV/0!</v>
      </c>
      <c r="J103" s="211" t="s">
        <v>452</v>
      </c>
      <c r="K103" s="212">
        <v>2010</v>
      </c>
    </row>
    <row r="104" spans="1:11" ht="18" customHeight="1" x14ac:dyDescent="0.25">
      <c r="A104" s="573"/>
      <c r="B104" s="358" t="s">
        <v>381</v>
      </c>
      <c r="C104" s="206">
        <f t="shared" si="6"/>
        <v>0</v>
      </c>
      <c r="D104" s="121"/>
      <c r="E104" s="121"/>
      <c r="F104" s="121"/>
      <c r="G104" s="121"/>
      <c r="H104" s="121"/>
      <c r="I104" s="165" t="e">
        <f t="shared" si="7"/>
        <v>#DIV/0!</v>
      </c>
      <c r="J104" s="211" t="s">
        <v>452</v>
      </c>
      <c r="K104" s="212">
        <v>2010</v>
      </c>
    </row>
    <row r="105" spans="1:11" ht="18" customHeight="1" x14ac:dyDescent="0.25">
      <c r="A105" s="573"/>
      <c r="B105" s="358" t="s">
        <v>382</v>
      </c>
      <c r="C105" s="206">
        <f t="shared" si="6"/>
        <v>0</v>
      </c>
      <c r="D105" s="121"/>
      <c r="E105" s="121"/>
      <c r="F105" s="121"/>
      <c r="G105" s="121"/>
      <c r="H105" s="121"/>
      <c r="I105" s="165" t="e">
        <f t="shared" si="7"/>
        <v>#DIV/0!</v>
      </c>
      <c r="J105" s="211" t="s">
        <v>452</v>
      </c>
      <c r="K105" s="212">
        <v>2010</v>
      </c>
    </row>
    <row r="106" spans="1:11" ht="18" customHeight="1" x14ac:dyDescent="0.25">
      <c r="A106" s="573"/>
      <c r="B106" s="358" t="s">
        <v>383</v>
      </c>
      <c r="C106" s="206">
        <f t="shared" si="6"/>
        <v>0</v>
      </c>
      <c r="D106" s="121"/>
      <c r="E106" s="121"/>
      <c r="F106" s="121"/>
      <c r="G106" s="121"/>
      <c r="H106" s="121"/>
      <c r="I106" s="165" t="e">
        <f t="shared" si="7"/>
        <v>#DIV/0!</v>
      </c>
      <c r="J106" s="211" t="s">
        <v>452</v>
      </c>
      <c r="K106" s="212">
        <v>2010</v>
      </c>
    </row>
    <row r="107" spans="1:11" ht="18" customHeight="1" x14ac:dyDescent="0.25">
      <c r="A107" s="573"/>
      <c r="B107" s="358" t="s">
        <v>384</v>
      </c>
      <c r="C107" s="206">
        <f t="shared" si="6"/>
        <v>0</v>
      </c>
      <c r="D107" s="121"/>
      <c r="E107" s="121"/>
      <c r="F107" s="121"/>
      <c r="G107" s="121"/>
      <c r="H107" s="121"/>
      <c r="I107" s="165" t="e">
        <f t="shared" si="7"/>
        <v>#DIV/0!</v>
      </c>
      <c r="J107" s="211" t="s">
        <v>452</v>
      </c>
      <c r="K107" s="212">
        <v>2010</v>
      </c>
    </row>
    <row r="108" spans="1:11" ht="18" customHeight="1" x14ac:dyDescent="0.25">
      <c r="A108" s="573"/>
      <c r="B108" s="358" t="s">
        <v>465</v>
      </c>
      <c r="C108" s="206">
        <f t="shared" si="6"/>
        <v>0</v>
      </c>
      <c r="D108" s="121"/>
      <c r="E108" s="121"/>
      <c r="F108" s="121"/>
      <c r="G108" s="121"/>
      <c r="H108" s="121"/>
      <c r="I108" s="165" t="e">
        <f t="shared" si="7"/>
        <v>#DIV/0!</v>
      </c>
      <c r="J108" s="211" t="s">
        <v>452</v>
      </c>
      <c r="K108" s="212">
        <v>2010</v>
      </c>
    </row>
    <row r="109" spans="1:11" ht="18" customHeight="1" x14ac:dyDescent="0.25">
      <c r="A109" s="573"/>
      <c r="B109" s="358" t="s">
        <v>386</v>
      </c>
      <c r="C109" s="206">
        <f t="shared" si="6"/>
        <v>0</v>
      </c>
      <c r="D109" s="121"/>
      <c r="E109" s="121"/>
      <c r="F109" s="121"/>
      <c r="G109" s="121"/>
      <c r="H109" s="121"/>
      <c r="I109" s="165" t="e">
        <f t="shared" si="7"/>
        <v>#DIV/0!</v>
      </c>
      <c r="J109" s="211" t="s">
        <v>452</v>
      </c>
      <c r="K109" s="212">
        <v>2010</v>
      </c>
    </row>
    <row r="110" spans="1:11" ht="18" customHeight="1" thickBot="1" x14ac:dyDescent="0.3">
      <c r="A110" s="645"/>
      <c r="B110" s="359" t="s">
        <v>466</v>
      </c>
      <c r="C110" s="227">
        <f t="shared" si="6"/>
        <v>0</v>
      </c>
      <c r="D110" s="155"/>
      <c r="E110" s="155"/>
      <c r="F110" s="155"/>
      <c r="G110" s="155"/>
      <c r="H110" s="155"/>
      <c r="I110" s="172" t="e">
        <f t="shared" si="7"/>
        <v>#DIV/0!</v>
      </c>
      <c r="J110" s="228" t="s">
        <v>452</v>
      </c>
      <c r="K110" s="229">
        <v>2010</v>
      </c>
    </row>
    <row r="111" spans="1:11" x14ac:dyDescent="0.25">
      <c r="A111" s="137"/>
      <c r="B111" s="174"/>
      <c r="C111" s="174"/>
      <c r="D111" s="174"/>
      <c r="E111" s="174"/>
      <c r="F111" s="174"/>
      <c r="G111" s="174"/>
      <c r="H111" s="174"/>
      <c r="I111" s="174"/>
      <c r="J111" s="174"/>
      <c r="K111" s="174"/>
    </row>
    <row r="112" spans="1:11" x14ac:dyDescent="0.25">
      <c r="A112" s="137"/>
      <c r="B112" s="137"/>
      <c r="C112" s="137"/>
      <c r="D112" s="137"/>
      <c r="E112" s="137"/>
      <c r="F112" s="137"/>
      <c r="G112" s="137"/>
      <c r="H112" s="137"/>
      <c r="I112" s="137"/>
      <c r="J112" s="137"/>
      <c r="K112" s="137"/>
    </row>
    <row r="113" spans="1:11" x14ac:dyDescent="0.25">
      <c r="A113" s="137"/>
      <c r="B113" s="137"/>
      <c r="C113" s="137"/>
      <c r="D113" s="137"/>
      <c r="E113" s="137"/>
      <c r="F113" s="137"/>
      <c r="G113" s="137"/>
      <c r="H113" s="137"/>
      <c r="I113" s="137"/>
      <c r="J113" s="137"/>
      <c r="K113" s="137"/>
    </row>
    <row r="114" spans="1:11" x14ac:dyDescent="0.25">
      <c r="A114" s="137"/>
      <c r="B114" s="137"/>
      <c r="C114" s="137"/>
      <c r="D114" s="137"/>
      <c r="E114" s="137"/>
      <c r="F114" s="137"/>
      <c r="G114" s="137"/>
      <c r="H114" s="137"/>
      <c r="I114" s="137"/>
      <c r="J114" s="137"/>
      <c r="K114" s="137"/>
    </row>
    <row r="115" spans="1:11" x14ac:dyDescent="0.25">
      <c r="A115" s="137"/>
      <c r="B115" s="137"/>
      <c r="C115" s="137"/>
      <c r="D115" s="137"/>
      <c r="E115" s="137"/>
      <c r="F115" s="137"/>
      <c r="G115" s="137"/>
      <c r="H115" s="137"/>
      <c r="I115" s="137"/>
      <c r="J115" s="137"/>
      <c r="K115" s="137"/>
    </row>
    <row r="116" spans="1:11" x14ac:dyDescent="0.25">
      <c r="A116" s="137"/>
      <c r="B116" s="137"/>
      <c r="C116" s="137"/>
      <c r="D116" s="137"/>
      <c r="E116" s="137"/>
      <c r="F116" s="137"/>
      <c r="G116" s="137"/>
      <c r="H116" s="137"/>
      <c r="I116" s="137"/>
      <c r="J116" s="137"/>
      <c r="K116" s="137"/>
    </row>
    <row r="117" spans="1:11" x14ac:dyDescent="0.25">
      <c r="A117" s="137"/>
      <c r="B117" s="137"/>
      <c r="C117" s="137"/>
      <c r="D117" s="137"/>
      <c r="E117" s="137"/>
      <c r="F117" s="137"/>
      <c r="G117" s="137"/>
      <c r="H117" s="137"/>
      <c r="I117" s="137"/>
      <c r="J117" s="137"/>
      <c r="K117" s="137"/>
    </row>
    <row r="118" spans="1:11" x14ac:dyDescent="0.25">
      <c r="A118" s="137"/>
      <c r="B118" s="137"/>
      <c r="C118" s="137"/>
      <c r="D118" s="137"/>
      <c r="E118" s="137"/>
      <c r="F118" s="137"/>
      <c r="G118" s="137"/>
      <c r="H118" s="137"/>
      <c r="I118" s="137"/>
      <c r="J118" s="137"/>
      <c r="K118" s="137"/>
    </row>
    <row r="119" spans="1:11" x14ac:dyDescent="0.25">
      <c r="A119" s="137"/>
      <c r="B119" s="137"/>
      <c r="C119" s="137"/>
      <c r="D119" s="137"/>
      <c r="E119" s="137"/>
      <c r="F119" s="137"/>
      <c r="G119" s="137"/>
      <c r="H119" s="137"/>
      <c r="I119" s="137"/>
      <c r="J119" s="137"/>
      <c r="K119" s="137"/>
    </row>
    <row r="120" spans="1:11" x14ac:dyDescent="0.25">
      <c r="A120" s="137"/>
      <c r="B120" s="137"/>
      <c r="C120" s="137"/>
      <c r="D120" s="137"/>
      <c r="E120" s="137"/>
      <c r="F120" s="137"/>
      <c r="G120" s="137"/>
      <c r="H120" s="137"/>
      <c r="I120" s="137"/>
      <c r="J120" s="137"/>
      <c r="K120" s="137"/>
    </row>
    <row r="121" spans="1:11" x14ac:dyDescent="0.25">
      <c r="A121" s="137"/>
      <c r="B121" s="137"/>
      <c r="C121" s="137"/>
      <c r="D121" s="137"/>
      <c r="E121" s="137"/>
      <c r="F121" s="137"/>
      <c r="G121" s="137"/>
      <c r="H121" s="137"/>
      <c r="I121" s="137"/>
      <c r="J121" s="137"/>
      <c r="K121" s="137"/>
    </row>
    <row r="122" spans="1:11" x14ac:dyDescent="0.25">
      <c r="A122" s="137"/>
      <c r="B122" s="137"/>
      <c r="C122" s="137"/>
      <c r="D122" s="137"/>
      <c r="E122" s="137"/>
      <c r="F122" s="137"/>
      <c r="G122" s="137"/>
      <c r="H122" s="137"/>
      <c r="I122" s="137"/>
      <c r="J122" s="137"/>
      <c r="K122" s="137"/>
    </row>
    <row r="123" spans="1:11" x14ac:dyDescent="0.25">
      <c r="A123" s="137"/>
      <c r="B123" s="137"/>
      <c r="C123" s="137"/>
      <c r="D123" s="137"/>
      <c r="E123" s="137"/>
      <c r="F123" s="137"/>
      <c r="G123" s="137"/>
      <c r="H123" s="137"/>
      <c r="I123" s="137"/>
      <c r="J123" s="137"/>
      <c r="K123" s="137"/>
    </row>
    <row r="124" spans="1:11" x14ac:dyDescent="0.25">
      <c r="A124" s="137"/>
      <c r="B124" s="137"/>
      <c r="C124" s="137"/>
      <c r="D124" s="137"/>
      <c r="E124" s="137"/>
      <c r="F124" s="137"/>
      <c r="G124" s="137"/>
      <c r="H124" s="137"/>
      <c r="I124" s="137"/>
      <c r="J124" s="137"/>
      <c r="K124" s="137"/>
    </row>
  </sheetData>
  <mergeCells count="27">
    <mergeCell ref="A1:K1"/>
    <mergeCell ref="A31:A35"/>
    <mergeCell ref="A2:A3"/>
    <mergeCell ref="B2:B3"/>
    <mergeCell ref="C2:E2"/>
    <mergeCell ref="A4:A14"/>
    <mergeCell ref="B4:K4"/>
    <mergeCell ref="A36:A40"/>
    <mergeCell ref="F2:I2"/>
    <mergeCell ref="J2:K2"/>
    <mergeCell ref="A15:A25"/>
    <mergeCell ref="B15:K15"/>
    <mergeCell ref="B36:K36"/>
    <mergeCell ref="B31:K31"/>
    <mergeCell ref="A55:A88"/>
    <mergeCell ref="B100:K100"/>
    <mergeCell ref="B41:K41"/>
    <mergeCell ref="B89:K89"/>
    <mergeCell ref="B78:K78"/>
    <mergeCell ref="B55:K55"/>
    <mergeCell ref="B67:K67"/>
    <mergeCell ref="B56:K56"/>
    <mergeCell ref="A41:A44"/>
    <mergeCell ref="A45:A54"/>
    <mergeCell ref="B45:K45"/>
    <mergeCell ref="A100:A110"/>
    <mergeCell ref="A89:A99"/>
  </mergeCells>
  <pageMargins left="0.15748031496062992" right="0.15748031496062992" top="0.23622047244094491" bottom="0.74803149606299213" header="0.15748031496062992" footer="0.31496062992125984"/>
  <pageSetup scale="65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A16" workbookViewId="0">
      <selection activeCell="J8" sqref="J8"/>
    </sheetView>
  </sheetViews>
  <sheetFormatPr defaultRowHeight="15" x14ac:dyDescent="0.25"/>
  <cols>
    <col min="1" max="1" width="43.5703125" customWidth="1"/>
  </cols>
  <sheetData>
    <row r="1" spans="1:7" ht="29.25" thickBot="1" x14ac:dyDescent="0.3">
      <c r="A1" s="436" t="s">
        <v>686</v>
      </c>
      <c r="B1" s="311" t="s">
        <v>615</v>
      </c>
      <c r="C1" s="311" t="s">
        <v>4</v>
      </c>
      <c r="D1" s="681" t="s">
        <v>5</v>
      </c>
      <c r="E1" s="681"/>
      <c r="F1" s="311" t="s">
        <v>616</v>
      </c>
      <c r="G1" s="312" t="s">
        <v>617</v>
      </c>
    </row>
    <row r="2" spans="1:7" ht="15.75" thickBot="1" x14ac:dyDescent="0.3">
      <c r="A2" s="678" t="s">
        <v>687</v>
      </c>
      <c r="B2" s="679"/>
      <c r="C2" s="679"/>
      <c r="D2" s="679"/>
      <c r="E2" s="679"/>
      <c r="F2" s="679"/>
      <c r="G2" s="680"/>
    </row>
    <row r="3" spans="1:7" ht="15.75" thickBot="1" x14ac:dyDescent="0.3">
      <c r="A3" s="314" t="s">
        <v>159</v>
      </c>
      <c r="B3" s="315" t="s">
        <v>650</v>
      </c>
      <c r="C3" s="315" t="s">
        <v>651</v>
      </c>
      <c r="D3" s="677" t="s">
        <v>652</v>
      </c>
      <c r="E3" s="677"/>
      <c r="F3" s="668">
        <v>2013</v>
      </c>
      <c r="G3" s="674" t="s">
        <v>653</v>
      </c>
    </row>
    <row r="4" spans="1:7" ht="15.75" thickBot="1" x14ac:dyDescent="0.3">
      <c r="A4" s="316" t="s">
        <v>654</v>
      </c>
      <c r="B4" s="317" t="s">
        <v>655</v>
      </c>
      <c r="C4" s="317" t="s">
        <v>656</v>
      </c>
      <c r="D4" s="677" t="s">
        <v>657</v>
      </c>
      <c r="E4" s="677"/>
      <c r="F4" s="670"/>
      <c r="G4" s="676"/>
    </row>
    <row r="5" spans="1:7" ht="15.75" thickBot="1" x14ac:dyDescent="0.3">
      <c r="A5" s="678" t="s">
        <v>688</v>
      </c>
      <c r="B5" s="679"/>
      <c r="C5" s="679"/>
      <c r="D5" s="679"/>
      <c r="E5" s="679"/>
      <c r="F5" s="679"/>
      <c r="G5" s="680"/>
    </row>
    <row r="6" spans="1:7" ht="15.75" thickBot="1" x14ac:dyDescent="0.3">
      <c r="A6" s="316" t="s">
        <v>159</v>
      </c>
      <c r="B6" s="317" t="s">
        <v>658</v>
      </c>
      <c r="C6" s="317" t="s">
        <v>659</v>
      </c>
      <c r="D6" s="677" t="s">
        <v>660</v>
      </c>
      <c r="E6" s="677"/>
      <c r="F6" s="668">
        <v>2013</v>
      </c>
      <c r="G6" s="674" t="s">
        <v>653</v>
      </c>
    </row>
    <row r="7" spans="1:7" ht="15.75" thickBot="1" x14ac:dyDescent="0.3">
      <c r="A7" s="314" t="s">
        <v>654</v>
      </c>
      <c r="B7" s="315" t="s">
        <v>661</v>
      </c>
      <c r="C7" s="315" t="s">
        <v>662</v>
      </c>
      <c r="D7" s="677" t="s">
        <v>663</v>
      </c>
      <c r="E7" s="677"/>
      <c r="F7" s="670"/>
      <c r="G7" s="676"/>
    </row>
    <row r="8" spans="1:7" ht="15.75" thickBot="1" x14ac:dyDescent="0.3">
      <c r="A8" s="678" t="s">
        <v>689</v>
      </c>
      <c r="B8" s="679"/>
      <c r="C8" s="679"/>
      <c r="D8" s="679"/>
      <c r="E8" s="679"/>
      <c r="F8" s="679"/>
      <c r="G8" s="680"/>
    </row>
    <row r="9" spans="1:7" ht="15.75" thickBot="1" x14ac:dyDescent="0.3">
      <c r="A9" s="314" t="s">
        <v>159</v>
      </c>
      <c r="B9" s="315" t="s">
        <v>664</v>
      </c>
      <c r="C9" s="315" t="s">
        <v>665</v>
      </c>
      <c r="D9" s="677" t="s">
        <v>666</v>
      </c>
      <c r="E9" s="677"/>
      <c r="F9" s="668">
        <v>2013</v>
      </c>
      <c r="G9" s="674" t="s">
        <v>653</v>
      </c>
    </row>
    <row r="10" spans="1:7" ht="15.75" thickBot="1" x14ac:dyDescent="0.3">
      <c r="A10" s="316" t="s">
        <v>160</v>
      </c>
      <c r="B10" s="317" t="s">
        <v>667</v>
      </c>
      <c r="C10" s="317" t="s">
        <v>668</v>
      </c>
      <c r="D10" s="677" t="s">
        <v>669</v>
      </c>
      <c r="E10" s="677"/>
      <c r="F10" s="670"/>
      <c r="G10" s="676"/>
    </row>
    <row r="11" spans="1:7" ht="15.75" thickBot="1" x14ac:dyDescent="0.3">
      <c r="A11" s="678" t="s">
        <v>690</v>
      </c>
      <c r="B11" s="679"/>
      <c r="C11" s="679"/>
      <c r="D11" s="679"/>
      <c r="E11" s="679"/>
      <c r="F11" s="679"/>
      <c r="G11" s="680"/>
    </row>
    <row r="12" spans="1:7" ht="26.25" customHeight="1" thickBot="1" x14ac:dyDescent="0.3">
      <c r="A12" s="316" t="s">
        <v>159</v>
      </c>
      <c r="B12" s="317" t="s">
        <v>670</v>
      </c>
      <c r="C12" s="317" t="s">
        <v>671</v>
      </c>
      <c r="D12" s="677" t="s">
        <v>672</v>
      </c>
      <c r="E12" s="677"/>
      <c r="F12" s="668">
        <v>2013</v>
      </c>
      <c r="G12" s="674" t="s">
        <v>653</v>
      </c>
    </row>
    <row r="13" spans="1:7" ht="15.75" thickBot="1" x14ac:dyDescent="0.3">
      <c r="A13" s="314" t="s">
        <v>160</v>
      </c>
      <c r="B13" s="315" t="s">
        <v>673</v>
      </c>
      <c r="C13" s="315" t="s">
        <v>674</v>
      </c>
      <c r="D13" s="677" t="s">
        <v>675</v>
      </c>
      <c r="E13" s="677"/>
      <c r="F13" s="669"/>
      <c r="G13" s="675"/>
    </row>
    <row r="14" spans="1:7" ht="15.75" thickBot="1" x14ac:dyDescent="0.3">
      <c r="A14" s="678" t="s">
        <v>691</v>
      </c>
      <c r="B14" s="679"/>
      <c r="C14" s="317" t="s">
        <v>676</v>
      </c>
      <c r="D14" s="677" t="s">
        <v>677</v>
      </c>
      <c r="E14" s="677"/>
      <c r="F14" s="670"/>
      <c r="G14" s="676"/>
    </row>
    <row r="15" spans="1:7" ht="15.75" thickBot="1" x14ac:dyDescent="0.3">
      <c r="A15" s="318" t="s">
        <v>692</v>
      </c>
      <c r="B15" s="298">
        <v>17</v>
      </c>
      <c r="C15" s="667">
        <v>22.5</v>
      </c>
      <c r="D15" s="667"/>
      <c r="E15" s="298">
        <v>11.4</v>
      </c>
      <c r="F15" s="671">
        <v>2010</v>
      </c>
      <c r="G15" s="674" t="s">
        <v>618</v>
      </c>
    </row>
    <row r="16" spans="1:7" ht="15.75" thickBot="1" x14ac:dyDescent="0.3">
      <c r="A16" s="319" t="s">
        <v>2</v>
      </c>
      <c r="B16" s="320">
        <v>2.5</v>
      </c>
      <c r="C16" s="320">
        <v>4.5</v>
      </c>
      <c r="D16" s="667">
        <v>1.6</v>
      </c>
      <c r="E16" s="667"/>
      <c r="F16" s="672"/>
      <c r="G16" s="675"/>
    </row>
    <row r="17" spans="1:7" ht="15.75" thickBot="1" x14ac:dyDescent="0.3">
      <c r="A17" s="321" t="s">
        <v>678</v>
      </c>
      <c r="B17" s="298">
        <v>3.4</v>
      </c>
      <c r="C17" s="298">
        <v>6.1</v>
      </c>
      <c r="D17" s="667">
        <v>2</v>
      </c>
      <c r="E17" s="667"/>
      <c r="F17" s="672"/>
      <c r="G17" s="675"/>
    </row>
    <row r="18" spans="1:7" ht="15.75" thickBot="1" x14ac:dyDescent="0.3">
      <c r="A18" s="319" t="s">
        <v>679</v>
      </c>
      <c r="B18" s="320">
        <v>3.4</v>
      </c>
      <c r="C18" s="320">
        <v>6.2</v>
      </c>
      <c r="D18" s="667">
        <v>2.1</v>
      </c>
      <c r="E18" s="667"/>
      <c r="F18" s="672"/>
      <c r="G18" s="675"/>
    </row>
    <row r="19" spans="1:7" ht="15.75" thickBot="1" x14ac:dyDescent="0.3">
      <c r="A19" s="321" t="s">
        <v>680</v>
      </c>
      <c r="B19" s="298">
        <v>3.6</v>
      </c>
      <c r="C19" s="298">
        <v>5.5</v>
      </c>
      <c r="D19" s="667">
        <v>2.6</v>
      </c>
      <c r="E19" s="667"/>
      <c r="F19" s="672"/>
      <c r="G19" s="675"/>
    </row>
    <row r="20" spans="1:7" ht="15.75" thickBot="1" x14ac:dyDescent="0.3">
      <c r="A20" s="319" t="s">
        <v>681</v>
      </c>
      <c r="B20" s="320">
        <v>4.7</v>
      </c>
      <c r="C20" s="320">
        <v>6</v>
      </c>
      <c r="D20" s="667">
        <v>4.0999999999999996</v>
      </c>
      <c r="E20" s="667"/>
      <c r="F20" s="672"/>
      <c r="G20" s="675"/>
    </row>
    <row r="21" spans="1:7" ht="15.75" thickBot="1" x14ac:dyDescent="0.3">
      <c r="A21" s="321" t="s">
        <v>682</v>
      </c>
      <c r="B21" s="298">
        <v>7.2</v>
      </c>
      <c r="C21" s="298">
        <v>7.6</v>
      </c>
      <c r="D21" s="667">
        <v>7</v>
      </c>
      <c r="E21" s="667"/>
      <c r="F21" s="672"/>
      <c r="G21" s="675"/>
    </row>
    <row r="22" spans="1:7" ht="15.75" thickBot="1" x14ac:dyDescent="0.3">
      <c r="A22" s="319" t="s">
        <v>683</v>
      </c>
      <c r="B22" s="320">
        <v>9.4</v>
      </c>
      <c r="C22" s="320">
        <v>8.6999999999999993</v>
      </c>
      <c r="D22" s="667">
        <v>9.8000000000000007</v>
      </c>
      <c r="E22" s="667"/>
      <c r="F22" s="672"/>
      <c r="G22" s="675"/>
    </row>
    <row r="23" spans="1:7" ht="15.75" thickBot="1" x14ac:dyDescent="0.3">
      <c r="A23" s="321" t="s">
        <v>684</v>
      </c>
      <c r="B23" s="298">
        <v>2.5</v>
      </c>
      <c r="C23" s="298">
        <v>4.5</v>
      </c>
      <c r="D23" s="667">
        <v>1.6</v>
      </c>
      <c r="E23" s="667"/>
      <c r="F23" s="672"/>
      <c r="G23" s="675"/>
    </row>
    <row r="24" spans="1:7" ht="15.75" thickBot="1" x14ac:dyDescent="0.3">
      <c r="A24" s="322" t="s">
        <v>685</v>
      </c>
      <c r="B24" s="320">
        <v>3.4</v>
      </c>
      <c r="C24" s="320">
        <v>6.1</v>
      </c>
      <c r="D24" s="667">
        <v>2</v>
      </c>
      <c r="E24" s="667"/>
      <c r="F24" s="673"/>
      <c r="G24" s="676"/>
    </row>
    <row r="25" spans="1:7" x14ac:dyDescent="0.25">
      <c r="A25" s="313"/>
      <c r="B25" s="313"/>
      <c r="C25" s="313"/>
      <c r="D25" s="313"/>
      <c r="E25" s="313"/>
      <c r="F25" s="313"/>
      <c r="G25" s="313"/>
    </row>
    <row r="26" spans="1:7" x14ac:dyDescent="0.25">
      <c r="A26" s="323"/>
    </row>
  </sheetData>
  <mergeCells count="35">
    <mergeCell ref="A8:G8"/>
    <mergeCell ref="D1:E1"/>
    <mergeCell ref="A2:G2"/>
    <mergeCell ref="D3:E3"/>
    <mergeCell ref="F3:F4"/>
    <mergeCell ref="G3:G4"/>
    <mergeCell ref="D4:E4"/>
    <mergeCell ref="A5:G5"/>
    <mergeCell ref="D6:E6"/>
    <mergeCell ref="F6:F7"/>
    <mergeCell ref="G6:G7"/>
    <mergeCell ref="D7:E7"/>
    <mergeCell ref="D9:E9"/>
    <mergeCell ref="F9:F10"/>
    <mergeCell ref="G9:G10"/>
    <mergeCell ref="D10:E10"/>
    <mergeCell ref="A11:G11"/>
    <mergeCell ref="A14:B14"/>
    <mergeCell ref="D14:E14"/>
    <mergeCell ref="C15:D15"/>
    <mergeCell ref="D16:E16"/>
    <mergeCell ref="D17:E17"/>
    <mergeCell ref="D24:E24"/>
    <mergeCell ref="F12:F14"/>
    <mergeCell ref="F15:F24"/>
    <mergeCell ref="G15:G24"/>
    <mergeCell ref="G12:G14"/>
    <mergeCell ref="D18:E18"/>
    <mergeCell ref="D19:E19"/>
    <mergeCell ref="D20:E20"/>
    <mergeCell ref="D21:E21"/>
    <mergeCell ref="D22:E22"/>
    <mergeCell ref="D23:E23"/>
    <mergeCell ref="D13:E13"/>
    <mergeCell ref="D12:E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8"/>
  <sheetViews>
    <sheetView tabSelected="1" topLeftCell="B112" zoomScaleNormal="100" workbookViewId="0">
      <selection activeCell="E14" sqref="E14:E18"/>
    </sheetView>
  </sheetViews>
  <sheetFormatPr defaultColWidth="9.140625" defaultRowHeight="15" x14ac:dyDescent="0.25"/>
  <cols>
    <col min="1" max="1" width="4.7109375" customWidth="1"/>
    <col min="2" max="2" width="58" customWidth="1"/>
    <col min="3" max="3" width="9.28515625" customWidth="1"/>
    <col min="4" max="4" width="10.5703125" customWidth="1"/>
    <col min="5" max="5" width="14.85546875" customWidth="1"/>
    <col min="6" max="6" width="18.28515625" customWidth="1"/>
    <col min="7" max="7" width="18.28515625" style="90" customWidth="1"/>
  </cols>
  <sheetData>
    <row r="1" spans="1:7" ht="25.5" customHeight="1" x14ac:dyDescent="0.25">
      <c r="A1" s="701" t="s">
        <v>545</v>
      </c>
      <c r="B1" s="702"/>
      <c r="C1" s="702"/>
      <c r="D1" s="702"/>
      <c r="E1" s="702"/>
      <c r="F1" s="703"/>
      <c r="G1" s="91"/>
    </row>
    <row r="2" spans="1:7" ht="15.75" x14ac:dyDescent="0.25">
      <c r="A2" s="686" t="s">
        <v>69</v>
      </c>
      <c r="B2" s="688" t="s">
        <v>0</v>
      </c>
      <c r="C2" s="695" t="s">
        <v>111</v>
      </c>
      <c r="D2" s="690" t="s">
        <v>337</v>
      </c>
      <c r="E2" s="688" t="s">
        <v>64</v>
      </c>
      <c r="F2" s="693" t="s">
        <v>67</v>
      </c>
      <c r="G2" s="91"/>
    </row>
    <row r="3" spans="1:7" ht="15" customHeight="1" x14ac:dyDescent="0.25">
      <c r="A3" s="686"/>
      <c r="B3" s="688"/>
      <c r="C3" s="696"/>
      <c r="D3" s="691"/>
      <c r="E3" s="688"/>
      <c r="F3" s="693"/>
      <c r="G3" s="91"/>
    </row>
    <row r="4" spans="1:7" ht="16.5" thickBot="1" x14ac:dyDescent="0.3">
      <c r="A4" s="687"/>
      <c r="B4" s="689"/>
      <c r="C4" s="697"/>
      <c r="D4" s="692"/>
      <c r="E4" s="689"/>
      <c r="F4" s="694"/>
      <c r="G4" s="91"/>
    </row>
    <row r="5" spans="1:7" ht="18" customHeight="1" thickTop="1" x14ac:dyDescent="0.25">
      <c r="A5" s="232">
        <v>1</v>
      </c>
      <c r="B5" s="182" t="s">
        <v>435</v>
      </c>
      <c r="C5" s="117"/>
      <c r="D5" s="233"/>
      <c r="E5" s="234" t="s">
        <v>430</v>
      </c>
      <c r="F5" s="235">
        <v>2013</v>
      </c>
      <c r="G5" s="95"/>
    </row>
    <row r="6" spans="1:7" ht="18" customHeight="1" x14ac:dyDescent="0.25">
      <c r="A6" s="140">
        <v>2</v>
      </c>
      <c r="B6" s="178" t="s">
        <v>436</v>
      </c>
      <c r="C6" s="184">
        <v>3328</v>
      </c>
      <c r="D6" s="236"/>
      <c r="E6" s="237" t="s">
        <v>433</v>
      </c>
      <c r="F6" s="238">
        <v>2013</v>
      </c>
      <c r="G6" s="95"/>
    </row>
    <row r="7" spans="1:7" x14ac:dyDescent="0.25">
      <c r="A7" s="146">
        <v>3</v>
      </c>
      <c r="B7" s="182" t="s">
        <v>432</v>
      </c>
      <c r="C7" s="182"/>
      <c r="D7" s="117"/>
      <c r="E7" s="234" t="s">
        <v>430</v>
      </c>
      <c r="F7" s="235">
        <v>2013</v>
      </c>
      <c r="G7" s="95"/>
    </row>
    <row r="8" spans="1:7" ht="18" customHeight="1" x14ac:dyDescent="0.25">
      <c r="A8" s="146">
        <f>3+1</f>
        <v>4</v>
      </c>
      <c r="B8" s="193" t="s">
        <v>434</v>
      </c>
      <c r="C8" s="522">
        <v>1632</v>
      </c>
      <c r="D8" s="121">
        <v>18.899999999999999</v>
      </c>
      <c r="E8" s="239" t="s">
        <v>433</v>
      </c>
      <c r="F8" s="169">
        <v>2013</v>
      </c>
      <c r="G8"/>
    </row>
    <row r="9" spans="1:7" ht="18" customHeight="1" x14ac:dyDescent="0.25">
      <c r="A9" s="146">
        <f>+A8+1</f>
        <v>5</v>
      </c>
      <c r="B9" s="240" t="s">
        <v>431</v>
      </c>
      <c r="C9" s="444">
        <v>196</v>
      </c>
      <c r="D9" s="241"/>
      <c r="E9" s="242" t="s">
        <v>430</v>
      </c>
      <c r="F9" s="243">
        <v>2013</v>
      </c>
      <c r="G9"/>
    </row>
    <row r="10" spans="1:7" x14ac:dyDescent="0.25">
      <c r="A10" s="244">
        <f t="shared" ref="A10:A11" si="0">+A9+1</f>
        <v>6</v>
      </c>
      <c r="B10" s="240" t="s">
        <v>437</v>
      </c>
      <c r="C10" s="240"/>
      <c r="D10" s="241"/>
      <c r="E10" s="242" t="s">
        <v>433</v>
      </c>
      <c r="F10" s="243"/>
      <c r="G10"/>
    </row>
    <row r="11" spans="1:7" ht="17.25" customHeight="1" x14ac:dyDescent="0.25">
      <c r="A11" s="244">
        <f t="shared" si="0"/>
        <v>7</v>
      </c>
      <c r="B11" s="437" t="s">
        <v>365</v>
      </c>
      <c r="C11" s="521">
        <v>2</v>
      </c>
      <c r="D11" s="523">
        <v>5</v>
      </c>
      <c r="E11" s="443" t="s">
        <v>430</v>
      </c>
      <c r="F11" s="243">
        <v>2013</v>
      </c>
      <c r="G11"/>
    </row>
    <row r="12" spans="1:7" x14ac:dyDescent="0.25">
      <c r="A12" s="146">
        <v>8</v>
      </c>
      <c r="B12" s="245" t="s">
        <v>116</v>
      </c>
      <c r="C12" s="245"/>
      <c r="D12" s="246"/>
      <c r="E12" s="247" t="s">
        <v>549</v>
      </c>
      <c r="F12" s="201" t="s">
        <v>155</v>
      </c>
      <c r="G12"/>
    </row>
    <row r="13" spans="1:7" x14ac:dyDescent="0.25">
      <c r="A13" s="572">
        <v>9</v>
      </c>
      <c r="B13" s="698" t="s">
        <v>438</v>
      </c>
      <c r="C13" s="699"/>
      <c r="D13" s="699"/>
      <c r="E13" s="699"/>
      <c r="F13" s="700"/>
      <c r="G13"/>
    </row>
    <row r="14" spans="1:7" ht="18" customHeight="1" x14ac:dyDescent="0.25">
      <c r="A14" s="573"/>
      <c r="B14" s="438" t="s">
        <v>111</v>
      </c>
      <c r="C14" s="249"/>
      <c r="D14" s="117">
        <v>21.5</v>
      </c>
      <c r="E14" s="234" t="s">
        <v>440</v>
      </c>
      <c r="F14" s="235">
        <v>2005</v>
      </c>
      <c r="G14" s="92"/>
    </row>
    <row r="15" spans="1:7" ht="18" customHeight="1" x14ac:dyDescent="0.25">
      <c r="A15" s="573"/>
      <c r="B15" s="424" t="s">
        <v>106</v>
      </c>
      <c r="C15" s="249"/>
      <c r="D15" s="117">
        <v>16.3</v>
      </c>
      <c r="E15" s="234" t="s">
        <v>440</v>
      </c>
      <c r="F15" s="235">
        <v>2005</v>
      </c>
      <c r="G15" s="92"/>
    </row>
    <row r="16" spans="1:7" ht="18" customHeight="1" x14ac:dyDescent="0.25">
      <c r="A16" s="573"/>
      <c r="B16" s="424" t="s">
        <v>108</v>
      </c>
      <c r="C16" s="249"/>
      <c r="D16" s="117">
        <v>25.4</v>
      </c>
      <c r="E16" s="234" t="s">
        <v>440</v>
      </c>
      <c r="F16" s="235">
        <v>2005</v>
      </c>
      <c r="G16" s="92"/>
    </row>
    <row r="17" spans="1:7" ht="18" customHeight="1" x14ac:dyDescent="0.25">
      <c r="A17" s="573"/>
      <c r="B17" s="424" t="s">
        <v>109</v>
      </c>
      <c r="C17" s="249"/>
      <c r="D17" s="117">
        <v>26.7</v>
      </c>
      <c r="E17" s="234" t="s">
        <v>440</v>
      </c>
      <c r="F17" s="235">
        <v>2005</v>
      </c>
      <c r="G17" s="92"/>
    </row>
    <row r="18" spans="1:7" ht="18" customHeight="1" x14ac:dyDescent="0.25">
      <c r="A18" s="574"/>
      <c r="B18" s="424" t="s">
        <v>110</v>
      </c>
      <c r="C18" s="249"/>
      <c r="D18" s="117">
        <v>15.7</v>
      </c>
      <c r="E18" s="234" t="s">
        <v>440</v>
      </c>
      <c r="F18" s="235">
        <v>2005</v>
      </c>
      <c r="G18" s="92"/>
    </row>
    <row r="19" spans="1:7" x14ac:dyDescent="0.25">
      <c r="A19" s="572">
        <f>+A13+1</f>
        <v>10</v>
      </c>
      <c r="B19" s="698" t="s">
        <v>439</v>
      </c>
      <c r="C19" s="699"/>
      <c r="D19" s="699"/>
      <c r="E19" s="699"/>
      <c r="F19" s="700"/>
      <c r="G19" s="89"/>
    </row>
    <row r="20" spans="1:7" ht="18" customHeight="1" x14ac:dyDescent="0.25">
      <c r="A20" s="573"/>
      <c r="B20" s="248" t="s">
        <v>111</v>
      </c>
      <c r="C20" s="249"/>
      <c r="D20" s="117">
        <v>20.3</v>
      </c>
      <c r="E20" s="234" t="s">
        <v>107</v>
      </c>
      <c r="F20" s="235">
        <v>2005</v>
      </c>
      <c r="G20" s="92"/>
    </row>
    <row r="21" spans="1:7" ht="18" customHeight="1" x14ac:dyDescent="0.25">
      <c r="A21" s="573"/>
      <c r="B21" s="182" t="s">
        <v>106</v>
      </c>
      <c r="C21" s="249"/>
      <c r="D21" s="117">
        <v>14.9</v>
      </c>
      <c r="E21" s="234" t="s">
        <v>107</v>
      </c>
      <c r="F21" s="235">
        <v>2005</v>
      </c>
      <c r="G21" s="92"/>
    </row>
    <row r="22" spans="1:7" ht="18" customHeight="1" x14ac:dyDescent="0.25">
      <c r="A22" s="573"/>
      <c r="B22" s="182" t="s">
        <v>108</v>
      </c>
      <c r="C22" s="249"/>
      <c r="D22" s="117">
        <v>23.8</v>
      </c>
      <c r="E22" s="234" t="s">
        <v>107</v>
      </c>
      <c r="F22" s="235">
        <v>2005</v>
      </c>
      <c r="G22" s="92"/>
    </row>
    <row r="23" spans="1:7" ht="18" customHeight="1" x14ac:dyDescent="0.25">
      <c r="A23" s="573"/>
      <c r="B23" s="182" t="s">
        <v>109</v>
      </c>
      <c r="C23" s="249"/>
      <c r="D23" s="117">
        <v>25.8</v>
      </c>
      <c r="E23" s="234" t="s">
        <v>107</v>
      </c>
      <c r="F23" s="235">
        <v>2005</v>
      </c>
      <c r="G23" s="92"/>
    </row>
    <row r="24" spans="1:7" ht="18" customHeight="1" x14ac:dyDescent="0.25">
      <c r="A24" s="574"/>
      <c r="B24" s="182" t="s">
        <v>110</v>
      </c>
      <c r="C24" s="249"/>
      <c r="D24" s="117">
        <v>14.8</v>
      </c>
      <c r="E24" s="234" t="s">
        <v>107</v>
      </c>
      <c r="F24" s="235">
        <v>2005</v>
      </c>
      <c r="G24" s="92"/>
    </row>
    <row r="25" spans="1:7" x14ac:dyDescent="0.25">
      <c r="A25" s="572">
        <f>+A19+1</f>
        <v>11</v>
      </c>
      <c r="B25" s="698" t="s">
        <v>798</v>
      </c>
      <c r="C25" s="699"/>
      <c r="D25" s="699"/>
      <c r="E25" s="699"/>
      <c r="F25" s="700"/>
      <c r="G25" s="89"/>
    </row>
    <row r="26" spans="1:7" ht="18" customHeight="1" x14ac:dyDescent="0.25">
      <c r="A26" s="573"/>
      <c r="B26" s="597" t="s">
        <v>799</v>
      </c>
      <c r="C26" s="598"/>
      <c r="D26" s="598"/>
      <c r="E26" s="598"/>
      <c r="F26" s="685"/>
      <c r="G26" s="92"/>
    </row>
    <row r="27" spans="1:7" ht="18" customHeight="1" x14ac:dyDescent="0.25">
      <c r="A27" s="573"/>
      <c r="B27" s="424" t="s">
        <v>111</v>
      </c>
      <c r="C27" s="249"/>
      <c r="D27" s="250">
        <v>15.7</v>
      </c>
      <c r="E27" s="114" t="s">
        <v>107</v>
      </c>
      <c r="F27" s="235">
        <v>2005</v>
      </c>
      <c r="G27" s="92"/>
    </row>
    <row r="28" spans="1:7" ht="18" customHeight="1" x14ac:dyDescent="0.25">
      <c r="A28" s="573"/>
      <c r="B28" s="424" t="s">
        <v>106</v>
      </c>
      <c r="C28" s="249"/>
      <c r="D28" s="250">
        <v>7.4</v>
      </c>
      <c r="E28" s="234" t="s">
        <v>107</v>
      </c>
      <c r="F28" s="235">
        <v>2005</v>
      </c>
      <c r="G28" s="92"/>
    </row>
    <row r="29" spans="1:7" ht="18" customHeight="1" x14ac:dyDescent="0.25">
      <c r="A29" s="573"/>
      <c r="B29" s="424" t="s">
        <v>108</v>
      </c>
      <c r="C29" s="249"/>
      <c r="D29" s="250">
        <v>17.899999999999999</v>
      </c>
      <c r="E29" s="234" t="s">
        <v>107</v>
      </c>
      <c r="F29" s="235">
        <v>2005</v>
      </c>
      <c r="G29" s="92"/>
    </row>
    <row r="30" spans="1:7" ht="18" customHeight="1" x14ac:dyDescent="0.25">
      <c r="A30" s="573"/>
      <c r="B30" s="424" t="s">
        <v>109</v>
      </c>
      <c r="C30" s="249"/>
      <c r="D30" s="250">
        <v>16.7</v>
      </c>
      <c r="E30" s="234" t="s">
        <v>107</v>
      </c>
      <c r="F30" s="235">
        <v>2005</v>
      </c>
      <c r="G30" s="92"/>
    </row>
    <row r="31" spans="1:7" ht="18" customHeight="1" x14ac:dyDescent="0.25">
      <c r="A31" s="573"/>
      <c r="B31" s="424" t="s">
        <v>110</v>
      </c>
      <c r="C31" s="249"/>
      <c r="D31" s="250">
        <v>13.7</v>
      </c>
      <c r="E31" s="234" t="s">
        <v>107</v>
      </c>
      <c r="F31" s="235">
        <v>2005</v>
      </c>
      <c r="G31" s="92"/>
    </row>
    <row r="32" spans="1:7" ht="18" customHeight="1" x14ac:dyDescent="0.25">
      <c r="A32" s="573"/>
      <c r="B32" s="597" t="s">
        <v>546</v>
      </c>
      <c r="C32" s="598"/>
      <c r="D32" s="598"/>
      <c r="E32" s="598"/>
      <c r="F32" s="685"/>
      <c r="G32" s="92"/>
    </row>
    <row r="33" spans="1:7" ht="18" customHeight="1" x14ac:dyDescent="0.25">
      <c r="A33" s="573"/>
      <c r="B33" s="424" t="s">
        <v>111</v>
      </c>
      <c r="C33" s="249"/>
      <c r="D33" s="117">
        <v>14.1</v>
      </c>
      <c r="E33" s="234" t="s">
        <v>107</v>
      </c>
      <c r="F33" s="235">
        <v>2005</v>
      </c>
      <c r="G33" s="92"/>
    </row>
    <row r="34" spans="1:7" ht="18" customHeight="1" x14ac:dyDescent="0.25">
      <c r="A34" s="573"/>
      <c r="B34" s="424" t="s">
        <v>106</v>
      </c>
      <c r="C34" s="249"/>
      <c r="D34" s="117">
        <v>13.4</v>
      </c>
      <c r="E34" s="234" t="s">
        <v>107</v>
      </c>
      <c r="F34" s="235">
        <v>2005</v>
      </c>
      <c r="G34" s="92"/>
    </row>
    <row r="35" spans="1:7" ht="18" customHeight="1" x14ac:dyDescent="0.25">
      <c r="A35" s="573"/>
      <c r="B35" s="424" t="s">
        <v>108</v>
      </c>
      <c r="C35" s="249"/>
      <c r="D35" s="117">
        <v>16.399999999999999</v>
      </c>
      <c r="E35" s="234" t="s">
        <v>107</v>
      </c>
      <c r="F35" s="235">
        <v>2005</v>
      </c>
      <c r="G35" s="92"/>
    </row>
    <row r="36" spans="1:7" ht="18" customHeight="1" x14ac:dyDescent="0.25">
      <c r="A36" s="573"/>
      <c r="B36" s="424" t="s">
        <v>109</v>
      </c>
      <c r="C36" s="249"/>
      <c r="D36" s="185">
        <v>16</v>
      </c>
      <c r="E36" s="234" t="s">
        <v>107</v>
      </c>
      <c r="F36" s="235">
        <v>2005</v>
      </c>
      <c r="G36" s="92"/>
    </row>
    <row r="37" spans="1:7" ht="18" customHeight="1" x14ac:dyDescent="0.25">
      <c r="A37" s="573"/>
      <c r="B37" s="424" t="s">
        <v>110</v>
      </c>
      <c r="C37" s="249"/>
      <c r="D37" s="117">
        <v>10.1</v>
      </c>
      <c r="E37" s="234" t="s">
        <v>107</v>
      </c>
      <c r="F37" s="235">
        <v>2005</v>
      </c>
      <c r="G37" s="92"/>
    </row>
    <row r="38" spans="1:7" ht="18" customHeight="1" x14ac:dyDescent="0.25">
      <c r="A38" s="573"/>
      <c r="B38" s="597" t="s">
        <v>547</v>
      </c>
      <c r="C38" s="598"/>
      <c r="D38" s="598"/>
      <c r="E38" s="598"/>
      <c r="F38" s="685"/>
      <c r="G38" s="92"/>
    </row>
    <row r="39" spans="1:7" ht="18" customHeight="1" x14ac:dyDescent="0.25">
      <c r="A39" s="573"/>
      <c r="B39" s="424" t="s">
        <v>111</v>
      </c>
      <c r="C39" s="249"/>
      <c r="D39" s="117">
        <v>3.6</v>
      </c>
      <c r="E39" s="234" t="s">
        <v>107</v>
      </c>
      <c r="F39" s="235">
        <v>2005</v>
      </c>
      <c r="G39" s="92"/>
    </row>
    <row r="40" spans="1:7" ht="18" customHeight="1" x14ac:dyDescent="0.25">
      <c r="A40" s="573"/>
      <c r="B40" s="424" t="s">
        <v>106</v>
      </c>
      <c r="C40" s="249"/>
      <c r="D40" s="185">
        <v>0</v>
      </c>
      <c r="E40" s="234" t="s">
        <v>107</v>
      </c>
      <c r="F40" s="235">
        <v>2005</v>
      </c>
      <c r="G40" s="92"/>
    </row>
    <row r="41" spans="1:7" ht="18" customHeight="1" x14ac:dyDescent="0.25">
      <c r="A41" s="573"/>
      <c r="B41" s="424" t="s">
        <v>108</v>
      </c>
      <c r="C41" s="249"/>
      <c r="D41" s="117">
        <v>5.6</v>
      </c>
      <c r="E41" s="234" t="s">
        <v>107</v>
      </c>
      <c r="F41" s="235">
        <v>2005</v>
      </c>
      <c r="G41" s="92"/>
    </row>
    <row r="42" spans="1:7" ht="18" customHeight="1" x14ac:dyDescent="0.25">
      <c r="A42" s="573"/>
      <c r="B42" s="424" t="s">
        <v>109</v>
      </c>
      <c r="C42" s="249"/>
      <c r="D42" s="117">
        <v>3.8</v>
      </c>
      <c r="E42" s="234" t="s">
        <v>107</v>
      </c>
      <c r="F42" s="235">
        <v>2005</v>
      </c>
      <c r="G42" s="92"/>
    </row>
    <row r="43" spans="1:7" ht="18" customHeight="1" x14ac:dyDescent="0.25">
      <c r="A43" s="573"/>
      <c r="B43" s="424" t="s">
        <v>110</v>
      </c>
      <c r="C43" s="249"/>
      <c r="D43" s="117">
        <v>2.1</v>
      </c>
      <c r="E43" s="234" t="s">
        <v>107</v>
      </c>
      <c r="F43" s="235">
        <v>2005</v>
      </c>
      <c r="G43" s="92"/>
    </row>
    <row r="44" spans="1:7" ht="18" customHeight="1" x14ac:dyDescent="0.25">
      <c r="A44" s="573"/>
      <c r="B44" s="597" t="s">
        <v>548</v>
      </c>
      <c r="C44" s="598"/>
      <c r="D44" s="598"/>
      <c r="E44" s="598"/>
      <c r="F44" s="685"/>
      <c r="G44" s="92"/>
    </row>
    <row r="45" spans="1:7" x14ac:dyDescent="0.25">
      <c r="A45" s="573"/>
      <c r="B45" s="439" t="s">
        <v>111</v>
      </c>
      <c r="C45" s="249"/>
      <c r="D45" s="117">
        <v>19.600000000000001</v>
      </c>
      <c r="E45" s="234" t="s">
        <v>107</v>
      </c>
      <c r="F45" s="235">
        <v>2005</v>
      </c>
      <c r="G45" s="92"/>
    </row>
    <row r="46" spans="1:7" ht="18" customHeight="1" x14ac:dyDescent="0.25">
      <c r="A46" s="573"/>
      <c r="B46" s="439" t="s">
        <v>106</v>
      </c>
      <c r="C46" s="249"/>
      <c r="D46" s="117">
        <v>19.100000000000001</v>
      </c>
      <c r="E46" s="234" t="s">
        <v>107</v>
      </c>
      <c r="F46" s="235">
        <v>2005</v>
      </c>
      <c r="G46" s="92"/>
    </row>
    <row r="47" spans="1:7" ht="18" customHeight="1" x14ac:dyDescent="0.25">
      <c r="A47" s="573"/>
      <c r="B47" s="439" t="s">
        <v>108</v>
      </c>
      <c r="C47" s="249"/>
      <c r="D47" s="185">
        <v>21</v>
      </c>
      <c r="E47" s="234" t="s">
        <v>107</v>
      </c>
      <c r="F47" s="235">
        <v>2005</v>
      </c>
      <c r="G47" s="92"/>
    </row>
    <row r="48" spans="1:7" ht="18" customHeight="1" x14ac:dyDescent="0.25">
      <c r="A48" s="573"/>
      <c r="B48" s="439" t="s">
        <v>109</v>
      </c>
      <c r="C48" s="249"/>
      <c r="D48" s="185">
        <v>23</v>
      </c>
      <c r="E48" s="234" t="s">
        <v>107</v>
      </c>
      <c r="F48" s="235">
        <v>2005</v>
      </c>
      <c r="G48" s="92"/>
    </row>
    <row r="49" spans="1:7" ht="18" customHeight="1" x14ac:dyDescent="0.25">
      <c r="A49" s="574"/>
      <c r="B49" s="439" t="s">
        <v>110</v>
      </c>
      <c r="C49" s="249"/>
      <c r="D49" s="117">
        <v>14.8</v>
      </c>
      <c r="E49" s="234" t="s">
        <v>107</v>
      </c>
      <c r="F49" s="235">
        <v>2005</v>
      </c>
      <c r="G49" s="92"/>
    </row>
    <row r="50" spans="1:7" ht="16.5" customHeight="1" x14ac:dyDescent="0.25">
      <c r="A50" s="710">
        <f>+A25+1</f>
        <v>12</v>
      </c>
      <c r="B50" s="713" t="s">
        <v>441</v>
      </c>
      <c r="C50" s="714"/>
      <c r="D50" s="714"/>
      <c r="E50" s="714"/>
      <c r="F50" s="715"/>
      <c r="G50" s="96"/>
    </row>
    <row r="51" spans="1:7" ht="18" customHeight="1" x14ac:dyDescent="0.25">
      <c r="A51" s="711"/>
      <c r="B51" s="597" t="s">
        <v>429</v>
      </c>
      <c r="C51" s="598"/>
      <c r="D51" s="598"/>
      <c r="E51" s="598"/>
      <c r="F51" s="685"/>
      <c r="G51" s="92"/>
    </row>
    <row r="52" spans="1:7" ht="18" customHeight="1" x14ac:dyDescent="0.25">
      <c r="A52" s="711"/>
      <c r="B52" s="424" t="s">
        <v>111</v>
      </c>
      <c r="C52" s="249"/>
      <c r="D52" s="117">
        <v>18.399999999999999</v>
      </c>
      <c r="E52" s="234" t="s">
        <v>112</v>
      </c>
      <c r="F52" s="235">
        <v>2005</v>
      </c>
      <c r="G52" s="92"/>
    </row>
    <row r="53" spans="1:7" ht="18" customHeight="1" x14ac:dyDescent="0.25">
      <c r="A53" s="711"/>
      <c r="B53" s="424" t="s">
        <v>106</v>
      </c>
      <c r="C53" s="249"/>
      <c r="D53" s="185">
        <v>0</v>
      </c>
      <c r="E53" s="234" t="s">
        <v>112</v>
      </c>
      <c r="F53" s="235">
        <v>2005</v>
      </c>
      <c r="G53" s="92"/>
    </row>
    <row r="54" spans="1:7" ht="18" customHeight="1" x14ac:dyDescent="0.25">
      <c r="A54" s="711"/>
      <c r="B54" s="424" t="s">
        <v>108</v>
      </c>
      <c r="C54" s="249"/>
      <c r="D54" s="185">
        <v>0</v>
      </c>
      <c r="E54" s="234" t="s">
        <v>112</v>
      </c>
      <c r="F54" s="235">
        <v>2005</v>
      </c>
      <c r="G54" s="92"/>
    </row>
    <row r="55" spans="1:7" ht="18" customHeight="1" x14ac:dyDescent="0.25">
      <c r="A55" s="711"/>
      <c r="B55" s="424" t="s">
        <v>113</v>
      </c>
      <c r="C55" s="249"/>
      <c r="D55" s="117">
        <v>15.3</v>
      </c>
      <c r="E55" s="234" t="s">
        <v>112</v>
      </c>
      <c r="F55" s="235">
        <v>2005</v>
      </c>
      <c r="G55" s="92"/>
    </row>
    <row r="56" spans="1:7" ht="18" customHeight="1" x14ac:dyDescent="0.25">
      <c r="A56" s="711"/>
      <c r="B56" s="424" t="s">
        <v>110</v>
      </c>
      <c r="C56" s="249"/>
      <c r="D56" s="185">
        <v>0</v>
      </c>
      <c r="E56" s="234" t="s">
        <v>112</v>
      </c>
      <c r="F56" s="235">
        <v>2005</v>
      </c>
      <c r="G56" s="92"/>
    </row>
    <row r="57" spans="1:7" ht="18" customHeight="1" x14ac:dyDescent="0.25">
      <c r="A57" s="711"/>
      <c r="B57" s="597" t="s">
        <v>537</v>
      </c>
      <c r="C57" s="598"/>
      <c r="D57" s="598"/>
      <c r="E57" s="598"/>
      <c r="F57" s="685"/>
      <c r="G57" s="92"/>
    </row>
    <row r="58" spans="1:7" ht="18" customHeight="1" x14ac:dyDescent="0.25">
      <c r="A58" s="711"/>
      <c r="B58" s="424" t="s">
        <v>111</v>
      </c>
      <c r="C58" s="249"/>
      <c r="D58" s="117">
        <v>42.1</v>
      </c>
      <c r="E58" s="234" t="s">
        <v>112</v>
      </c>
      <c r="F58" s="235">
        <v>2005</v>
      </c>
      <c r="G58" s="92"/>
    </row>
    <row r="59" spans="1:7" ht="18" customHeight="1" x14ac:dyDescent="0.25">
      <c r="A59" s="711"/>
      <c r="B59" s="424" t="s">
        <v>106</v>
      </c>
      <c r="C59" s="249"/>
      <c r="D59" s="185">
        <v>0</v>
      </c>
      <c r="E59" s="234" t="s">
        <v>112</v>
      </c>
      <c r="F59" s="235">
        <v>2005</v>
      </c>
      <c r="G59" s="92"/>
    </row>
    <row r="60" spans="1:7" ht="18" customHeight="1" x14ac:dyDescent="0.25">
      <c r="A60" s="711"/>
      <c r="B60" s="424" t="s">
        <v>108</v>
      </c>
      <c r="C60" s="249"/>
      <c r="D60" s="185">
        <v>0</v>
      </c>
      <c r="E60" s="234" t="s">
        <v>112</v>
      </c>
      <c r="F60" s="235">
        <v>2005</v>
      </c>
      <c r="G60" s="92"/>
    </row>
    <row r="61" spans="1:7" ht="18" customHeight="1" x14ac:dyDescent="0.25">
      <c r="A61" s="711"/>
      <c r="B61" s="424" t="s">
        <v>113</v>
      </c>
      <c r="C61" s="249"/>
      <c r="D61" s="117">
        <v>39.4</v>
      </c>
      <c r="E61" s="234" t="s">
        <v>112</v>
      </c>
      <c r="F61" s="235">
        <v>2005</v>
      </c>
      <c r="G61" s="92"/>
    </row>
    <row r="62" spans="1:7" ht="18" customHeight="1" x14ac:dyDescent="0.25">
      <c r="A62" s="711"/>
      <c r="B62" s="424" t="s">
        <v>110</v>
      </c>
      <c r="C62" s="249"/>
      <c r="D62" s="185">
        <v>0</v>
      </c>
      <c r="E62" s="234" t="s">
        <v>112</v>
      </c>
      <c r="F62" s="235">
        <v>2005</v>
      </c>
      <c r="G62" s="92"/>
    </row>
    <row r="63" spans="1:7" ht="18" customHeight="1" x14ac:dyDescent="0.25">
      <c r="A63" s="711"/>
      <c r="B63" s="597" t="s">
        <v>538</v>
      </c>
      <c r="C63" s="598"/>
      <c r="D63" s="598"/>
      <c r="E63" s="598"/>
      <c r="F63" s="685"/>
      <c r="G63" s="92"/>
    </row>
    <row r="64" spans="1:7" ht="18" customHeight="1" x14ac:dyDescent="0.25">
      <c r="A64" s="711"/>
      <c r="B64" s="424" t="s">
        <v>111</v>
      </c>
      <c r="C64" s="249"/>
      <c r="D64" s="117">
        <v>16.2</v>
      </c>
      <c r="E64" s="234" t="s">
        <v>112</v>
      </c>
      <c r="F64" s="235">
        <v>2005</v>
      </c>
      <c r="G64" s="92"/>
    </row>
    <row r="65" spans="1:7" ht="18" customHeight="1" x14ac:dyDescent="0.25">
      <c r="A65" s="711"/>
      <c r="B65" s="424" t="s">
        <v>106</v>
      </c>
      <c r="C65" s="249"/>
      <c r="D65" s="185">
        <v>0</v>
      </c>
      <c r="E65" s="234" t="s">
        <v>112</v>
      </c>
      <c r="F65" s="235">
        <v>2005</v>
      </c>
      <c r="G65" s="92"/>
    </row>
    <row r="66" spans="1:7" ht="18" customHeight="1" x14ac:dyDescent="0.25">
      <c r="A66" s="711"/>
      <c r="B66" s="424" t="s">
        <v>108</v>
      </c>
      <c r="C66" s="249"/>
      <c r="D66" s="185">
        <v>0</v>
      </c>
      <c r="E66" s="234" t="s">
        <v>112</v>
      </c>
      <c r="F66" s="235">
        <v>2005</v>
      </c>
      <c r="G66" s="92"/>
    </row>
    <row r="67" spans="1:7" ht="18" customHeight="1" x14ac:dyDescent="0.25">
      <c r="A67" s="711"/>
      <c r="B67" s="424" t="s">
        <v>113</v>
      </c>
      <c r="C67" s="249"/>
      <c r="D67" s="117">
        <v>27.5</v>
      </c>
      <c r="E67" s="234" t="s">
        <v>112</v>
      </c>
      <c r="F67" s="235">
        <v>2005</v>
      </c>
      <c r="G67" s="92"/>
    </row>
    <row r="68" spans="1:7" ht="18" customHeight="1" x14ac:dyDescent="0.25">
      <c r="A68" s="711"/>
      <c r="B68" s="424" t="s">
        <v>110</v>
      </c>
      <c r="C68" s="249"/>
      <c r="D68" s="185">
        <v>0</v>
      </c>
      <c r="E68" s="234" t="s">
        <v>112</v>
      </c>
      <c r="F68" s="235">
        <v>2005</v>
      </c>
      <c r="G68" s="92"/>
    </row>
    <row r="69" spans="1:7" ht="18" customHeight="1" x14ac:dyDescent="0.25">
      <c r="A69" s="711"/>
      <c r="B69" s="597" t="s">
        <v>539</v>
      </c>
      <c r="C69" s="598"/>
      <c r="D69" s="598"/>
      <c r="E69" s="598"/>
      <c r="F69" s="685"/>
      <c r="G69" s="92"/>
    </row>
    <row r="70" spans="1:7" ht="18" customHeight="1" x14ac:dyDescent="0.25">
      <c r="A70" s="711"/>
      <c r="B70" s="424" t="s">
        <v>111</v>
      </c>
      <c r="C70" s="249"/>
      <c r="D70" s="117">
        <v>7.2</v>
      </c>
      <c r="E70" s="234" t="s">
        <v>112</v>
      </c>
      <c r="F70" s="235">
        <v>2005</v>
      </c>
      <c r="G70" s="92"/>
    </row>
    <row r="71" spans="1:7" ht="18" customHeight="1" x14ac:dyDescent="0.25">
      <c r="A71" s="711"/>
      <c r="B71" s="424" t="s">
        <v>106</v>
      </c>
      <c r="C71" s="249"/>
      <c r="D71" s="185">
        <v>0</v>
      </c>
      <c r="E71" s="234" t="s">
        <v>112</v>
      </c>
      <c r="F71" s="235">
        <v>2005</v>
      </c>
      <c r="G71" s="92"/>
    </row>
    <row r="72" spans="1:7" ht="18" customHeight="1" x14ac:dyDescent="0.25">
      <c r="A72" s="711"/>
      <c r="B72" s="424" t="s">
        <v>108</v>
      </c>
      <c r="C72" s="249"/>
      <c r="D72" s="185">
        <v>0</v>
      </c>
      <c r="E72" s="234" t="s">
        <v>112</v>
      </c>
      <c r="F72" s="235">
        <v>2005</v>
      </c>
      <c r="G72" s="92"/>
    </row>
    <row r="73" spans="1:7" ht="18" customHeight="1" x14ac:dyDescent="0.25">
      <c r="A73" s="711"/>
      <c r="B73" s="424" t="s">
        <v>109</v>
      </c>
      <c r="C73" s="249"/>
      <c r="D73" s="117">
        <v>5.2</v>
      </c>
      <c r="E73" s="234" t="s">
        <v>112</v>
      </c>
      <c r="F73" s="235">
        <v>2005</v>
      </c>
      <c r="G73" s="92"/>
    </row>
    <row r="74" spans="1:7" ht="18" customHeight="1" x14ac:dyDescent="0.25">
      <c r="A74" s="711"/>
      <c r="B74" s="424" t="s">
        <v>110</v>
      </c>
      <c r="C74" s="249"/>
      <c r="D74" s="185">
        <v>0</v>
      </c>
      <c r="E74" s="234" t="s">
        <v>112</v>
      </c>
      <c r="F74" s="235">
        <v>2005</v>
      </c>
      <c r="G74" s="92"/>
    </row>
    <row r="75" spans="1:7" ht="18" customHeight="1" x14ac:dyDescent="0.25">
      <c r="A75" s="711"/>
      <c r="B75" s="597" t="s">
        <v>540</v>
      </c>
      <c r="C75" s="598"/>
      <c r="D75" s="598"/>
      <c r="E75" s="598"/>
      <c r="F75" s="685"/>
      <c r="G75" s="92"/>
    </row>
    <row r="76" spans="1:7" ht="18" customHeight="1" x14ac:dyDescent="0.25">
      <c r="A76" s="711"/>
      <c r="B76" s="424" t="s">
        <v>111</v>
      </c>
      <c r="C76" s="114"/>
      <c r="D76" s="117">
        <v>16.2</v>
      </c>
      <c r="E76" s="234" t="s">
        <v>112</v>
      </c>
      <c r="F76" s="235">
        <v>2005</v>
      </c>
      <c r="G76" s="92"/>
    </row>
    <row r="77" spans="1:7" ht="18" customHeight="1" x14ac:dyDescent="0.25">
      <c r="A77" s="711"/>
      <c r="B77" s="440" t="s">
        <v>106</v>
      </c>
      <c r="C77" s="114"/>
      <c r="D77" s="185">
        <v>0</v>
      </c>
      <c r="E77" s="234" t="s">
        <v>112</v>
      </c>
      <c r="F77" s="235">
        <v>2005</v>
      </c>
      <c r="G77" s="92"/>
    </row>
    <row r="78" spans="1:7" ht="18" customHeight="1" x14ac:dyDescent="0.25">
      <c r="A78" s="711"/>
      <c r="B78" s="440" t="s">
        <v>108</v>
      </c>
      <c r="C78" s="114"/>
      <c r="D78" s="185">
        <v>0</v>
      </c>
      <c r="E78" s="234" t="s">
        <v>112</v>
      </c>
      <c r="F78" s="235">
        <v>2005</v>
      </c>
      <c r="G78" s="92"/>
    </row>
    <row r="79" spans="1:7" ht="18" customHeight="1" x14ac:dyDescent="0.25">
      <c r="A79" s="711"/>
      <c r="B79" s="440" t="s">
        <v>113</v>
      </c>
      <c r="C79" s="114"/>
      <c r="D79" s="185">
        <v>12.5</v>
      </c>
      <c r="E79" s="234" t="s">
        <v>112</v>
      </c>
      <c r="F79" s="235">
        <v>2005</v>
      </c>
      <c r="G79" s="92"/>
    </row>
    <row r="80" spans="1:7" ht="18" customHeight="1" x14ac:dyDescent="0.25">
      <c r="A80" s="712"/>
      <c r="B80" s="440" t="s">
        <v>110</v>
      </c>
      <c r="C80" s="114"/>
      <c r="D80" s="185">
        <v>0</v>
      </c>
      <c r="E80" s="234" t="s">
        <v>112</v>
      </c>
      <c r="F80" s="235">
        <v>2005</v>
      </c>
      <c r="G80" s="92"/>
    </row>
    <row r="81" spans="1:7" x14ac:dyDescent="0.25">
      <c r="A81" s="572">
        <f>+A50+1</f>
        <v>13</v>
      </c>
      <c r="B81" s="704" t="s">
        <v>541</v>
      </c>
      <c r="C81" s="705"/>
      <c r="D81" s="705"/>
      <c r="E81" s="705"/>
      <c r="F81" s="706"/>
      <c r="G81" s="97"/>
    </row>
    <row r="82" spans="1:7" ht="18" customHeight="1" x14ac:dyDescent="0.25">
      <c r="A82" s="573"/>
      <c r="B82" s="597" t="s">
        <v>429</v>
      </c>
      <c r="C82" s="598"/>
      <c r="D82" s="598"/>
      <c r="E82" s="598"/>
      <c r="F82" s="685"/>
      <c r="G82" s="88"/>
    </row>
    <row r="83" spans="1:7" ht="18" customHeight="1" x14ac:dyDescent="0.25">
      <c r="A83" s="573"/>
      <c r="B83" s="424" t="s">
        <v>111</v>
      </c>
      <c r="C83" s="114"/>
      <c r="D83" s="114"/>
      <c r="E83" s="114"/>
      <c r="F83" s="235"/>
      <c r="G83" s="88"/>
    </row>
    <row r="84" spans="1:7" ht="18" customHeight="1" x14ac:dyDescent="0.25">
      <c r="A84" s="573"/>
      <c r="B84" s="440" t="s">
        <v>106</v>
      </c>
      <c r="C84" s="114"/>
      <c r="D84" s="251"/>
      <c r="E84" s="150" t="s">
        <v>556</v>
      </c>
      <c r="F84" s="252">
        <v>2014</v>
      </c>
      <c r="G84" s="93"/>
    </row>
    <row r="85" spans="1:7" ht="18" customHeight="1" x14ac:dyDescent="0.25">
      <c r="A85" s="573"/>
      <c r="B85" s="440" t="s">
        <v>108</v>
      </c>
      <c r="C85" s="114"/>
      <c r="D85" s="251"/>
      <c r="E85" s="150" t="s">
        <v>556</v>
      </c>
      <c r="F85" s="252">
        <v>2014</v>
      </c>
      <c r="G85" s="93"/>
    </row>
    <row r="86" spans="1:7" ht="18" customHeight="1" x14ac:dyDescent="0.25">
      <c r="A86" s="573"/>
      <c r="B86" s="440" t="s">
        <v>113</v>
      </c>
      <c r="C86" s="114"/>
      <c r="D86" s="251"/>
      <c r="E86" s="150" t="s">
        <v>556</v>
      </c>
      <c r="F86" s="252">
        <v>2014</v>
      </c>
      <c r="G86" s="93"/>
    </row>
    <row r="87" spans="1:7" ht="18" customHeight="1" x14ac:dyDescent="0.25">
      <c r="A87" s="573"/>
      <c r="B87" s="440" t="s">
        <v>110</v>
      </c>
      <c r="C87" s="114"/>
      <c r="D87" s="251"/>
      <c r="E87" s="150" t="s">
        <v>556</v>
      </c>
      <c r="F87" s="252">
        <v>2014</v>
      </c>
      <c r="G87" s="93"/>
    </row>
    <row r="88" spans="1:7" ht="18" customHeight="1" x14ac:dyDescent="0.25">
      <c r="A88" s="573"/>
      <c r="B88" s="597" t="s">
        <v>537</v>
      </c>
      <c r="C88" s="598"/>
      <c r="D88" s="598"/>
      <c r="E88" s="598"/>
      <c r="F88" s="685"/>
      <c r="G88" s="93"/>
    </row>
    <row r="89" spans="1:7" ht="18" customHeight="1" x14ac:dyDescent="0.25">
      <c r="A89" s="573"/>
      <c r="B89" s="424" t="s">
        <v>111</v>
      </c>
      <c r="C89" s="114"/>
      <c r="D89" s="251"/>
      <c r="E89" s="150" t="s">
        <v>556</v>
      </c>
      <c r="F89" s="252">
        <v>2014</v>
      </c>
      <c r="G89" s="93"/>
    </row>
    <row r="90" spans="1:7" ht="18" customHeight="1" x14ac:dyDescent="0.25">
      <c r="A90" s="573"/>
      <c r="B90" s="440" t="s">
        <v>106</v>
      </c>
      <c r="C90" s="114"/>
      <c r="D90" s="251"/>
      <c r="E90" s="150" t="s">
        <v>556</v>
      </c>
      <c r="F90" s="252">
        <v>2014</v>
      </c>
      <c r="G90" s="93"/>
    </row>
    <row r="91" spans="1:7" ht="18" customHeight="1" x14ac:dyDescent="0.25">
      <c r="A91" s="573"/>
      <c r="B91" s="440" t="s">
        <v>108</v>
      </c>
      <c r="C91" s="114"/>
      <c r="D91" s="251"/>
      <c r="E91" s="150" t="s">
        <v>556</v>
      </c>
      <c r="F91" s="252">
        <v>2014</v>
      </c>
      <c r="G91" s="93"/>
    </row>
    <row r="92" spans="1:7" ht="18" customHeight="1" x14ac:dyDescent="0.25">
      <c r="A92" s="573"/>
      <c r="B92" s="440" t="s">
        <v>113</v>
      </c>
      <c r="C92" s="114"/>
      <c r="D92" s="251"/>
      <c r="E92" s="150" t="s">
        <v>556</v>
      </c>
      <c r="F92" s="252">
        <v>2014</v>
      </c>
      <c r="G92" s="93"/>
    </row>
    <row r="93" spans="1:7" ht="18" customHeight="1" x14ac:dyDescent="0.25">
      <c r="A93" s="573"/>
      <c r="B93" s="440" t="s">
        <v>110</v>
      </c>
      <c r="C93" s="114"/>
      <c r="D93" s="251"/>
      <c r="E93" s="150" t="s">
        <v>556</v>
      </c>
      <c r="F93" s="252">
        <v>2014</v>
      </c>
      <c r="G93" s="93"/>
    </row>
    <row r="94" spans="1:7" ht="18" customHeight="1" x14ac:dyDescent="0.25">
      <c r="A94" s="573"/>
      <c r="B94" s="597" t="s">
        <v>538</v>
      </c>
      <c r="C94" s="598"/>
      <c r="D94" s="598"/>
      <c r="E94" s="598"/>
      <c r="F94" s="685"/>
      <c r="G94" s="93"/>
    </row>
    <row r="95" spans="1:7" ht="18" customHeight="1" x14ac:dyDescent="0.25">
      <c r="A95" s="573"/>
      <c r="B95" s="424" t="s">
        <v>111</v>
      </c>
      <c r="C95" s="114"/>
      <c r="D95" s="251"/>
      <c r="E95" s="150" t="s">
        <v>556</v>
      </c>
      <c r="F95" s="252">
        <v>2014</v>
      </c>
      <c r="G95" s="93"/>
    </row>
    <row r="96" spans="1:7" ht="18" customHeight="1" x14ac:dyDescent="0.25">
      <c r="A96" s="573"/>
      <c r="B96" s="440" t="s">
        <v>106</v>
      </c>
      <c r="C96" s="114"/>
      <c r="D96" s="251"/>
      <c r="E96" s="150" t="s">
        <v>556</v>
      </c>
      <c r="F96" s="252">
        <v>2014</v>
      </c>
      <c r="G96" s="93"/>
    </row>
    <row r="97" spans="1:7" ht="18" customHeight="1" x14ac:dyDescent="0.25">
      <c r="A97" s="573"/>
      <c r="B97" s="440" t="s">
        <v>108</v>
      </c>
      <c r="C97" s="114"/>
      <c r="D97" s="251"/>
      <c r="E97" s="150" t="s">
        <v>556</v>
      </c>
      <c r="F97" s="252">
        <v>2014</v>
      </c>
      <c r="G97" s="93"/>
    </row>
    <row r="98" spans="1:7" ht="18" customHeight="1" x14ac:dyDescent="0.25">
      <c r="A98" s="573"/>
      <c r="B98" s="440" t="s">
        <v>113</v>
      </c>
      <c r="C98" s="114"/>
      <c r="D98" s="251"/>
      <c r="E98" s="150" t="s">
        <v>556</v>
      </c>
      <c r="F98" s="252">
        <v>2014</v>
      </c>
      <c r="G98" s="93"/>
    </row>
    <row r="99" spans="1:7" ht="18" customHeight="1" x14ac:dyDescent="0.25">
      <c r="A99" s="573"/>
      <c r="B99" s="440" t="s">
        <v>110</v>
      </c>
      <c r="C99" s="114"/>
      <c r="D99" s="251"/>
      <c r="E99" s="150" t="s">
        <v>556</v>
      </c>
      <c r="F99" s="252">
        <v>2014</v>
      </c>
      <c r="G99" s="93"/>
    </row>
    <row r="100" spans="1:7" ht="18" customHeight="1" x14ac:dyDescent="0.25">
      <c r="A100" s="573"/>
      <c r="B100" s="597" t="s">
        <v>539</v>
      </c>
      <c r="C100" s="598"/>
      <c r="D100" s="598"/>
      <c r="E100" s="598"/>
      <c r="F100" s="685"/>
      <c r="G100" s="93"/>
    </row>
    <row r="101" spans="1:7" ht="18" customHeight="1" x14ac:dyDescent="0.25">
      <c r="A101" s="573"/>
      <c r="B101" s="424" t="s">
        <v>111</v>
      </c>
      <c r="C101" s="114"/>
      <c r="D101" s="251"/>
      <c r="E101" s="150" t="s">
        <v>556</v>
      </c>
      <c r="F101" s="252"/>
      <c r="G101" s="93"/>
    </row>
    <row r="102" spans="1:7" ht="18" customHeight="1" x14ac:dyDescent="0.25">
      <c r="A102" s="573"/>
      <c r="B102" s="440" t="s">
        <v>106</v>
      </c>
      <c r="C102" s="114"/>
      <c r="D102" s="251"/>
      <c r="E102" s="150" t="s">
        <v>556</v>
      </c>
      <c r="F102" s="252">
        <v>2014</v>
      </c>
      <c r="G102" s="93"/>
    </row>
    <row r="103" spans="1:7" ht="18" customHeight="1" x14ac:dyDescent="0.25">
      <c r="A103" s="573"/>
      <c r="B103" s="440" t="s">
        <v>108</v>
      </c>
      <c r="C103" s="114"/>
      <c r="D103" s="251"/>
      <c r="E103" s="150" t="s">
        <v>556</v>
      </c>
      <c r="F103" s="252">
        <v>2014</v>
      </c>
      <c r="G103" s="93"/>
    </row>
    <row r="104" spans="1:7" ht="18" customHeight="1" x14ac:dyDescent="0.25">
      <c r="A104" s="573"/>
      <c r="B104" s="440" t="s">
        <v>109</v>
      </c>
      <c r="C104" s="114"/>
      <c r="D104" s="251"/>
      <c r="E104" s="150" t="s">
        <v>556</v>
      </c>
      <c r="F104" s="252">
        <v>2014</v>
      </c>
      <c r="G104" s="93"/>
    </row>
    <row r="105" spans="1:7" ht="18" customHeight="1" x14ac:dyDescent="0.25">
      <c r="A105" s="573"/>
      <c r="B105" s="440" t="s">
        <v>110</v>
      </c>
      <c r="C105" s="114"/>
      <c r="D105" s="251"/>
      <c r="E105" s="150" t="s">
        <v>556</v>
      </c>
      <c r="F105" s="252">
        <v>2014</v>
      </c>
      <c r="G105" s="93"/>
    </row>
    <row r="106" spans="1:7" ht="18" customHeight="1" x14ac:dyDescent="0.25">
      <c r="A106" s="573"/>
      <c r="B106" s="597" t="s">
        <v>540</v>
      </c>
      <c r="C106" s="598"/>
      <c r="D106" s="598"/>
      <c r="E106" s="598"/>
      <c r="F106" s="685"/>
      <c r="G106" s="93"/>
    </row>
    <row r="107" spans="1:7" ht="18" customHeight="1" x14ac:dyDescent="0.25">
      <c r="A107" s="573"/>
      <c r="B107" s="424" t="s">
        <v>111</v>
      </c>
      <c r="C107" s="114"/>
      <c r="D107" s="251"/>
      <c r="E107" s="150" t="s">
        <v>556</v>
      </c>
      <c r="F107" s="252">
        <v>2014</v>
      </c>
      <c r="G107" s="93"/>
    </row>
    <row r="108" spans="1:7" ht="18" customHeight="1" x14ac:dyDescent="0.25">
      <c r="A108" s="573"/>
      <c r="B108" s="440" t="s">
        <v>106</v>
      </c>
      <c r="C108" s="114"/>
      <c r="D108" s="251"/>
      <c r="E108" s="150" t="s">
        <v>556</v>
      </c>
      <c r="F108" s="252">
        <v>2014</v>
      </c>
      <c r="G108" s="93"/>
    </row>
    <row r="109" spans="1:7" ht="18" customHeight="1" x14ac:dyDescent="0.25">
      <c r="A109" s="573"/>
      <c r="B109" s="440" t="s">
        <v>108</v>
      </c>
      <c r="C109" s="114"/>
      <c r="D109" s="251"/>
      <c r="E109" s="150" t="s">
        <v>556</v>
      </c>
      <c r="F109" s="252">
        <v>2014</v>
      </c>
      <c r="G109" s="93"/>
    </row>
    <row r="110" spans="1:7" ht="18" customHeight="1" x14ac:dyDescent="0.25">
      <c r="A110" s="573"/>
      <c r="B110" s="440" t="s">
        <v>113</v>
      </c>
      <c r="C110" s="114"/>
      <c r="D110" s="251"/>
      <c r="E110" s="150" t="s">
        <v>556</v>
      </c>
      <c r="F110" s="252">
        <v>2014</v>
      </c>
      <c r="G110" s="93"/>
    </row>
    <row r="111" spans="1:7" ht="18" customHeight="1" x14ac:dyDescent="0.25">
      <c r="A111" s="574"/>
      <c r="B111" s="440" t="s">
        <v>110</v>
      </c>
      <c r="C111" s="114"/>
      <c r="D111" s="251"/>
      <c r="E111" s="150" t="s">
        <v>556</v>
      </c>
      <c r="F111" s="252">
        <v>2014</v>
      </c>
      <c r="G111" s="93"/>
    </row>
    <row r="112" spans="1:7" x14ac:dyDescent="0.25">
      <c r="A112" s="244">
        <f>+A81+1</f>
        <v>14</v>
      </c>
      <c r="B112" s="257" t="s">
        <v>115</v>
      </c>
      <c r="C112" s="257"/>
      <c r="D112" s="258"/>
      <c r="E112" s="259" t="s">
        <v>556</v>
      </c>
      <c r="F112" s="260">
        <v>2014</v>
      </c>
      <c r="G112" s="93"/>
    </row>
    <row r="113" spans="1:7" ht="30" customHeight="1" x14ac:dyDescent="0.25">
      <c r="A113" s="244">
        <f>+A112+1</f>
        <v>15</v>
      </c>
      <c r="B113" s="253" t="s">
        <v>542</v>
      </c>
      <c r="C113" s="253"/>
      <c r="D113" s="246"/>
      <c r="E113" s="121" t="s">
        <v>556</v>
      </c>
      <c r="F113" s="252">
        <v>2014</v>
      </c>
      <c r="G113" s="93"/>
    </row>
    <row r="114" spans="1:7" ht="18" customHeight="1" x14ac:dyDescent="0.25">
      <c r="A114" s="572">
        <f t="shared" ref="A114" si="1">+A113+1</f>
        <v>16</v>
      </c>
      <c r="B114" s="704" t="s">
        <v>117</v>
      </c>
      <c r="C114" s="705"/>
      <c r="D114" s="705"/>
      <c r="E114" s="705"/>
      <c r="F114" s="706"/>
      <c r="G114" s="97"/>
    </row>
    <row r="115" spans="1:7" ht="18" customHeight="1" x14ac:dyDescent="0.25">
      <c r="A115" s="573"/>
      <c r="B115" s="441" t="s">
        <v>111</v>
      </c>
      <c r="C115" s="254"/>
      <c r="D115" s="114"/>
      <c r="E115" s="121" t="s">
        <v>556</v>
      </c>
      <c r="F115" s="201">
        <v>2014</v>
      </c>
      <c r="G115" s="93"/>
    </row>
    <row r="116" spans="1:7" ht="18" customHeight="1" x14ac:dyDescent="0.25">
      <c r="A116" s="573"/>
      <c r="B116" s="441" t="s">
        <v>4</v>
      </c>
      <c r="C116" s="254"/>
      <c r="D116" s="114"/>
      <c r="E116" s="121" t="s">
        <v>556</v>
      </c>
      <c r="F116" s="201">
        <v>2014</v>
      </c>
      <c r="G116" s="93"/>
    </row>
    <row r="117" spans="1:7" x14ac:dyDescent="0.25">
      <c r="A117" s="574"/>
      <c r="B117" s="441" t="s">
        <v>5</v>
      </c>
      <c r="C117" s="254"/>
      <c r="D117" s="114"/>
      <c r="E117" s="121" t="s">
        <v>556</v>
      </c>
      <c r="F117" s="201">
        <v>2014</v>
      </c>
      <c r="G117" s="93"/>
    </row>
    <row r="118" spans="1:7" x14ac:dyDescent="0.25">
      <c r="A118" s="572">
        <f>+A114+1</f>
        <v>17</v>
      </c>
      <c r="B118" s="707" t="s">
        <v>114</v>
      </c>
      <c r="C118" s="708"/>
      <c r="D118" s="708"/>
      <c r="E118" s="708"/>
      <c r="F118" s="709"/>
      <c r="G118" s="97"/>
    </row>
    <row r="119" spans="1:7" ht="18" customHeight="1" x14ac:dyDescent="0.25">
      <c r="A119" s="573"/>
      <c r="B119" s="441" t="s">
        <v>111</v>
      </c>
      <c r="C119" s="254"/>
      <c r="D119" s="114"/>
      <c r="E119" s="121" t="s">
        <v>556</v>
      </c>
      <c r="F119" s="201">
        <v>2014</v>
      </c>
      <c r="G119" s="93"/>
    </row>
    <row r="120" spans="1:7" ht="18" customHeight="1" x14ac:dyDescent="0.25">
      <c r="A120" s="573"/>
      <c r="B120" s="441" t="s">
        <v>4</v>
      </c>
      <c r="C120" s="254"/>
      <c r="D120" s="114"/>
      <c r="E120" s="121" t="s">
        <v>556</v>
      </c>
      <c r="F120" s="201">
        <v>2014</v>
      </c>
      <c r="G120" s="93"/>
    </row>
    <row r="121" spans="1:7" ht="18" customHeight="1" x14ac:dyDescent="0.25">
      <c r="A121" s="574"/>
      <c r="B121" s="441" t="s">
        <v>5</v>
      </c>
      <c r="C121" s="254"/>
      <c r="D121" s="114"/>
      <c r="E121" s="121" t="s">
        <v>556</v>
      </c>
      <c r="F121" s="201">
        <v>2014</v>
      </c>
      <c r="G121" s="93"/>
    </row>
    <row r="122" spans="1:7" ht="18" customHeight="1" x14ac:dyDescent="0.25">
      <c r="A122" s="572">
        <v>18</v>
      </c>
      <c r="B122" s="682" t="s">
        <v>550</v>
      </c>
      <c r="C122" s="683"/>
      <c r="D122" s="683"/>
      <c r="E122" s="683"/>
      <c r="F122" s="684"/>
      <c r="G122" s="97"/>
    </row>
    <row r="123" spans="1:7" ht="18" customHeight="1" x14ac:dyDescent="0.25">
      <c r="A123" s="573"/>
      <c r="B123" s="441" t="s">
        <v>111</v>
      </c>
      <c r="C123" s="254"/>
      <c r="D123" s="114"/>
      <c r="E123" s="121" t="s">
        <v>103</v>
      </c>
      <c r="F123" s="201">
        <v>2013</v>
      </c>
      <c r="G123" s="93"/>
    </row>
    <row r="124" spans="1:7" ht="18" customHeight="1" x14ac:dyDescent="0.25">
      <c r="A124" s="573"/>
      <c r="B124" s="441" t="s">
        <v>4</v>
      </c>
      <c r="C124" s="254"/>
      <c r="D124" s="114"/>
      <c r="E124" s="121" t="s">
        <v>103</v>
      </c>
      <c r="F124" s="201">
        <v>2013</v>
      </c>
      <c r="G124" s="93"/>
    </row>
    <row r="125" spans="1:7" ht="18" customHeight="1" x14ac:dyDescent="0.25">
      <c r="A125" s="574"/>
      <c r="B125" s="441" t="s">
        <v>5</v>
      </c>
      <c r="C125" s="254"/>
      <c r="D125" s="114"/>
      <c r="E125" s="121" t="s">
        <v>103</v>
      </c>
      <c r="F125" s="201">
        <v>2013</v>
      </c>
      <c r="G125" s="93"/>
    </row>
    <row r="126" spans="1:7" ht="18" customHeight="1" x14ac:dyDescent="0.25">
      <c r="A126" s="572">
        <v>19</v>
      </c>
      <c r="B126" s="682" t="s">
        <v>543</v>
      </c>
      <c r="C126" s="683"/>
      <c r="D126" s="683"/>
      <c r="E126" s="683"/>
      <c r="F126" s="684"/>
      <c r="G126" s="97"/>
    </row>
    <row r="127" spans="1:7" ht="18" customHeight="1" x14ac:dyDescent="0.25">
      <c r="A127" s="573"/>
      <c r="B127" s="441" t="s">
        <v>111</v>
      </c>
      <c r="C127" s="254"/>
      <c r="D127" s="114"/>
      <c r="E127" s="121" t="s">
        <v>103</v>
      </c>
      <c r="F127" s="201">
        <v>2013</v>
      </c>
      <c r="G127" s="93"/>
    </row>
    <row r="128" spans="1:7" ht="18" customHeight="1" x14ac:dyDescent="0.25">
      <c r="A128" s="573"/>
      <c r="B128" s="441" t="s">
        <v>4</v>
      </c>
      <c r="C128" s="254"/>
      <c r="D128" s="114"/>
      <c r="E128" s="121" t="s">
        <v>103</v>
      </c>
      <c r="F128" s="201">
        <v>2013</v>
      </c>
      <c r="G128" s="93"/>
    </row>
    <row r="129" spans="1:7" ht="18" customHeight="1" x14ac:dyDescent="0.25">
      <c r="A129" s="574"/>
      <c r="B129" s="441" t="s">
        <v>5</v>
      </c>
      <c r="C129" s="254"/>
      <c r="D129" s="114"/>
      <c r="E129" s="121" t="s">
        <v>103</v>
      </c>
      <c r="F129" s="201">
        <v>2013</v>
      </c>
      <c r="G129" s="93"/>
    </row>
    <row r="130" spans="1:7" ht="18" customHeight="1" x14ac:dyDescent="0.25">
      <c r="A130" s="572">
        <v>19</v>
      </c>
      <c r="B130" s="682" t="s">
        <v>553</v>
      </c>
      <c r="C130" s="683"/>
      <c r="D130" s="683"/>
      <c r="E130" s="683"/>
      <c r="F130" s="684"/>
    </row>
    <row r="131" spans="1:7" x14ac:dyDescent="0.25">
      <c r="A131" s="573"/>
      <c r="B131" s="441" t="s">
        <v>111</v>
      </c>
      <c r="C131" s="254"/>
      <c r="D131" s="114"/>
      <c r="E131" s="121" t="s">
        <v>103</v>
      </c>
      <c r="F131" s="201">
        <v>2013</v>
      </c>
    </row>
    <row r="132" spans="1:7" x14ac:dyDescent="0.25">
      <c r="A132" s="573"/>
      <c r="B132" s="441" t="s">
        <v>4</v>
      </c>
      <c r="C132" s="254"/>
      <c r="D132" s="114"/>
      <c r="E132" s="121" t="s">
        <v>103</v>
      </c>
      <c r="F132" s="201">
        <v>2013</v>
      </c>
    </row>
    <row r="133" spans="1:7" x14ac:dyDescent="0.25">
      <c r="A133" s="574"/>
      <c r="B133" s="441" t="s">
        <v>5</v>
      </c>
      <c r="C133" s="254"/>
      <c r="D133" s="114"/>
      <c r="E133" s="121" t="s">
        <v>103</v>
      </c>
      <c r="F133" s="201">
        <v>2013</v>
      </c>
    </row>
    <row r="134" spans="1:7" ht="18" customHeight="1" x14ac:dyDescent="0.25">
      <c r="A134" s="572">
        <v>19</v>
      </c>
      <c r="B134" s="682" t="s">
        <v>551</v>
      </c>
      <c r="C134" s="683"/>
      <c r="D134" s="683"/>
      <c r="E134" s="683"/>
      <c r="F134" s="684"/>
    </row>
    <row r="135" spans="1:7" x14ac:dyDescent="0.25">
      <c r="A135" s="573"/>
      <c r="B135" s="441" t="s">
        <v>111</v>
      </c>
      <c r="C135" s="254"/>
      <c r="D135" s="114"/>
      <c r="E135" s="121" t="s">
        <v>103</v>
      </c>
      <c r="F135" s="201">
        <v>2013</v>
      </c>
    </row>
    <row r="136" spans="1:7" x14ac:dyDescent="0.25">
      <c r="A136" s="573"/>
      <c r="B136" s="441" t="s">
        <v>4</v>
      </c>
      <c r="C136" s="254"/>
      <c r="D136" s="114"/>
      <c r="E136" s="121" t="s">
        <v>103</v>
      </c>
      <c r="F136" s="201">
        <v>2013</v>
      </c>
    </row>
    <row r="137" spans="1:7" x14ac:dyDescent="0.25">
      <c r="A137" s="574"/>
      <c r="B137" s="441" t="s">
        <v>5</v>
      </c>
      <c r="C137" s="254"/>
      <c r="D137" s="114"/>
      <c r="E137" s="121" t="s">
        <v>103</v>
      </c>
      <c r="F137" s="201">
        <v>2013</v>
      </c>
    </row>
    <row r="138" spans="1:7" x14ac:dyDescent="0.25">
      <c r="A138" s="572">
        <v>19</v>
      </c>
      <c r="B138" s="682" t="s">
        <v>552</v>
      </c>
      <c r="C138" s="683"/>
      <c r="D138" s="683"/>
      <c r="E138" s="683"/>
      <c r="F138" s="684"/>
    </row>
    <row r="139" spans="1:7" x14ac:dyDescent="0.25">
      <c r="A139" s="573"/>
      <c r="B139" s="441" t="s">
        <v>111</v>
      </c>
      <c r="C139" s="254"/>
      <c r="D139" s="114"/>
      <c r="E139" s="121" t="s">
        <v>103</v>
      </c>
      <c r="F139" s="201">
        <v>2013</v>
      </c>
    </row>
    <row r="140" spans="1:7" x14ac:dyDescent="0.25">
      <c r="A140" s="573"/>
      <c r="B140" s="441" t="s">
        <v>4</v>
      </c>
      <c r="C140" s="254"/>
      <c r="D140" s="114"/>
      <c r="E140" s="121" t="s">
        <v>103</v>
      </c>
      <c r="F140" s="201">
        <v>2013</v>
      </c>
    </row>
    <row r="141" spans="1:7" x14ac:dyDescent="0.25">
      <c r="A141" s="574"/>
      <c r="B141" s="441" t="s">
        <v>5</v>
      </c>
      <c r="C141" s="254"/>
      <c r="D141" s="114"/>
      <c r="E141" s="121" t="s">
        <v>103</v>
      </c>
      <c r="F141" s="201">
        <v>2013</v>
      </c>
    </row>
    <row r="142" spans="1:7" x14ac:dyDescent="0.25">
      <c r="A142" s="572">
        <v>19</v>
      </c>
      <c r="B142" s="682" t="s">
        <v>554</v>
      </c>
      <c r="C142" s="683"/>
      <c r="D142" s="683"/>
      <c r="E142" s="683"/>
      <c r="F142" s="684"/>
    </row>
    <row r="143" spans="1:7" x14ac:dyDescent="0.25">
      <c r="A143" s="573"/>
      <c r="B143" s="441" t="s">
        <v>111</v>
      </c>
      <c r="C143" s="254"/>
      <c r="D143" s="114"/>
      <c r="E143" s="121" t="s">
        <v>103</v>
      </c>
      <c r="F143" s="201">
        <v>2013</v>
      </c>
    </row>
    <row r="144" spans="1:7" x14ac:dyDescent="0.25">
      <c r="A144" s="573"/>
      <c r="B144" s="441" t="s">
        <v>4</v>
      </c>
      <c r="C144" s="254"/>
      <c r="D144" s="114"/>
      <c r="E144" s="121" t="s">
        <v>103</v>
      </c>
      <c r="F144" s="201">
        <v>2013</v>
      </c>
    </row>
    <row r="145" spans="1:6" x14ac:dyDescent="0.25">
      <c r="A145" s="574"/>
      <c r="B145" s="441" t="s">
        <v>5</v>
      </c>
      <c r="C145" s="254"/>
      <c r="D145" s="114"/>
      <c r="E145" s="121" t="s">
        <v>103</v>
      </c>
      <c r="F145" s="201">
        <v>2013</v>
      </c>
    </row>
    <row r="146" spans="1:6" x14ac:dyDescent="0.25">
      <c r="A146" s="572">
        <v>19</v>
      </c>
      <c r="B146" s="682" t="s">
        <v>555</v>
      </c>
      <c r="C146" s="683"/>
      <c r="D146" s="683"/>
      <c r="E146" s="683"/>
      <c r="F146" s="684"/>
    </row>
    <row r="147" spans="1:6" x14ac:dyDescent="0.25">
      <c r="A147" s="573"/>
      <c r="B147" s="441" t="s">
        <v>111</v>
      </c>
      <c r="C147" s="254"/>
      <c r="D147" s="114"/>
      <c r="E147" s="121" t="s">
        <v>103</v>
      </c>
      <c r="F147" s="201">
        <v>2013</v>
      </c>
    </row>
    <row r="148" spans="1:6" x14ac:dyDescent="0.25">
      <c r="A148" s="573"/>
      <c r="B148" s="441" t="s">
        <v>4</v>
      </c>
      <c r="C148" s="254"/>
      <c r="D148" s="114"/>
      <c r="E148" s="121" t="s">
        <v>103</v>
      </c>
      <c r="F148" s="201">
        <v>2013</v>
      </c>
    </row>
    <row r="149" spans="1:6" ht="15.75" thickBot="1" x14ac:dyDescent="0.3">
      <c r="A149" s="645"/>
      <c r="B149" s="442" t="s">
        <v>5</v>
      </c>
      <c r="C149" s="255"/>
      <c r="D149" s="256"/>
      <c r="E149" s="155" t="s">
        <v>103</v>
      </c>
      <c r="F149" s="205">
        <v>2013</v>
      </c>
    </row>
    <row r="150" spans="1:6" x14ac:dyDescent="0.25">
      <c r="A150" s="137"/>
      <c r="B150" s="137"/>
      <c r="C150" s="137"/>
      <c r="D150" s="137"/>
      <c r="E150" s="137"/>
      <c r="F150" s="137"/>
    </row>
    <row r="151" spans="1:6" x14ac:dyDescent="0.25">
      <c r="A151" s="137"/>
      <c r="B151" s="137"/>
      <c r="C151" s="137"/>
      <c r="D151" s="137"/>
      <c r="E151" s="137"/>
      <c r="F151" s="137"/>
    </row>
    <row r="152" spans="1:6" x14ac:dyDescent="0.25">
      <c r="A152" s="137"/>
      <c r="B152" s="137"/>
      <c r="C152" s="137"/>
      <c r="D152" s="137"/>
      <c r="E152" s="137"/>
      <c r="F152" s="137"/>
    </row>
    <row r="153" spans="1:6" x14ac:dyDescent="0.25">
      <c r="A153" s="137"/>
      <c r="B153" s="137"/>
      <c r="C153" s="137"/>
      <c r="D153" s="137"/>
      <c r="E153" s="137"/>
      <c r="F153" s="137"/>
    </row>
    <row r="154" spans="1:6" x14ac:dyDescent="0.25">
      <c r="A154" s="137"/>
      <c r="B154" s="137"/>
      <c r="C154" s="137"/>
      <c r="D154" s="137"/>
      <c r="E154" s="137"/>
      <c r="F154" s="137"/>
    </row>
    <row r="155" spans="1:6" x14ac:dyDescent="0.25">
      <c r="A155" s="137"/>
      <c r="B155" s="137"/>
      <c r="C155" s="137"/>
      <c r="D155" s="137"/>
      <c r="E155" s="137"/>
      <c r="F155" s="137"/>
    </row>
    <row r="156" spans="1:6" x14ac:dyDescent="0.25">
      <c r="A156" s="137"/>
      <c r="B156" s="137"/>
      <c r="C156" s="137"/>
      <c r="D156" s="137"/>
      <c r="E156" s="137"/>
      <c r="F156" s="137"/>
    </row>
    <row r="157" spans="1:6" x14ac:dyDescent="0.25">
      <c r="A157" s="137"/>
      <c r="B157" s="137"/>
      <c r="C157" s="137"/>
      <c r="D157" s="137"/>
      <c r="E157" s="137"/>
      <c r="F157" s="137"/>
    </row>
    <row r="158" spans="1:6" x14ac:dyDescent="0.25">
      <c r="A158" s="137"/>
      <c r="B158" s="137"/>
      <c r="C158" s="137"/>
      <c r="D158" s="137"/>
      <c r="E158" s="137"/>
      <c r="F158" s="137"/>
    </row>
    <row r="159" spans="1:6" x14ac:dyDescent="0.25">
      <c r="A159" s="137"/>
      <c r="B159" s="137"/>
      <c r="C159" s="137"/>
      <c r="D159" s="137"/>
      <c r="E159" s="137"/>
      <c r="F159" s="137"/>
    </row>
    <row r="160" spans="1:6" x14ac:dyDescent="0.25">
      <c r="A160" s="137"/>
      <c r="B160" s="137"/>
      <c r="C160" s="137"/>
      <c r="D160" s="137"/>
      <c r="E160" s="137"/>
      <c r="F160" s="137"/>
    </row>
    <row r="161" spans="1:6" x14ac:dyDescent="0.25">
      <c r="A161" s="137"/>
      <c r="B161" s="137"/>
      <c r="C161" s="137"/>
      <c r="D161" s="137"/>
      <c r="E161" s="137"/>
      <c r="F161" s="137"/>
    </row>
    <row r="162" spans="1:6" x14ac:dyDescent="0.25">
      <c r="A162" s="137"/>
      <c r="B162" s="137"/>
      <c r="C162" s="137"/>
      <c r="D162" s="137"/>
      <c r="E162" s="137"/>
      <c r="F162" s="137"/>
    </row>
    <row r="163" spans="1:6" x14ac:dyDescent="0.25">
      <c r="A163" s="137"/>
      <c r="B163" s="137"/>
      <c r="C163" s="137"/>
      <c r="D163" s="137"/>
      <c r="E163" s="137"/>
      <c r="F163" s="137"/>
    </row>
    <row r="164" spans="1:6" x14ac:dyDescent="0.25">
      <c r="A164" s="137"/>
      <c r="B164" s="137"/>
      <c r="C164" s="137"/>
      <c r="D164" s="137"/>
      <c r="E164" s="137"/>
      <c r="F164" s="137"/>
    </row>
    <row r="165" spans="1:6" x14ac:dyDescent="0.25">
      <c r="A165" s="137"/>
      <c r="B165" s="137"/>
      <c r="C165" s="137"/>
      <c r="D165" s="137"/>
      <c r="E165" s="137"/>
      <c r="F165" s="137"/>
    </row>
    <row r="166" spans="1:6" x14ac:dyDescent="0.25">
      <c r="A166" s="137"/>
      <c r="B166" s="137"/>
      <c r="C166" s="137"/>
      <c r="D166" s="137"/>
      <c r="E166" s="137"/>
      <c r="F166" s="137"/>
    </row>
    <row r="167" spans="1:6" x14ac:dyDescent="0.25">
      <c r="A167" s="137"/>
      <c r="B167" s="137"/>
      <c r="C167" s="137"/>
      <c r="D167" s="137"/>
      <c r="E167" s="137"/>
      <c r="F167" s="137"/>
    </row>
    <row r="168" spans="1:6" x14ac:dyDescent="0.25">
      <c r="A168" s="137"/>
      <c r="B168" s="137"/>
      <c r="C168" s="137"/>
      <c r="D168" s="137"/>
      <c r="E168" s="137"/>
      <c r="F168" s="137"/>
    </row>
    <row r="169" spans="1:6" x14ac:dyDescent="0.25">
      <c r="A169" s="137"/>
      <c r="B169" s="137"/>
      <c r="C169" s="137"/>
      <c r="D169" s="137"/>
      <c r="E169" s="137"/>
      <c r="F169" s="137"/>
    </row>
    <row r="170" spans="1:6" x14ac:dyDescent="0.25">
      <c r="A170" s="137"/>
      <c r="B170" s="137"/>
      <c r="C170" s="137"/>
      <c r="D170" s="137"/>
      <c r="E170" s="137"/>
      <c r="F170" s="137"/>
    </row>
    <row r="171" spans="1:6" x14ac:dyDescent="0.25">
      <c r="A171" s="137"/>
      <c r="B171" s="137"/>
      <c r="C171" s="137"/>
      <c r="D171" s="137"/>
      <c r="E171" s="137"/>
      <c r="F171" s="137"/>
    </row>
    <row r="172" spans="1:6" x14ac:dyDescent="0.25">
      <c r="A172" s="137"/>
      <c r="B172" s="137"/>
      <c r="C172" s="137"/>
      <c r="D172" s="137"/>
      <c r="E172" s="137"/>
      <c r="F172" s="137"/>
    </row>
    <row r="173" spans="1:6" x14ac:dyDescent="0.25">
      <c r="A173" s="137"/>
      <c r="B173" s="137"/>
      <c r="C173" s="137"/>
      <c r="D173" s="137"/>
      <c r="E173" s="137"/>
      <c r="F173" s="137"/>
    </row>
    <row r="174" spans="1:6" x14ac:dyDescent="0.25">
      <c r="A174" s="137"/>
      <c r="B174" s="137"/>
      <c r="C174" s="137"/>
      <c r="D174" s="137"/>
      <c r="E174" s="137"/>
      <c r="F174" s="137"/>
    </row>
    <row r="175" spans="1:6" x14ac:dyDescent="0.25">
      <c r="A175" s="137"/>
      <c r="B175" s="137"/>
      <c r="C175" s="137"/>
      <c r="D175" s="137"/>
      <c r="E175" s="137"/>
      <c r="F175" s="137"/>
    </row>
    <row r="176" spans="1:6" x14ac:dyDescent="0.25">
      <c r="A176" s="137"/>
      <c r="B176" s="137"/>
      <c r="C176" s="137"/>
      <c r="D176" s="137"/>
      <c r="E176" s="137"/>
      <c r="F176" s="137"/>
    </row>
    <row r="177" spans="1:6" x14ac:dyDescent="0.25">
      <c r="A177" s="137"/>
      <c r="B177" s="137"/>
      <c r="C177" s="137"/>
      <c r="D177" s="137"/>
      <c r="E177" s="137"/>
      <c r="F177" s="137"/>
    </row>
    <row r="178" spans="1:6" x14ac:dyDescent="0.25">
      <c r="A178" s="137"/>
      <c r="B178" s="137"/>
      <c r="C178" s="137"/>
      <c r="D178" s="137"/>
      <c r="E178" s="137"/>
      <c r="F178" s="137"/>
    </row>
    <row r="179" spans="1:6" x14ac:dyDescent="0.25">
      <c r="A179" s="137"/>
      <c r="B179" s="137"/>
      <c r="C179" s="137"/>
      <c r="D179" s="137"/>
      <c r="E179" s="137"/>
      <c r="F179" s="137"/>
    </row>
    <row r="180" spans="1:6" x14ac:dyDescent="0.25">
      <c r="A180" s="137"/>
      <c r="B180" s="137"/>
      <c r="C180" s="137"/>
      <c r="D180" s="137"/>
      <c r="E180" s="137"/>
      <c r="F180" s="137"/>
    </row>
    <row r="181" spans="1:6" x14ac:dyDescent="0.25">
      <c r="A181" s="137"/>
      <c r="B181" s="137"/>
      <c r="C181" s="137"/>
      <c r="D181" s="137"/>
      <c r="E181" s="137"/>
      <c r="F181" s="137"/>
    </row>
    <row r="182" spans="1:6" x14ac:dyDescent="0.25">
      <c r="A182" s="137"/>
      <c r="B182" s="137"/>
      <c r="C182" s="137"/>
      <c r="D182" s="137"/>
      <c r="E182" s="137"/>
      <c r="F182" s="137"/>
    </row>
    <row r="183" spans="1:6" x14ac:dyDescent="0.25">
      <c r="A183" s="137"/>
      <c r="B183" s="137"/>
      <c r="C183" s="137"/>
      <c r="D183" s="137"/>
      <c r="E183" s="137"/>
      <c r="F183" s="137"/>
    </row>
    <row r="184" spans="1:6" x14ac:dyDescent="0.25">
      <c r="A184" s="137"/>
      <c r="B184" s="137"/>
      <c r="C184" s="137"/>
      <c r="D184" s="137"/>
      <c r="E184" s="137"/>
      <c r="F184" s="137"/>
    </row>
    <row r="185" spans="1:6" x14ac:dyDescent="0.25">
      <c r="A185" s="137"/>
      <c r="B185" s="137"/>
      <c r="C185" s="137"/>
      <c r="D185" s="137"/>
      <c r="E185" s="137"/>
      <c r="F185" s="137"/>
    </row>
    <row r="186" spans="1:6" x14ac:dyDescent="0.25">
      <c r="A186" s="137"/>
      <c r="B186" s="137"/>
      <c r="C186" s="137"/>
      <c r="D186" s="137"/>
      <c r="E186" s="137"/>
      <c r="F186" s="137"/>
    </row>
    <row r="187" spans="1:6" x14ac:dyDescent="0.25">
      <c r="A187" s="137"/>
      <c r="B187" s="137"/>
      <c r="C187" s="137"/>
      <c r="D187" s="137"/>
      <c r="E187" s="137"/>
      <c r="F187" s="137"/>
    </row>
    <row r="188" spans="1:6" x14ac:dyDescent="0.25">
      <c r="A188" s="137"/>
      <c r="B188" s="137"/>
      <c r="C188" s="137"/>
      <c r="D188" s="137"/>
      <c r="E188" s="137"/>
      <c r="F188" s="137"/>
    </row>
    <row r="189" spans="1:6" x14ac:dyDescent="0.25">
      <c r="A189" s="137"/>
      <c r="B189" s="137"/>
      <c r="C189" s="137"/>
      <c r="D189" s="137"/>
      <c r="E189" s="137"/>
      <c r="F189" s="137"/>
    </row>
    <row r="190" spans="1:6" x14ac:dyDescent="0.25">
      <c r="A190" s="137"/>
      <c r="B190" s="137"/>
      <c r="C190" s="137"/>
      <c r="D190" s="137"/>
      <c r="E190" s="137"/>
      <c r="F190" s="137"/>
    </row>
    <row r="191" spans="1:6" x14ac:dyDescent="0.25">
      <c r="A191" s="137"/>
      <c r="B191" s="137"/>
      <c r="C191" s="137"/>
      <c r="D191" s="137"/>
      <c r="E191" s="137"/>
      <c r="F191" s="137"/>
    </row>
    <row r="192" spans="1:6" x14ac:dyDescent="0.25">
      <c r="A192" s="137"/>
      <c r="B192" s="137"/>
      <c r="C192" s="137"/>
      <c r="D192" s="137"/>
      <c r="E192" s="137"/>
      <c r="F192" s="137"/>
    </row>
    <row r="193" spans="1:6" x14ac:dyDescent="0.25">
      <c r="A193" s="137"/>
      <c r="B193" s="137"/>
      <c r="C193" s="137"/>
      <c r="D193" s="137"/>
      <c r="E193" s="137"/>
      <c r="F193" s="137"/>
    </row>
    <row r="194" spans="1:6" x14ac:dyDescent="0.25">
      <c r="A194" s="137"/>
      <c r="B194" s="137"/>
      <c r="C194" s="137"/>
      <c r="D194" s="137"/>
      <c r="E194" s="137"/>
      <c r="F194" s="137"/>
    </row>
    <row r="195" spans="1:6" x14ac:dyDescent="0.25">
      <c r="A195" s="137"/>
      <c r="B195" s="137"/>
      <c r="C195" s="137"/>
      <c r="D195" s="137"/>
      <c r="E195" s="137"/>
      <c r="F195" s="137"/>
    </row>
    <row r="196" spans="1:6" x14ac:dyDescent="0.25">
      <c r="A196" s="137"/>
      <c r="B196" s="137"/>
      <c r="C196" s="137"/>
      <c r="D196" s="137"/>
      <c r="E196" s="137"/>
      <c r="F196" s="137"/>
    </row>
    <row r="197" spans="1:6" x14ac:dyDescent="0.25">
      <c r="A197" s="137"/>
      <c r="B197" s="137"/>
      <c r="C197" s="137"/>
      <c r="D197" s="137"/>
      <c r="E197" s="137"/>
      <c r="F197" s="137"/>
    </row>
    <row r="198" spans="1:6" x14ac:dyDescent="0.25">
      <c r="A198" s="137"/>
      <c r="B198" s="137"/>
      <c r="C198" s="137"/>
      <c r="D198" s="137"/>
      <c r="E198" s="137"/>
      <c r="F198" s="137"/>
    </row>
    <row r="199" spans="1:6" x14ac:dyDescent="0.25">
      <c r="A199" s="137"/>
      <c r="B199" s="137"/>
      <c r="C199" s="137"/>
      <c r="D199" s="137"/>
      <c r="E199" s="137"/>
      <c r="F199" s="137"/>
    </row>
    <row r="200" spans="1:6" x14ac:dyDescent="0.25">
      <c r="A200" s="137"/>
      <c r="B200" s="137"/>
      <c r="C200" s="137"/>
      <c r="D200" s="137"/>
      <c r="E200" s="137"/>
      <c r="F200" s="137"/>
    </row>
    <row r="201" spans="1:6" x14ac:dyDescent="0.25">
      <c r="A201" s="137"/>
      <c r="B201" s="137"/>
      <c r="C201" s="137"/>
      <c r="D201" s="137"/>
      <c r="E201" s="137"/>
      <c r="F201" s="137"/>
    </row>
    <row r="202" spans="1:6" x14ac:dyDescent="0.25">
      <c r="A202" s="137"/>
      <c r="B202" s="137"/>
      <c r="C202" s="137"/>
      <c r="D202" s="137"/>
      <c r="E202" s="137"/>
      <c r="F202" s="137"/>
    </row>
    <row r="203" spans="1:6" x14ac:dyDescent="0.25">
      <c r="A203" s="137"/>
      <c r="B203" s="137"/>
      <c r="C203" s="137"/>
      <c r="D203" s="137"/>
      <c r="E203" s="137"/>
      <c r="F203" s="137"/>
    </row>
    <row r="204" spans="1:6" x14ac:dyDescent="0.25">
      <c r="A204" s="137"/>
      <c r="B204" s="137"/>
      <c r="C204" s="137"/>
      <c r="D204" s="137"/>
      <c r="E204" s="137"/>
      <c r="F204" s="137"/>
    </row>
    <row r="205" spans="1:6" x14ac:dyDescent="0.25">
      <c r="A205" s="137"/>
      <c r="B205" s="137"/>
      <c r="C205" s="137"/>
      <c r="D205" s="137"/>
      <c r="E205" s="137"/>
      <c r="F205" s="137"/>
    </row>
    <row r="206" spans="1:6" x14ac:dyDescent="0.25">
      <c r="A206" s="137"/>
      <c r="B206" s="137"/>
      <c r="C206" s="137"/>
      <c r="D206" s="137"/>
      <c r="E206" s="137"/>
      <c r="F206" s="137"/>
    </row>
    <row r="207" spans="1:6" x14ac:dyDescent="0.25">
      <c r="A207" s="137"/>
      <c r="B207" s="137"/>
      <c r="C207" s="137"/>
      <c r="D207" s="137"/>
      <c r="E207" s="137"/>
      <c r="F207" s="137"/>
    </row>
    <row r="208" spans="1:6" x14ac:dyDescent="0.25">
      <c r="A208" s="137"/>
      <c r="B208" s="137"/>
      <c r="C208" s="137"/>
      <c r="D208" s="137"/>
      <c r="E208" s="137"/>
      <c r="F208" s="137"/>
    </row>
  </sheetData>
  <mergeCells count="49">
    <mergeCell ref="A1:F1"/>
    <mergeCell ref="A122:A125"/>
    <mergeCell ref="B122:F122"/>
    <mergeCell ref="A81:A111"/>
    <mergeCell ref="B81:F81"/>
    <mergeCell ref="A114:A117"/>
    <mergeCell ref="B114:F114"/>
    <mergeCell ref="B82:F82"/>
    <mergeCell ref="A118:A121"/>
    <mergeCell ref="B118:F118"/>
    <mergeCell ref="A25:A49"/>
    <mergeCell ref="B25:F25"/>
    <mergeCell ref="A50:A80"/>
    <mergeCell ref="B50:F50"/>
    <mergeCell ref="A13:A18"/>
    <mergeCell ref="B13:F13"/>
    <mergeCell ref="B44:F44"/>
    <mergeCell ref="B51:F51"/>
    <mergeCell ref="B57:F57"/>
    <mergeCell ref="A2:A4"/>
    <mergeCell ref="B2:B4"/>
    <mergeCell ref="D2:D4"/>
    <mergeCell ref="E2:E4"/>
    <mergeCell ref="F2:F4"/>
    <mergeCell ref="C2:C4"/>
    <mergeCell ref="A19:A24"/>
    <mergeCell ref="B19:F19"/>
    <mergeCell ref="B26:F26"/>
    <mergeCell ref="B32:F32"/>
    <mergeCell ref="B38:F38"/>
    <mergeCell ref="A130:A133"/>
    <mergeCell ref="B130:F130"/>
    <mergeCell ref="A134:A137"/>
    <mergeCell ref="B134:F134"/>
    <mergeCell ref="B63:F63"/>
    <mergeCell ref="B69:F69"/>
    <mergeCell ref="B75:F75"/>
    <mergeCell ref="A126:A129"/>
    <mergeCell ref="B126:F126"/>
    <mergeCell ref="B94:F94"/>
    <mergeCell ref="B100:F100"/>
    <mergeCell ref="B106:F106"/>
    <mergeCell ref="B88:F88"/>
    <mergeCell ref="A138:A141"/>
    <mergeCell ref="B138:F138"/>
    <mergeCell ref="A142:A145"/>
    <mergeCell ref="B142:F142"/>
    <mergeCell ref="A146:A149"/>
    <mergeCell ref="B146:F146"/>
  </mergeCells>
  <pageMargins left="0.17" right="0.17" top="0.18" bottom="0.28000000000000003" header="0.17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19</vt:i4>
      </vt:variant>
    </vt:vector>
  </HeadingPairs>
  <TitlesOfParts>
    <vt:vector size="19" baseType="lpstr">
      <vt:lpstr>DEMOGRAFIA-12</vt:lpstr>
      <vt:lpstr>Demográfia - Rel Beijing 5 Ind.</vt:lpstr>
      <vt:lpstr>VOZ;LIDERANÇA,PARTICIPAÇÃO-20</vt:lpstr>
      <vt:lpstr>Aut nas decis Rel Beijing 6 Ind</vt:lpstr>
      <vt:lpstr>SAÚDE-20</vt:lpstr>
      <vt:lpstr>Saúde - Rel Beijing 5 Ind.</vt:lpstr>
      <vt:lpstr>EDUCAÇÃO-14 Ind.</vt:lpstr>
      <vt:lpstr> Educação - Rel Beijing 6 Ind.</vt:lpstr>
      <vt:lpstr> VBG 19</vt:lpstr>
      <vt:lpstr>Auto Física Rel Beijing 6 Ind</vt:lpstr>
      <vt:lpstr>EMPODERAMENTO ECONOMICO-17</vt:lpstr>
      <vt:lpstr>Auton Económ Rela Beijing 4 Ind</vt:lpstr>
      <vt:lpstr>Económia - Rel de Beijing 5 Ind</vt:lpstr>
      <vt:lpstr> ONU MULHERES 2015</vt:lpstr>
      <vt:lpstr>ECOSOC 2013</vt:lpstr>
      <vt:lpstr>CRIMES SEXUAIS</vt:lpstr>
      <vt:lpstr>MIX</vt:lpstr>
      <vt:lpstr>Dados administ.VBG 2011-2014</vt:lpstr>
      <vt:lpstr>Reg Policial VBG 2012-2013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</dc:creator>
  <cp:lastModifiedBy>Damaris Rosabal</cp:lastModifiedBy>
  <cp:lastPrinted>2015-05-22T11:10:22Z</cp:lastPrinted>
  <dcterms:created xsi:type="dcterms:W3CDTF">2011-12-26T22:21:49Z</dcterms:created>
  <dcterms:modified xsi:type="dcterms:W3CDTF">2016-02-09T08:42:51Z</dcterms:modified>
</cp:coreProperties>
</file>