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Z:\DIFUSÃO DE INFORMAÇÃO\Pedido Dados\Contas Nacionais\Trimestrais\2023\"/>
    </mc:Choice>
  </mc:AlternateContent>
  <xr:revisionPtr revIDLastSave="0" documentId="8_{16E55600-2540-4568-A7CB-14CF4906E040}" xr6:coauthVersionLast="47" xr6:coauthVersionMax="47" xr10:uidLastSave="{00000000-0000-0000-0000-000000000000}"/>
  <bookViews>
    <workbookView xWindow="-120" yWindow="-120" windowWidth="29040" windowHeight="15720" tabRatio="846" xr2:uid="{00000000-000D-0000-FFFF-FFFF00000000}"/>
  </bookViews>
  <sheets>
    <sheet name="capa " sheetId="14" r:id="rId1"/>
    <sheet name="Indice" sheetId="9" r:id="rId2"/>
    <sheet name="Q1.1" sheetId="1" r:id="rId3"/>
    <sheet name="Q1.2" sheetId="2" r:id="rId4"/>
    <sheet name="Q1.3" sheetId="10" r:id="rId5"/>
    <sheet name="Q1.4" sheetId="3" r:id="rId6"/>
    <sheet name="Q1.5" sheetId="4" r:id="rId7"/>
    <sheet name="Q2.1" sheetId="7" r:id="rId8"/>
    <sheet name="Q2.2" sheetId="8" r:id="rId9"/>
    <sheet name="Q2.3" sheetId="11" r:id="rId10"/>
    <sheet name="Q2.4" sheetId="5" r:id="rId11"/>
    <sheet name="Q2.5" sheetId="6" r:id="rId12"/>
  </sheets>
  <definedNames>
    <definedName name="_xlnm.Print_Area" localSheetId="0">'capa '!$A$1:$Q$83</definedName>
    <definedName name="_xlnm.Print_Area" localSheetId="9">'Q2.3'!$A$2:$P$22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21" i="10" l="1"/>
  <c r="C21" i="10"/>
  <c r="E21" i="10"/>
  <c r="D21" i="10"/>
  <c r="K21" i="10"/>
  <c r="P21" i="10"/>
  <c r="O21" i="10" l="1"/>
  <c r="Q21" i="10"/>
  <c r="L21" i="10"/>
  <c r="W21" i="10"/>
  <c r="I21" i="10"/>
  <c r="X21" i="10"/>
  <c r="S21" i="10"/>
  <c r="Y21" i="10"/>
  <c r="AB21" i="10"/>
  <c r="M21" i="10"/>
  <c r="H21" i="10"/>
  <c r="G21" i="10"/>
  <c r="U21" i="10"/>
  <c r="AC21" i="10"/>
  <c r="T21" i="10"/>
  <c r="V21" i="10" l="1"/>
  <c r="AF21" i="10"/>
  <c r="AG21" i="10"/>
  <c r="B21" i="10"/>
  <c r="AE21" i="10"/>
  <c r="F21" i="10" l="1"/>
  <c r="J21" i="10"/>
  <c r="Z21" i="10"/>
  <c r="F21" i="11"/>
  <c r="D21" i="11"/>
  <c r="AJ21" i="10"/>
  <c r="B21" i="11"/>
  <c r="AI21" i="10"/>
  <c r="R21" i="10"/>
  <c r="N21" i="10"/>
  <c r="AK21" i="10"/>
  <c r="G21" i="11"/>
  <c r="C21" i="11" l="1"/>
  <c r="H21" i="11"/>
  <c r="AM21" i="10"/>
  <c r="AN21" i="10"/>
  <c r="AO21" i="10"/>
  <c r="E21" i="11"/>
  <c r="AD21" i="10" l="1"/>
  <c r="AQ21" i="10"/>
  <c r="AS21" i="10"/>
  <c r="AR21" i="10"/>
  <c r="I21" i="11" l="1"/>
  <c r="AV21" i="10"/>
  <c r="AH21" i="10"/>
  <c r="AU21" i="10"/>
  <c r="AW21" i="10"/>
  <c r="AL21" i="10" l="1"/>
  <c r="AY21" i="10"/>
  <c r="J21" i="11"/>
  <c r="AZ21" i="10"/>
  <c r="AP21" i="10" l="1"/>
  <c r="BA21" i="10"/>
  <c r="K21" i="11"/>
  <c r="BD21" i="10" l="1"/>
  <c r="BC21" i="10"/>
  <c r="L21" i="11"/>
  <c r="AT21" i="10"/>
  <c r="BE21" i="10"/>
  <c r="BI21" i="10" l="1"/>
  <c r="AX21" i="10"/>
  <c r="BH21" i="10"/>
  <c r="BG21" i="10"/>
  <c r="M21" i="11"/>
  <c r="N21" i="11" l="1"/>
  <c r="BB21" i="10"/>
  <c r="BL21" i="10"/>
  <c r="BM21" i="10"/>
  <c r="BK21" i="10"/>
  <c r="BF21" i="10" l="1"/>
  <c r="O21" i="11"/>
  <c r="BJ21" i="10" l="1"/>
  <c r="P21" i="11"/>
  <c r="Q21" i="11" l="1"/>
  <c r="C14" i="10" l="1"/>
  <c r="D14" i="10"/>
  <c r="E14" i="10"/>
  <c r="G14" i="10"/>
  <c r="Y14" i="10"/>
  <c r="S14" i="10"/>
  <c r="X14" i="10"/>
  <c r="M14" i="10"/>
  <c r="L14" i="10"/>
  <c r="P14" i="10"/>
  <c r="AA14" i="10" l="1"/>
  <c r="Q14" i="10"/>
  <c r="AB14" i="10"/>
  <c r="H14" i="10"/>
  <c r="K14" i="10"/>
  <c r="AC14" i="10"/>
  <c r="U14" i="10"/>
  <c r="O14" i="10"/>
  <c r="I14" i="10"/>
  <c r="T14" i="10"/>
  <c r="W14" i="10"/>
  <c r="AG14" i="10" l="1"/>
  <c r="AF14" i="10"/>
  <c r="B14" i="10"/>
  <c r="AE14" i="10"/>
  <c r="AB19" i="10"/>
  <c r="C19" i="10"/>
  <c r="E19" i="10"/>
  <c r="D19" i="10"/>
  <c r="I19" i="10"/>
  <c r="Q19" i="10"/>
  <c r="P19" i="10"/>
  <c r="S19" i="10"/>
  <c r="U19" i="10"/>
  <c r="Y6" i="10"/>
  <c r="E6" i="10"/>
  <c r="C6" i="10"/>
  <c r="D6" i="10"/>
  <c r="Q6" i="10"/>
  <c r="O6" i="10"/>
  <c r="M6" i="10"/>
  <c r="G6" i="10" l="1"/>
  <c r="F14" i="10"/>
  <c r="H6" i="10"/>
  <c r="T6" i="10"/>
  <c r="G19" i="10"/>
  <c r="L6" i="10"/>
  <c r="R14" i="10"/>
  <c r="X6" i="10"/>
  <c r="W6" i="10"/>
  <c r="L19" i="10"/>
  <c r="AG6" i="10"/>
  <c r="AF6" i="10"/>
  <c r="AG19" i="10"/>
  <c r="O19" i="10"/>
  <c r="AC19" i="10"/>
  <c r="AF19" i="10"/>
  <c r="B14" i="11"/>
  <c r="C14" i="11"/>
  <c r="AK14" i="10"/>
  <c r="J14" i="10"/>
  <c r="N14" i="10"/>
  <c r="AE19" i="10"/>
  <c r="E14" i="11"/>
  <c r="AI14" i="10"/>
  <c r="AJ14" i="10"/>
  <c r="K6" i="10"/>
  <c r="Y19" i="10"/>
  <c r="V14" i="10"/>
  <c r="M19" i="10"/>
  <c r="K19" i="10"/>
  <c r="P6" i="10"/>
  <c r="Z14" i="10"/>
  <c r="U6" i="10"/>
  <c r="AA6" i="10"/>
  <c r="I6" i="10"/>
  <c r="AB6" i="10"/>
  <c r="S6" i="10"/>
  <c r="AE6" i="10"/>
  <c r="AC6" i="10"/>
  <c r="H19" i="10"/>
  <c r="G14" i="11" l="1"/>
  <c r="AI6" i="10"/>
  <c r="AK6" i="10"/>
  <c r="AJ6" i="10"/>
  <c r="AK19" i="10"/>
  <c r="H14" i="11"/>
  <c r="D14" i="11"/>
  <c r="AM14" i="10"/>
  <c r="AI19" i="10"/>
  <c r="T19" i="10"/>
  <c r="X19" i="10"/>
  <c r="N19" i="10"/>
  <c r="B19" i="10"/>
  <c r="AJ19" i="10"/>
  <c r="F14" i="11"/>
  <c r="W19" i="10"/>
  <c r="AA19" i="10"/>
  <c r="J6" i="10"/>
  <c r="AO14" i="10"/>
  <c r="V6" i="10"/>
  <c r="B6" i="10"/>
  <c r="AN14" i="10"/>
  <c r="Z6" i="10" l="1"/>
  <c r="V19" i="10"/>
  <c r="N6" i="10"/>
  <c r="Z19" i="10"/>
  <c r="AR14" i="10"/>
  <c r="E19" i="11"/>
  <c r="B6" i="11"/>
  <c r="AS14" i="10"/>
  <c r="F19" i="10"/>
  <c r="AM19" i="10"/>
  <c r="G6" i="11"/>
  <c r="AN19" i="10"/>
  <c r="J19" i="10"/>
  <c r="F6" i="10"/>
  <c r="AO19" i="10"/>
  <c r="AQ14" i="10"/>
  <c r="B19" i="11"/>
  <c r="AM6" i="10"/>
  <c r="AD14" i="10"/>
  <c r="R6" i="10"/>
  <c r="AD6" i="10"/>
  <c r="F6" i="11"/>
  <c r="R19" i="10"/>
  <c r="AN6" i="10"/>
  <c r="AO6" i="10"/>
  <c r="D19" i="11" l="1"/>
  <c r="H19" i="11"/>
  <c r="AQ6" i="10"/>
  <c r="AD19" i="10"/>
  <c r="AH14" i="10"/>
  <c r="AU14" i="10"/>
  <c r="C6" i="11"/>
  <c r="D6" i="11"/>
  <c r="AW14" i="10"/>
  <c r="AV14" i="10"/>
  <c r="I6" i="11"/>
  <c r="C19" i="11"/>
  <c r="I14" i="11"/>
  <c r="G19" i="11"/>
  <c r="F19" i="11"/>
  <c r="H6" i="11"/>
  <c r="AR19" i="10"/>
  <c r="AQ19" i="10"/>
  <c r="AS6" i="10"/>
  <c r="AS19" i="10"/>
  <c r="AR6" i="10"/>
  <c r="E6" i="11"/>
  <c r="AU19" i="10" l="1"/>
  <c r="AV19" i="10"/>
  <c r="AL14" i="10"/>
  <c r="AV6" i="10"/>
  <c r="AY14" i="10"/>
  <c r="AW19" i="10"/>
  <c r="J14" i="11"/>
  <c r="AH6" i="10"/>
  <c r="AW6" i="10"/>
  <c r="AH19" i="10"/>
  <c r="I19" i="11"/>
  <c r="AZ14" i="10"/>
  <c r="AU6" i="10"/>
  <c r="BA14" i="10" l="1"/>
  <c r="AL19" i="10"/>
  <c r="J6" i="11"/>
  <c r="AY6" i="10"/>
  <c r="AP14" i="10"/>
  <c r="K14" i="11"/>
  <c r="AZ6" i="10"/>
  <c r="AL6" i="10"/>
  <c r="AZ19" i="10"/>
  <c r="AY19" i="10"/>
  <c r="J19" i="11"/>
  <c r="BA6" i="10" l="1"/>
  <c r="L14" i="11"/>
  <c r="BD14" i="10"/>
  <c r="AT14" i="10"/>
  <c r="AP19" i="10"/>
  <c r="BA19" i="10"/>
  <c r="K19" i="11"/>
  <c r="K6" i="11"/>
  <c r="BC14" i="10"/>
  <c r="AP6" i="10"/>
  <c r="BE14" i="10"/>
  <c r="AT19" i="10" l="1"/>
  <c r="BE6" i="10"/>
  <c r="BH14" i="10"/>
  <c r="BC19" i="10"/>
  <c r="L6" i="11"/>
  <c r="BC6" i="10"/>
  <c r="BD6" i="10"/>
  <c r="AX14" i="10"/>
  <c r="BE19" i="10"/>
  <c r="M14" i="11"/>
  <c r="BD19" i="10"/>
  <c r="AT6" i="10"/>
  <c r="BG14" i="10"/>
  <c r="L19" i="11"/>
  <c r="BI14" i="10"/>
  <c r="AX19" i="10" l="1"/>
  <c r="M6" i="11"/>
  <c r="BI19" i="10"/>
  <c r="BH6" i="10"/>
  <c r="BG6" i="10"/>
  <c r="M19" i="11"/>
  <c r="BL14" i="10"/>
  <c r="N14" i="11"/>
  <c r="BB14" i="10"/>
  <c r="BH19" i="10"/>
  <c r="BK14" i="10"/>
  <c r="BM14" i="10"/>
  <c r="BG19" i="10"/>
  <c r="BI6" i="10"/>
  <c r="AX6" i="10"/>
  <c r="BF14" i="10" l="1"/>
  <c r="BK6" i="10"/>
  <c r="BK19" i="10"/>
  <c r="BM19" i="10"/>
  <c r="N6" i="11"/>
  <c r="BL19" i="10"/>
  <c r="BL6" i="10"/>
  <c r="BB6" i="10"/>
  <c r="N19" i="11"/>
  <c r="BM6" i="10"/>
  <c r="BB19" i="10"/>
  <c r="O14" i="11"/>
  <c r="BJ14" i="10" l="1"/>
  <c r="O6" i="11"/>
  <c r="O19" i="11"/>
  <c r="BF19" i="10"/>
  <c r="BF6" i="10"/>
  <c r="P14" i="11"/>
  <c r="BJ6" i="10" l="1"/>
  <c r="P19" i="11"/>
  <c r="BJ19" i="10"/>
  <c r="Q14" i="11"/>
  <c r="P6" i="11"/>
  <c r="Q19" i="11" l="1"/>
  <c r="Q6" i="11"/>
  <c r="D13" i="10" l="1"/>
  <c r="E13" i="10"/>
  <c r="C13" i="10"/>
  <c r="H13" i="10"/>
  <c r="I13" i="10"/>
  <c r="P13" i="10"/>
  <c r="S13" i="10"/>
  <c r="T13" i="10"/>
  <c r="Q13" i="10" l="1"/>
  <c r="W13" i="10"/>
  <c r="Y13" i="10"/>
  <c r="X13" i="10"/>
  <c r="O13" i="10"/>
  <c r="AB13" i="10"/>
  <c r="G13" i="10"/>
  <c r="U13" i="10"/>
  <c r="AF13" i="10"/>
  <c r="M13" i="10"/>
  <c r="AG13" i="10"/>
  <c r="AE13" i="10"/>
  <c r="K13" i="10"/>
  <c r="AA13" i="10"/>
  <c r="L13" i="10"/>
  <c r="AC13" i="10"/>
  <c r="AI13" i="10" l="1"/>
  <c r="B13" i="10"/>
  <c r="V13" i="10"/>
  <c r="AJ13" i="10"/>
  <c r="AK13" i="10"/>
  <c r="R13" i="10" l="1"/>
  <c r="AO13" i="10"/>
  <c r="B13" i="11"/>
  <c r="AN13" i="10"/>
  <c r="G13" i="11"/>
  <c r="Z13" i="10"/>
  <c r="H13" i="11"/>
  <c r="F13" i="10"/>
  <c r="J13" i="10"/>
  <c r="N13" i="10"/>
  <c r="AD13" i="10"/>
  <c r="AM13" i="10"/>
  <c r="E13" i="11" l="1"/>
  <c r="C13" i="11"/>
  <c r="AQ13" i="10"/>
  <c r="I13" i="11"/>
  <c r="F13" i="11"/>
  <c r="AR13" i="10"/>
  <c r="AS13" i="10"/>
  <c r="D13" i="11"/>
  <c r="AW13" i="10" l="1"/>
  <c r="AU13" i="10"/>
  <c r="AH13" i="10"/>
  <c r="AV13" i="10"/>
  <c r="J13" i="11" l="1"/>
  <c r="AZ13" i="10"/>
  <c r="AL13" i="10"/>
  <c r="AY13" i="10"/>
  <c r="BA13" i="10" l="1"/>
  <c r="K13" i="11"/>
  <c r="AP13" i="10"/>
  <c r="BE13" i="10" l="1"/>
  <c r="AT13" i="10"/>
  <c r="BC13" i="10"/>
  <c r="BD13" i="10"/>
  <c r="L13" i="11"/>
  <c r="BI13" i="10" l="1"/>
  <c r="AX13" i="10"/>
  <c r="M13" i="11"/>
  <c r="BH13" i="10"/>
  <c r="BG13" i="10"/>
  <c r="AF7" i="10" l="1"/>
  <c r="N13" i="11"/>
  <c r="BM13" i="10"/>
  <c r="BL13" i="10"/>
  <c r="BB13" i="10"/>
  <c r="BK13" i="10"/>
  <c r="C7" i="10"/>
  <c r="E7" i="10"/>
  <c r="D7" i="10"/>
  <c r="H7" i="10"/>
  <c r="M7" i="10"/>
  <c r="L7" i="10"/>
  <c r="W7" i="10"/>
  <c r="Y7" i="10"/>
  <c r="X7" i="10"/>
  <c r="I7" i="10" l="1"/>
  <c r="AA7" i="10"/>
  <c r="Q7" i="10"/>
  <c r="O7" i="10"/>
  <c r="AG7" i="10"/>
  <c r="K7" i="10"/>
  <c r="AB7" i="10"/>
  <c r="AE7" i="10"/>
  <c r="BF13" i="10"/>
  <c r="O13" i="11"/>
  <c r="AC7" i="10"/>
  <c r="G7" i="10"/>
  <c r="S7" i="10"/>
  <c r="T7" i="10"/>
  <c r="U7" i="10"/>
  <c r="P7" i="10"/>
  <c r="P13" i="11" l="1"/>
  <c r="BJ13" i="10"/>
  <c r="AI7" i="10"/>
  <c r="AJ7" i="10"/>
  <c r="AK7" i="10"/>
  <c r="B7" i="10"/>
  <c r="R7" i="10"/>
  <c r="J7" i="10" l="1"/>
  <c r="B7" i="11"/>
  <c r="AD7" i="10"/>
  <c r="F7" i="10"/>
  <c r="C7" i="11"/>
  <c r="AO7" i="10"/>
  <c r="Q13" i="11"/>
  <c r="AN7" i="10"/>
  <c r="AM7" i="10"/>
  <c r="N7" i="10"/>
  <c r="AS7" i="10" l="1"/>
  <c r="E7" i="11"/>
  <c r="F7" i="11"/>
  <c r="AR7" i="10"/>
  <c r="I7" i="11"/>
  <c r="D7" i="11"/>
  <c r="V7" i="10"/>
  <c r="Z7" i="10"/>
  <c r="AW7" i="10"/>
  <c r="AH7" i="10"/>
  <c r="AQ7" i="10"/>
  <c r="AU7" i="10" l="1"/>
  <c r="AV7" i="10"/>
  <c r="J7" i="11"/>
  <c r="AL7" i="10"/>
  <c r="AZ7" i="10"/>
  <c r="G7" i="11"/>
  <c r="H7" i="11"/>
  <c r="AY7" i="10" l="1"/>
  <c r="BA7" i="10"/>
  <c r="K7" i="11"/>
  <c r="AP7" i="10"/>
  <c r="BD7" i="10" l="1"/>
  <c r="BC7" i="10"/>
  <c r="BE7" i="10"/>
  <c r="AT7" i="10"/>
  <c r="L7" i="11"/>
  <c r="BI7" i="10" l="1"/>
  <c r="AX7" i="10"/>
  <c r="M7" i="11"/>
  <c r="BH7" i="10"/>
  <c r="BG7" i="10" l="1"/>
  <c r="BK7" i="10"/>
  <c r="BM7" i="10"/>
  <c r="BB7" i="10"/>
  <c r="N7" i="11"/>
  <c r="BL7" i="10" l="1"/>
  <c r="BF7" i="10"/>
  <c r="O7" i="11"/>
  <c r="BJ7" i="10" l="1"/>
  <c r="P7" i="11"/>
  <c r="Q7" i="11" l="1"/>
  <c r="C3" i="10" l="1"/>
  <c r="E3" i="10"/>
  <c r="D3" i="10"/>
  <c r="Q3" i="10"/>
  <c r="O3" i="10"/>
  <c r="T3" i="10"/>
  <c r="AA3" i="10"/>
  <c r="M3" i="10" l="1"/>
  <c r="P3" i="10"/>
  <c r="Y3" i="10"/>
  <c r="W3" i="10"/>
  <c r="K3" i="10"/>
  <c r="X3" i="10"/>
  <c r="AC3" i="10"/>
  <c r="AG3" i="10"/>
  <c r="G3" i="10"/>
  <c r="AF3" i="10"/>
  <c r="AB3" i="10"/>
  <c r="L3" i="10"/>
  <c r="AE3" i="10"/>
  <c r="H3" i="10"/>
  <c r="I3" i="10"/>
  <c r="U3" i="10"/>
  <c r="S3" i="10"/>
  <c r="AI3" i="10" l="1"/>
  <c r="B3" i="10"/>
  <c r="AN3" i="10"/>
  <c r="V3" i="10"/>
  <c r="F3" i="10"/>
  <c r="AK3" i="10"/>
  <c r="AJ3" i="10"/>
  <c r="AM3" i="10"/>
  <c r="AO3" i="10"/>
  <c r="N3" i="10" l="1"/>
  <c r="Z3" i="10"/>
  <c r="H3" i="11"/>
  <c r="AQ3" i="10"/>
  <c r="J3" i="10"/>
  <c r="B3" i="11"/>
  <c r="AS3" i="10"/>
  <c r="D3" i="11"/>
  <c r="R3" i="10"/>
  <c r="AR3" i="10"/>
  <c r="AD3" i="10"/>
  <c r="F3" i="11"/>
  <c r="E3" i="11" l="1"/>
  <c r="I3" i="11"/>
  <c r="AW3" i="10"/>
  <c r="AH3" i="10"/>
  <c r="AU3" i="10"/>
  <c r="G3" i="11"/>
  <c r="AV3" i="10"/>
  <c r="C3" i="11"/>
  <c r="AZ3" i="10" l="1"/>
  <c r="AL3" i="10"/>
  <c r="AY3" i="10"/>
  <c r="J3" i="11"/>
  <c r="K3" i="11" l="1"/>
  <c r="AP3" i="10"/>
  <c r="BA3" i="10"/>
  <c r="BE3" i="10" l="1"/>
  <c r="L3" i="11"/>
  <c r="BC3" i="10"/>
  <c r="AT3" i="10"/>
  <c r="BD3" i="10"/>
  <c r="M3" i="11" l="1"/>
  <c r="AX3" i="10"/>
  <c r="BH3" i="10"/>
  <c r="BI3" i="10"/>
  <c r="BG3" i="10"/>
  <c r="BK3" i="10" l="1"/>
  <c r="BB3" i="10"/>
  <c r="BM3" i="10"/>
  <c r="N3" i="11"/>
  <c r="BL3" i="10"/>
  <c r="O3" i="11" l="1"/>
  <c r="BF3" i="10"/>
  <c r="BJ3" i="10" l="1"/>
  <c r="P3" i="11"/>
  <c r="AC8" i="10"/>
  <c r="Q3" i="11" l="1"/>
  <c r="AA8" i="10"/>
  <c r="AB5" i="10"/>
  <c r="AA5" i="10"/>
  <c r="AC5" i="10"/>
  <c r="C5" i="10"/>
  <c r="E5" i="10"/>
  <c r="D5" i="10"/>
  <c r="L5" i="10"/>
  <c r="O5" i="10"/>
  <c r="D8" i="10"/>
  <c r="C8" i="10"/>
  <c r="E8" i="10"/>
  <c r="G8" i="10"/>
  <c r="I8" i="10"/>
  <c r="L8" i="10"/>
  <c r="T8" i="10"/>
  <c r="Q5" i="10" l="1"/>
  <c r="P5" i="10"/>
  <c r="O8" i="10"/>
  <c r="K5" i="10"/>
  <c r="Q8" i="10"/>
  <c r="P8" i="10"/>
  <c r="M5" i="10"/>
  <c r="AE5" i="10"/>
  <c r="AE8" i="10"/>
  <c r="AG5" i="10"/>
  <c r="AF5" i="10"/>
  <c r="H5" i="10"/>
  <c r="AG8" i="10"/>
  <c r="G5" i="10"/>
  <c r="I5" i="10"/>
  <c r="AF8" i="10"/>
  <c r="M8" i="10"/>
  <c r="K8" i="10"/>
  <c r="H8" i="10"/>
  <c r="Z8" i="10" l="1"/>
  <c r="AI5" i="10"/>
  <c r="T5" i="10"/>
  <c r="X5" i="10"/>
  <c r="AK5" i="10"/>
  <c r="AJ5" i="10"/>
  <c r="AI8" i="10"/>
  <c r="U8" i="10"/>
  <c r="Y8" i="10"/>
  <c r="B5" i="10"/>
  <c r="AK8" i="10"/>
  <c r="N8" i="10"/>
  <c r="S8" i="10"/>
  <c r="W8" i="10"/>
  <c r="X8" i="10"/>
  <c r="AB8" i="10"/>
  <c r="S5" i="10"/>
  <c r="W5" i="10"/>
  <c r="B8" i="10"/>
  <c r="AJ8" i="10"/>
  <c r="F5" i="10"/>
  <c r="U5" i="10"/>
  <c r="Y5" i="10"/>
  <c r="V5" i="10" l="1"/>
  <c r="J5" i="10"/>
  <c r="N5" i="10"/>
  <c r="E5" i="11"/>
  <c r="AN5" i="10"/>
  <c r="B8" i="11"/>
  <c r="AN8" i="10"/>
  <c r="R5" i="10"/>
  <c r="F5" i="11"/>
  <c r="Z5" i="10"/>
  <c r="AO5" i="10"/>
  <c r="J8" i="10"/>
  <c r="AM5" i="10"/>
  <c r="AM8" i="10"/>
  <c r="AO8" i="10"/>
  <c r="F8" i="10"/>
  <c r="B5" i="11"/>
  <c r="H8" i="11"/>
  <c r="C8" i="11" l="1"/>
  <c r="C5" i="11"/>
  <c r="R8" i="10"/>
  <c r="V8" i="10"/>
  <c r="AD8" i="10"/>
  <c r="G5" i="11"/>
  <c r="D8" i="11"/>
  <c r="E8" i="11"/>
  <c r="AQ5" i="10"/>
  <c r="H5" i="11"/>
  <c r="AS5" i="10"/>
  <c r="AR8" i="10"/>
  <c r="AR5" i="10"/>
  <c r="AS8" i="10"/>
  <c r="AQ8" i="10"/>
  <c r="AD5" i="10"/>
  <c r="D5" i="11"/>
  <c r="AH5" i="10" l="1"/>
  <c r="AH8" i="10"/>
  <c r="AV5" i="10"/>
  <c r="AW8" i="10"/>
  <c r="AV8" i="10"/>
  <c r="AW5" i="10"/>
  <c r="F8" i="11"/>
  <c r="G8" i="11"/>
  <c r="I8" i="11"/>
  <c r="AU8" i="10"/>
  <c r="I5" i="11"/>
  <c r="AU5" i="10"/>
  <c r="AL5" i="10" l="1"/>
  <c r="AZ5" i="10"/>
  <c r="AY5" i="10"/>
  <c r="J8" i="11"/>
  <c r="AY8" i="10"/>
  <c r="AL8" i="10"/>
  <c r="J5" i="11"/>
  <c r="AZ8" i="10"/>
  <c r="K8" i="11" l="1"/>
  <c r="AP8" i="10"/>
  <c r="BA5" i="10"/>
  <c r="AP5" i="10"/>
  <c r="K5" i="11"/>
  <c r="BA8" i="10"/>
  <c r="BE8" i="10" l="1"/>
  <c r="BC8" i="10"/>
  <c r="BC5" i="10"/>
  <c r="BD8" i="10"/>
  <c r="L5" i="11"/>
  <c r="AT5" i="10"/>
  <c r="AT8" i="10"/>
  <c r="BE5" i="10"/>
  <c r="L8" i="11"/>
  <c r="BD5" i="10"/>
  <c r="M8" i="11" l="1"/>
  <c r="M5" i="11"/>
  <c r="BH8" i="10"/>
  <c r="BG5" i="10"/>
  <c r="AX5" i="10"/>
  <c r="BG8" i="10"/>
  <c r="BH5" i="10"/>
  <c r="BI8" i="10"/>
  <c r="AX8" i="10"/>
  <c r="BI5" i="10"/>
  <c r="BB5" i="10" l="1"/>
  <c r="BK5" i="10"/>
  <c r="BK8" i="10"/>
  <c r="BL5" i="10"/>
  <c r="N8" i="11"/>
  <c r="BM8" i="10"/>
  <c r="BM5" i="10"/>
  <c r="N5" i="11"/>
  <c r="BB8" i="10"/>
  <c r="BL8" i="10"/>
  <c r="O8" i="11" l="1"/>
  <c r="BF5" i="10"/>
  <c r="BF8" i="10"/>
  <c r="O5" i="11"/>
  <c r="P8" i="11" l="1"/>
  <c r="P5" i="11"/>
  <c r="BJ8" i="10"/>
  <c r="BJ5" i="10"/>
  <c r="Q5" i="11" l="1"/>
  <c r="Q8" i="11"/>
  <c r="AA4" i="10" l="1"/>
  <c r="C4" i="10"/>
  <c r="D4" i="10"/>
  <c r="E4" i="10"/>
  <c r="K4" i="10"/>
  <c r="Q4" i="10"/>
  <c r="O4" i="10"/>
  <c r="AB4" i="10" l="1"/>
  <c r="U4" i="10"/>
  <c r="AC4" i="10"/>
  <c r="P4" i="10"/>
  <c r="M4" i="10"/>
  <c r="AF4" i="10"/>
  <c r="Y4" i="10"/>
  <c r="I4" i="10"/>
  <c r="T4" i="10"/>
  <c r="L4" i="10"/>
  <c r="X4" i="10"/>
  <c r="G4" i="10"/>
  <c r="H4" i="10"/>
  <c r="S4" i="10"/>
  <c r="W4" i="10"/>
  <c r="J4" i="10" l="1"/>
  <c r="AG4" i="10"/>
  <c r="B4" i="10"/>
  <c r="Z4" i="10"/>
  <c r="AJ4" i="10"/>
  <c r="AE4" i="10"/>
  <c r="N4" i="10" l="1"/>
  <c r="AI4" i="10"/>
  <c r="B4" i="11"/>
  <c r="AN4" i="10"/>
  <c r="F4" i="10"/>
  <c r="H4" i="11"/>
  <c r="AO4" i="10"/>
  <c r="AM4" i="10"/>
  <c r="AK4" i="10"/>
  <c r="C4" i="11" l="1"/>
  <c r="AR4" i="10"/>
  <c r="D4" i="11"/>
  <c r="AS4" i="10"/>
  <c r="AD4" i="10"/>
  <c r="E4" i="11"/>
  <c r="R4" i="10"/>
  <c r="V4" i="10"/>
  <c r="AQ4" i="10"/>
  <c r="AW4" i="10" l="1"/>
  <c r="I4" i="11"/>
  <c r="AV4" i="10"/>
  <c r="AU4" i="10"/>
  <c r="F4" i="11"/>
  <c r="G4" i="11"/>
  <c r="AH4" i="10"/>
  <c r="AZ4" i="10" l="1"/>
  <c r="AL4" i="10"/>
  <c r="AY4" i="10"/>
  <c r="J4" i="11"/>
  <c r="K4" i="11" l="1"/>
  <c r="AP4" i="10"/>
  <c r="BA4" i="10"/>
  <c r="BC4" i="10" l="1"/>
  <c r="BE4" i="10"/>
  <c r="AT4" i="10"/>
  <c r="BD4" i="10"/>
  <c r="L4" i="11"/>
  <c r="BG4" i="10" l="1"/>
  <c r="M4" i="11"/>
  <c r="BH4" i="10"/>
  <c r="BI4" i="10"/>
  <c r="AX4" i="10"/>
  <c r="BK4" i="10" l="1"/>
  <c r="BB4" i="10"/>
  <c r="BL4" i="10"/>
  <c r="BM4" i="10"/>
  <c r="N4" i="11"/>
  <c r="BF4" i="10" l="1"/>
  <c r="O4" i="11"/>
  <c r="BJ4" i="10" l="1"/>
  <c r="P4" i="11"/>
  <c r="Q4" i="11" l="1"/>
  <c r="C15" i="10" l="1"/>
  <c r="E15" i="10"/>
  <c r="D15" i="10"/>
  <c r="AC15" i="10"/>
  <c r="L15" i="10" l="1"/>
  <c r="AA15" i="10"/>
  <c r="P15" i="10"/>
  <c r="O15" i="10"/>
  <c r="Q15" i="10"/>
  <c r="U15" i="10"/>
  <c r="T15" i="10"/>
  <c r="W15" i="10"/>
  <c r="AE15" i="10"/>
  <c r="G15" i="10"/>
  <c r="X15" i="10"/>
  <c r="I15" i="10"/>
  <c r="AB15" i="10"/>
  <c r="AF15" i="10"/>
  <c r="K15" i="10"/>
  <c r="H15" i="10"/>
  <c r="M15" i="10"/>
  <c r="Y15" i="10"/>
  <c r="S15" i="10"/>
  <c r="AG15" i="10"/>
  <c r="AI15" i="10" l="1"/>
  <c r="AJ15" i="10"/>
  <c r="B15" i="10"/>
  <c r="AK15" i="10"/>
  <c r="AM15" i="10" l="1"/>
  <c r="AO15" i="10"/>
  <c r="AN15" i="10"/>
  <c r="AS15" i="10"/>
  <c r="R15" i="10"/>
  <c r="B15" i="11"/>
  <c r="F15" i="10"/>
  <c r="J15" i="10"/>
  <c r="AD15" i="10"/>
  <c r="C15" i="11"/>
  <c r="N15" i="10"/>
  <c r="AR15" i="10" l="1"/>
  <c r="E15" i="11"/>
  <c r="AQ15" i="10"/>
  <c r="AH15" i="10"/>
  <c r="V15" i="10"/>
  <c r="Z15" i="10"/>
  <c r="F15" i="11"/>
  <c r="D15" i="11"/>
  <c r="G15" i="11"/>
  <c r="AW15" i="10"/>
  <c r="I15" i="11"/>
  <c r="AV15" i="10" l="1"/>
  <c r="AU15" i="10"/>
  <c r="H15" i="11"/>
  <c r="J15" i="11"/>
  <c r="AL15" i="10"/>
  <c r="AZ15" i="10" l="1"/>
  <c r="AY15" i="10"/>
  <c r="AP15" i="10"/>
  <c r="BA15" i="10"/>
  <c r="K15" i="11"/>
  <c r="AT15" i="10" l="1"/>
  <c r="L15" i="11"/>
  <c r="BE15" i="10"/>
  <c r="BC15" i="10"/>
  <c r="BD15" i="10" l="1"/>
  <c r="BG15" i="10"/>
  <c r="BH15" i="10"/>
  <c r="BI15" i="10"/>
  <c r="AX15" i="10"/>
  <c r="M15" i="11"/>
  <c r="BB15" i="10" l="1"/>
  <c r="BK15" i="10"/>
  <c r="BM15" i="10"/>
  <c r="BL15" i="10"/>
  <c r="N15" i="11"/>
  <c r="BF15" i="10" l="1"/>
  <c r="O15" i="11"/>
  <c r="P15" i="11" l="1"/>
  <c r="BJ15" i="10"/>
  <c r="Q15" i="11" l="1"/>
  <c r="AB12" i="10" l="1"/>
  <c r="AA12" i="10"/>
  <c r="E12" i="10"/>
  <c r="D12" i="10"/>
  <c r="C12" i="10"/>
  <c r="I12" i="10"/>
  <c r="G12" i="10"/>
  <c r="H12" i="10"/>
  <c r="T12" i="10"/>
  <c r="U12" i="10"/>
  <c r="S12" i="10" l="1"/>
  <c r="Q12" i="10"/>
  <c r="P12" i="10"/>
  <c r="O12" i="10"/>
  <c r="X12" i="10"/>
  <c r="M12" i="10"/>
  <c r="AG12" i="10"/>
  <c r="L12" i="10"/>
  <c r="AE12" i="10"/>
  <c r="K12" i="10"/>
  <c r="AF12" i="10"/>
  <c r="W12" i="10"/>
  <c r="Y12" i="10" l="1"/>
  <c r="AC12" i="10"/>
  <c r="AI12" i="10"/>
  <c r="AJ12" i="10"/>
  <c r="B12" i="10"/>
  <c r="AK12" i="10"/>
  <c r="Z12" i="10"/>
  <c r="J12" i="10" l="1"/>
  <c r="B12" i="11"/>
  <c r="AN12" i="10"/>
  <c r="F12" i="10"/>
  <c r="AM12" i="10"/>
  <c r="N12" i="10"/>
  <c r="AO12" i="10"/>
  <c r="E12" i="11"/>
  <c r="H12" i="11" l="1"/>
  <c r="C12" i="11"/>
  <c r="AR12" i="10"/>
  <c r="R12" i="10"/>
  <c r="V12" i="10"/>
  <c r="AS12" i="10"/>
  <c r="F12" i="11"/>
  <c r="AD12" i="10"/>
  <c r="AQ12" i="10"/>
  <c r="D12" i="11"/>
  <c r="G12" i="11" l="1"/>
  <c r="AU12" i="10"/>
  <c r="AV12" i="10"/>
  <c r="AW12" i="10"/>
  <c r="I12" i="11"/>
  <c r="AH12" i="10"/>
  <c r="AZ12" i="10" l="1"/>
  <c r="AY12" i="10"/>
  <c r="J12" i="11"/>
  <c r="AL12" i="10"/>
  <c r="K12" i="11" l="1"/>
  <c r="BA12" i="10"/>
  <c r="AP12" i="10"/>
  <c r="BD12" i="10" l="1"/>
  <c r="BE12" i="10"/>
  <c r="AT12" i="10"/>
  <c r="L12" i="11"/>
  <c r="BC12" i="10"/>
  <c r="BI12" i="10" l="1"/>
  <c r="BH12" i="10"/>
  <c r="AX12" i="10"/>
  <c r="BG12" i="10"/>
  <c r="M12" i="11"/>
  <c r="BB12" i="10" l="1"/>
  <c r="BM12" i="10"/>
  <c r="N12" i="11"/>
  <c r="BK12" i="10"/>
  <c r="BL12" i="10"/>
  <c r="BF12" i="10" l="1"/>
  <c r="O12" i="11"/>
  <c r="P12" i="11" l="1"/>
  <c r="BJ12" i="10"/>
  <c r="Q12" i="11" l="1"/>
  <c r="C11" i="10" l="1"/>
  <c r="D11" i="10"/>
  <c r="E11" i="10"/>
  <c r="L11" i="10"/>
  <c r="M11" i="10"/>
  <c r="K11" i="10"/>
  <c r="Q11" i="10"/>
  <c r="T11" i="10"/>
  <c r="Y11" i="10" l="1"/>
  <c r="AC11" i="10"/>
  <c r="W11" i="10"/>
  <c r="AB11" i="10"/>
  <c r="O11" i="10"/>
  <c r="X11" i="10"/>
  <c r="AA11" i="10"/>
  <c r="I11" i="10"/>
  <c r="G11" i="10"/>
  <c r="AE11" i="10"/>
  <c r="H11" i="10"/>
  <c r="AF11" i="10"/>
  <c r="S11" i="10"/>
  <c r="U11" i="10"/>
  <c r="P11" i="10"/>
  <c r="AG11" i="10"/>
  <c r="AJ11" i="10" l="1"/>
  <c r="J11" i="10"/>
  <c r="N11" i="10"/>
  <c r="R11" i="10"/>
  <c r="B11" i="10"/>
  <c r="V11" i="10"/>
  <c r="AI11" i="10"/>
  <c r="AK11" i="10"/>
  <c r="B11" i="11" l="1"/>
  <c r="AM11" i="10"/>
  <c r="G11" i="11"/>
  <c r="AN11" i="10"/>
  <c r="F11" i="10"/>
  <c r="AO11" i="10"/>
  <c r="C11" i="11"/>
  <c r="Z11" i="10"/>
  <c r="D11" i="11" l="1"/>
  <c r="AR11" i="10"/>
  <c r="AQ11" i="10"/>
  <c r="E11" i="11"/>
  <c r="H11" i="11"/>
  <c r="AD11" i="10"/>
  <c r="AS11" i="10"/>
  <c r="F11" i="11"/>
  <c r="I11" i="11" l="1"/>
  <c r="AW11" i="10"/>
  <c r="AU11" i="10"/>
  <c r="AH11" i="10"/>
  <c r="AV11" i="10"/>
  <c r="J11" i="11" l="1"/>
  <c r="AY11" i="10"/>
  <c r="AZ11" i="10"/>
  <c r="AL11" i="10"/>
  <c r="BA11" i="10" l="1"/>
  <c r="K11" i="11"/>
  <c r="AP11" i="10"/>
  <c r="BD11" i="10" l="1"/>
  <c r="L11" i="11"/>
  <c r="BC11" i="10"/>
  <c r="BE11" i="10"/>
  <c r="AT11" i="10"/>
  <c r="M11" i="11" l="1"/>
  <c r="BH11" i="10"/>
  <c r="AX11" i="10"/>
  <c r="BI11" i="10"/>
  <c r="BG11" i="10"/>
  <c r="N11" i="11" l="1"/>
  <c r="BL11" i="10"/>
  <c r="BM11" i="10"/>
  <c r="BK11" i="10"/>
  <c r="BB11" i="10"/>
  <c r="O11" i="11" l="1"/>
  <c r="BF11" i="10"/>
  <c r="BJ11" i="10" l="1"/>
  <c r="P11" i="11"/>
  <c r="Q11" i="11" l="1"/>
  <c r="AA10" i="10" l="1"/>
  <c r="AB10" i="10"/>
  <c r="AC10" i="10" l="1"/>
  <c r="E10" i="10"/>
  <c r="C10" i="10"/>
  <c r="D10" i="10"/>
  <c r="L10" i="10"/>
  <c r="P10" i="10"/>
  <c r="Q10" i="10"/>
  <c r="K10" i="10" l="1"/>
  <c r="S10" i="10"/>
  <c r="I10" i="10"/>
  <c r="AF10" i="10"/>
  <c r="M10" i="10"/>
  <c r="T10" i="10"/>
  <c r="G10" i="10"/>
  <c r="X10" i="10"/>
  <c r="AG10" i="10"/>
  <c r="H10" i="10"/>
  <c r="W10" i="10"/>
  <c r="AE10" i="10"/>
  <c r="O10" i="10"/>
  <c r="R10" i="10" l="1"/>
  <c r="V10" i="10"/>
  <c r="U10" i="10"/>
  <c r="Y10" i="10"/>
  <c r="Z10" i="10"/>
  <c r="AI10" i="10"/>
  <c r="AK10" i="10"/>
  <c r="B10" i="10"/>
  <c r="AJ10" i="10"/>
  <c r="N10" i="10" l="1"/>
  <c r="AN10" i="10"/>
  <c r="AO10" i="10"/>
  <c r="E10" i="11"/>
  <c r="H10" i="11"/>
  <c r="AM10" i="10"/>
  <c r="F10" i="10"/>
  <c r="B10" i="11"/>
  <c r="J10" i="10"/>
  <c r="G10" i="11"/>
  <c r="C10" i="11" l="1"/>
  <c r="AQ10" i="10"/>
  <c r="AR10" i="10"/>
  <c r="F10" i="11"/>
  <c r="D10" i="11"/>
  <c r="AD10" i="10"/>
  <c r="AS10" i="10"/>
  <c r="AU10" i="10" l="1"/>
  <c r="AW10" i="10"/>
  <c r="I10" i="11"/>
  <c r="AH10" i="10"/>
  <c r="AV10" i="10"/>
  <c r="AZ10" i="10" l="1"/>
  <c r="AY10" i="10"/>
  <c r="J10" i="11"/>
  <c r="AL10" i="10"/>
  <c r="AP10" i="10" l="1"/>
  <c r="K10" i="11"/>
  <c r="BA10" i="10"/>
  <c r="BE10" i="10" l="1"/>
  <c r="BD10" i="10"/>
  <c r="BC10" i="10"/>
  <c r="L10" i="11"/>
  <c r="AT10" i="10"/>
  <c r="BI10" i="10" l="1"/>
  <c r="BG10" i="10"/>
  <c r="M10" i="11"/>
  <c r="BH10" i="10"/>
  <c r="AX10" i="10"/>
  <c r="BM10" i="10" l="1"/>
  <c r="N10" i="11"/>
  <c r="BK10" i="10"/>
  <c r="BL10" i="10"/>
  <c r="BB10" i="10"/>
  <c r="BF10" i="10" l="1"/>
  <c r="O10" i="11"/>
  <c r="BJ10" i="10" l="1"/>
  <c r="P10" i="11"/>
  <c r="Q10" i="11" l="1"/>
  <c r="C9" i="10" l="1"/>
  <c r="D9" i="10"/>
  <c r="E9" i="10"/>
  <c r="L9" i="10"/>
  <c r="K9" i="10"/>
  <c r="O9" i="10"/>
  <c r="AB9" i="10"/>
  <c r="Y9" i="10" l="1"/>
  <c r="X9" i="10"/>
  <c r="M9" i="10"/>
  <c r="P9" i="10"/>
  <c r="AC9" i="10"/>
  <c r="U9" i="10"/>
  <c r="I9" i="10"/>
  <c r="H9" i="10"/>
  <c r="G9" i="10"/>
  <c r="AF9" i="10"/>
  <c r="S9" i="10"/>
  <c r="AE9" i="10"/>
  <c r="T9" i="10"/>
  <c r="AG9" i="10"/>
  <c r="Q9" i="10"/>
  <c r="AJ9" i="10" l="1"/>
  <c r="AK9" i="10"/>
  <c r="AI9" i="10"/>
  <c r="N9" i="10"/>
  <c r="W9" i="10"/>
  <c r="AA9" i="10"/>
  <c r="B9" i="10"/>
  <c r="V9" i="10" l="1"/>
  <c r="B9" i="11"/>
  <c r="AN9" i="10"/>
  <c r="F9" i="10"/>
  <c r="J9" i="10"/>
  <c r="AO9" i="10"/>
  <c r="Z9" i="10"/>
  <c r="C9" i="11"/>
  <c r="R9" i="10"/>
  <c r="AM9" i="10"/>
  <c r="F9" i="11"/>
  <c r="G9" i="11" l="1"/>
  <c r="D9" i="11"/>
  <c r="AS9" i="10"/>
  <c r="AR9" i="10"/>
  <c r="AQ9" i="10"/>
  <c r="AD9" i="10"/>
  <c r="H9" i="11"/>
  <c r="E9" i="11"/>
  <c r="AV9" i="10" l="1"/>
  <c r="I9" i="11"/>
  <c r="AH9" i="10"/>
  <c r="AU9" i="10"/>
  <c r="AW9" i="10"/>
  <c r="J9" i="11" l="1"/>
  <c r="AZ9" i="10"/>
  <c r="AY9" i="10"/>
  <c r="AL9" i="10"/>
  <c r="AP9" i="10" l="1"/>
  <c r="K9" i="11"/>
  <c r="BA9" i="10"/>
  <c r="L9" i="11" l="1"/>
  <c r="BE9" i="10"/>
  <c r="AT9" i="10"/>
  <c r="BC9" i="10"/>
  <c r="BD9" i="10"/>
  <c r="BH9" i="10" l="1"/>
  <c r="M9" i="11"/>
  <c r="BI9" i="10"/>
  <c r="AX9" i="10"/>
  <c r="BG9" i="10"/>
  <c r="BK9" i="10" l="1"/>
  <c r="BM9" i="10"/>
  <c r="BL9" i="10"/>
  <c r="N9" i="11"/>
  <c r="BB9" i="10"/>
  <c r="BF9" i="10" l="1"/>
  <c r="O9" i="11"/>
  <c r="BJ9" i="10" l="1"/>
  <c r="P9" i="11"/>
  <c r="Q9" i="11" l="1"/>
  <c r="M18" i="10" l="1"/>
  <c r="D18" i="10" l="1"/>
  <c r="L18" i="10"/>
  <c r="C18" i="10"/>
  <c r="E18" i="10"/>
  <c r="H18" i="10"/>
  <c r="K18" i="10"/>
  <c r="G18" i="10"/>
  <c r="I18" i="10"/>
  <c r="O18" i="10"/>
  <c r="P18" i="10"/>
  <c r="Q18" i="10"/>
  <c r="S18" i="10" l="1"/>
  <c r="U18" i="10"/>
  <c r="T18" i="10"/>
  <c r="F18" i="10" l="1"/>
  <c r="J18" i="10"/>
  <c r="B18" i="10"/>
  <c r="Y18" i="10"/>
  <c r="W18" i="10"/>
  <c r="X18" i="10"/>
  <c r="B18" i="11" l="1"/>
  <c r="D18" i="11"/>
  <c r="C18" i="11"/>
  <c r="N18" i="10"/>
  <c r="AA18" i="10"/>
  <c r="AC18" i="10"/>
  <c r="P17" i="10" l="1"/>
  <c r="K17" i="10"/>
  <c r="G16" i="10"/>
  <c r="M17" i="10"/>
  <c r="E17" i="10"/>
  <c r="S17" i="10"/>
  <c r="G17" i="10"/>
  <c r="H17" i="10"/>
  <c r="R18" i="10"/>
  <c r="U17" i="10"/>
  <c r="T17" i="10"/>
  <c r="W17" i="10"/>
  <c r="Q17" i="10"/>
  <c r="L17" i="10"/>
  <c r="E18" i="11"/>
  <c r="O17" i="10"/>
  <c r="C17" i="10"/>
  <c r="Y17" i="10"/>
  <c r="I17" i="10"/>
  <c r="D17" i="10"/>
  <c r="AB18" i="10"/>
  <c r="X17" i="10"/>
  <c r="AC17" i="10"/>
  <c r="L16" i="10"/>
  <c r="K16" i="10"/>
  <c r="D16" i="10" l="1"/>
  <c r="C16" i="10"/>
  <c r="AB17" i="10"/>
  <c r="M16" i="10"/>
  <c r="AF18" i="10"/>
  <c r="R17" i="10"/>
  <c r="F18" i="11"/>
  <c r="AA17" i="10"/>
  <c r="B16" i="10"/>
  <c r="AE18" i="10"/>
  <c r="H16" i="10"/>
  <c r="V18" i="10"/>
  <c r="AG18" i="10"/>
  <c r="Q16" i="10"/>
  <c r="P16" i="10"/>
  <c r="O16" i="10"/>
  <c r="J17" i="10" l="1"/>
  <c r="AJ18" i="10"/>
  <c r="AG17" i="10"/>
  <c r="N17" i="10"/>
  <c r="F16" i="10"/>
  <c r="AK18" i="10"/>
  <c r="AI18" i="10"/>
  <c r="G18" i="11"/>
  <c r="B17" i="10"/>
  <c r="Z18" i="10"/>
  <c r="AF17" i="10"/>
  <c r="F17" i="10"/>
  <c r="V17" i="10"/>
  <c r="F17" i="11"/>
  <c r="AE17" i="10"/>
  <c r="S16" i="10"/>
  <c r="T16" i="10"/>
  <c r="U16" i="10"/>
  <c r="J16" i="10" l="1"/>
  <c r="C17" i="11"/>
  <c r="D17" i="11"/>
  <c r="H18" i="11"/>
  <c r="N16" i="10"/>
  <c r="AK17" i="10"/>
  <c r="B17" i="11"/>
  <c r="AJ17" i="10"/>
  <c r="AN18" i="10"/>
  <c r="Z17" i="10"/>
  <c r="AM18" i="10"/>
  <c r="B16" i="11"/>
  <c r="E17" i="11"/>
  <c r="AI17" i="10"/>
  <c r="AO18" i="10"/>
  <c r="G17" i="11"/>
  <c r="E16" i="10"/>
  <c r="I16" i="10"/>
  <c r="Y16" i="10"/>
  <c r="X16" i="10"/>
  <c r="W16" i="10"/>
  <c r="D16" i="11" l="1"/>
  <c r="H17" i="11"/>
  <c r="E16" i="11"/>
  <c r="C16" i="11"/>
  <c r="AO17" i="10"/>
  <c r="AS18" i="10"/>
  <c r="AD18" i="10"/>
  <c r="AN17" i="10"/>
  <c r="AM17" i="10"/>
  <c r="AR18" i="10"/>
  <c r="AQ18" i="10"/>
  <c r="AB16" i="10"/>
  <c r="AA16" i="10"/>
  <c r="AC16" i="10"/>
  <c r="AQ17" i="10" l="1"/>
  <c r="AS17" i="10"/>
  <c r="AU18" i="10"/>
  <c r="AD17" i="10"/>
  <c r="R16" i="10"/>
  <c r="I18" i="11"/>
  <c r="AV18" i="10"/>
  <c r="AW18" i="10"/>
  <c r="AH18" i="10"/>
  <c r="AR17" i="10"/>
  <c r="F16" i="11" l="1"/>
  <c r="I17" i="11"/>
  <c r="AU17" i="10"/>
  <c r="AH17" i="10"/>
  <c r="AZ18" i="10"/>
  <c r="AE16" i="10"/>
  <c r="V16" i="10"/>
  <c r="AG16" i="10"/>
  <c r="J18" i="11"/>
  <c r="AY18" i="10"/>
  <c r="AL18" i="10"/>
  <c r="AW17" i="10"/>
  <c r="AF16" i="10"/>
  <c r="AV17" i="10"/>
  <c r="AP18" i="10" l="1"/>
  <c r="AZ17" i="10"/>
  <c r="AJ16" i="10"/>
  <c r="K18" i="11"/>
  <c r="Z16" i="10"/>
  <c r="AK16" i="10"/>
  <c r="BA18" i="10"/>
  <c r="AI16" i="10"/>
  <c r="AL17" i="10"/>
  <c r="J17" i="11"/>
  <c r="AY17" i="10"/>
  <c r="G16" i="11"/>
  <c r="AT18" i="10" l="1"/>
  <c r="D20" i="10"/>
  <c r="K17" i="11"/>
  <c r="C20" i="10"/>
  <c r="AG20" i="10"/>
  <c r="BC18" i="10"/>
  <c r="L18" i="11"/>
  <c r="E20" i="10"/>
  <c r="AO16" i="10"/>
  <c r="AN16" i="10"/>
  <c r="T20" i="10"/>
  <c r="AM16" i="10"/>
  <c r="AP17" i="10"/>
  <c r="BD18" i="10"/>
  <c r="BA17" i="10"/>
  <c r="H16" i="11"/>
  <c r="BE18" i="10"/>
  <c r="AE20" i="10" l="1"/>
  <c r="U20" i="10"/>
  <c r="K20" i="10"/>
  <c r="O20" i="10"/>
  <c r="BI18" i="10"/>
  <c r="AF20" i="10"/>
  <c r="BH18" i="10"/>
  <c r="I20" i="10"/>
  <c r="M20" i="10"/>
  <c r="H20" i="10"/>
  <c r="AX18" i="10"/>
  <c r="C22" i="10"/>
  <c r="AK20" i="10"/>
  <c r="E22" i="10"/>
  <c r="L20" i="10"/>
  <c r="P20" i="10"/>
  <c r="M18" i="11"/>
  <c r="AJ20" i="10"/>
  <c r="AB20" i="10"/>
  <c r="AQ16" i="10"/>
  <c r="L17" i="11"/>
  <c r="BD17" i="10"/>
  <c r="W20" i="10"/>
  <c r="AR16" i="10"/>
  <c r="AI20" i="10"/>
  <c r="G20" i="10"/>
  <c r="Q20" i="10"/>
  <c r="X20" i="10"/>
  <c r="AS16" i="10"/>
  <c r="S20" i="10"/>
  <c r="BE17" i="10"/>
  <c r="AT17" i="10"/>
  <c r="BG18" i="10"/>
  <c r="AK22" i="10"/>
  <c r="D22" i="10"/>
  <c r="BC17" i="10"/>
  <c r="AD16" i="10"/>
  <c r="AE22" i="10" l="1"/>
  <c r="Q22" i="10"/>
  <c r="AB22" i="10"/>
  <c r="V20" i="10"/>
  <c r="F20" i="10"/>
  <c r="N20" i="10"/>
  <c r="AC22" i="10"/>
  <c r="P22" i="10"/>
  <c r="Z20" i="10"/>
  <c r="AJ22" i="10"/>
  <c r="O22" i="10"/>
  <c r="I22" i="10"/>
  <c r="L22" i="10"/>
  <c r="Y22" i="10"/>
  <c r="AA20" i="10"/>
  <c r="S22" i="10"/>
  <c r="BK18" i="10"/>
  <c r="M17" i="11"/>
  <c r="BB18" i="10"/>
  <c r="W22" i="10"/>
  <c r="BM18" i="10"/>
  <c r="AO20" i="10"/>
  <c r="AF22" i="10"/>
  <c r="H22" i="10"/>
  <c r="AX17" i="10"/>
  <c r="AN20" i="10"/>
  <c r="AN22" i="10"/>
  <c r="M22" i="10"/>
  <c r="BG17" i="10"/>
  <c r="AM20" i="10"/>
  <c r="I16" i="11"/>
  <c r="K22" i="10"/>
  <c r="R20" i="10"/>
  <c r="B20" i="10"/>
  <c r="AO22" i="10"/>
  <c r="AV16" i="10"/>
  <c r="J20" i="10"/>
  <c r="N18" i="11"/>
  <c r="BI17" i="10"/>
  <c r="AG22" i="10"/>
  <c r="X22" i="10"/>
  <c r="T22" i="10"/>
  <c r="AW16" i="10"/>
  <c r="AH16" i="10"/>
  <c r="AI22" i="10"/>
  <c r="AM22" i="10"/>
  <c r="BH17" i="10"/>
  <c r="G22" i="10"/>
  <c r="AU16" i="10"/>
  <c r="AD20" i="10"/>
  <c r="U22" i="10"/>
  <c r="AA22" i="10"/>
  <c r="BL18" i="10"/>
  <c r="Y20" i="10"/>
  <c r="AC20" i="10"/>
  <c r="F22" i="10" l="1"/>
  <c r="R22" i="10"/>
  <c r="D20" i="11"/>
  <c r="Z22" i="10"/>
  <c r="G20" i="11"/>
  <c r="J22" i="10"/>
  <c r="H20" i="11"/>
  <c r="AL16" i="10"/>
  <c r="AQ22" i="10"/>
  <c r="BB17" i="10"/>
  <c r="C20" i="11"/>
  <c r="AQ20" i="10"/>
  <c r="BL17" i="10"/>
  <c r="N17" i="11"/>
  <c r="O18" i="11"/>
  <c r="J16" i="11"/>
  <c r="B20" i="11"/>
  <c r="AS20" i="10"/>
  <c r="AZ16" i="10"/>
  <c r="AH22" i="10"/>
  <c r="BK17" i="10"/>
  <c r="B22" i="11"/>
  <c r="I22" i="11"/>
  <c r="AR20" i="10"/>
  <c r="AY16" i="10"/>
  <c r="AD22" i="10"/>
  <c r="BM17" i="10"/>
  <c r="AR22" i="10"/>
  <c r="BF18" i="10"/>
  <c r="B22" i="10"/>
  <c r="AS22" i="10"/>
  <c r="I20" i="11"/>
  <c r="N22" i="10"/>
  <c r="AH20" i="10"/>
  <c r="E20" i="11"/>
  <c r="F20" i="11"/>
  <c r="V22" i="10"/>
  <c r="D22" i="11" l="1"/>
  <c r="O17" i="11"/>
  <c r="J22" i="11"/>
  <c r="AL20" i="10"/>
  <c r="BA16" i="10"/>
  <c r="AL22" i="10"/>
  <c r="E22" i="11"/>
  <c r="AV22" i="10"/>
  <c r="H22" i="11"/>
  <c r="BF17" i="10"/>
  <c r="P18" i="11"/>
  <c r="AV20" i="10"/>
  <c r="AU20" i="10"/>
  <c r="AU22" i="10"/>
  <c r="AW22" i="10"/>
  <c r="C22" i="11"/>
  <c r="AW20" i="10"/>
  <c r="AP16" i="10"/>
  <c r="J20" i="11"/>
  <c r="G22" i="11"/>
  <c r="F22" i="11"/>
  <c r="BJ18" i="10"/>
  <c r="K16" i="11"/>
  <c r="BA22" i="10" l="1"/>
  <c r="K22" i="11"/>
  <c r="AZ20" i="10"/>
  <c r="AY22" i="10"/>
  <c r="AP22" i="10"/>
  <c r="BJ17" i="10"/>
  <c r="AZ22" i="10"/>
  <c r="BE16" i="10"/>
  <c r="BC16" i="10"/>
  <c r="K20" i="11"/>
  <c r="L16" i="11"/>
  <c r="BD16" i="10"/>
  <c r="AY20" i="10"/>
  <c r="BA20" i="10"/>
  <c r="AP20" i="10"/>
  <c r="Q18" i="11"/>
  <c r="P17" i="11"/>
  <c r="AT16" i="10"/>
  <c r="BD22" i="10" l="1"/>
  <c r="L22" i="11"/>
  <c r="L20" i="11"/>
  <c r="M16" i="11"/>
  <c r="BD20" i="10"/>
  <c r="AT22" i="10"/>
  <c r="BG16" i="10"/>
  <c r="BH16" i="10"/>
  <c r="BE22" i="10"/>
  <c r="AX16" i="10"/>
  <c r="AT20" i="10"/>
  <c r="BI16" i="10"/>
  <c r="BC22" i="10"/>
  <c r="BE20" i="10"/>
  <c r="BC20" i="10"/>
  <c r="Q17" i="11"/>
  <c r="AX20" i="10" l="1"/>
  <c r="BL16" i="10"/>
  <c r="BI20" i="10"/>
  <c r="N16" i="11"/>
  <c r="BK16" i="10"/>
  <c r="BB16" i="10"/>
  <c r="AX22" i="10"/>
  <c r="BH20" i="10"/>
  <c r="M22" i="11"/>
  <c r="BG22" i="10"/>
  <c r="BI22" i="10"/>
  <c r="BH22" i="10"/>
  <c r="BM16" i="10"/>
  <c r="M20" i="11"/>
  <c r="BG20" i="10"/>
  <c r="BF16" i="10" l="1"/>
  <c r="BM22" i="10"/>
  <c r="BL22" i="10"/>
  <c r="O16" i="11"/>
  <c r="BB20" i="10"/>
  <c r="N22" i="11"/>
  <c r="BK20" i="10"/>
  <c r="BK22" i="10"/>
  <c r="N20" i="11"/>
  <c r="BB22" i="10"/>
  <c r="BL20" i="10"/>
  <c r="P16" i="11" l="1"/>
  <c r="O20" i="11"/>
  <c r="BF20" i="10"/>
  <c r="BJ16" i="10"/>
  <c r="O22" i="11"/>
  <c r="BF22" i="10"/>
  <c r="BM20" i="10"/>
  <c r="Q16" i="11" l="1"/>
  <c r="BJ20" i="10"/>
  <c r="P20" i="11"/>
  <c r="BJ22" i="10"/>
  <c r="P22" i="11"/>
  <c r="Q20" i="11" l="1"/>
  <c r="Q22" i="11"/>
  <c r="P25" i="3" l="1"/>
  <c r="T25" i="3"/>
  <c r="AR25" i="3"/>
  <c r="AF25" i="3"/>
  <c r="AS25" i="3"/>
  <c r="AD25" i="3"/>
  <c r="I25" i="3"/>
  <c r="K25" i="3"/>
  <c r="BP25" i="3"/>
  <c r="BA25" i="3"/>
  <c r="F25" i="3"/>
  <c r="AN25" i="3"/>
  <c r="BC25" i="3" l="1"/>
  <c r="O25" i="3"/>
  <c r="BG25" i="3"/>
  <c r="AV25" i="3"/>
  <c r="W25" i="3"/>
  <c r="AK25" i="3"/>
  <c r="BI25" i="3"/>
  <c r="AE25" i="3"/>
  <c r="AM25" i="3"/>
  <c r="L25" i="3"/>
  <c r="AQ25" i="3"/>
  <c r="M25" i="3"/>
  <c r="BK25" i="3"/>
  <c r="AJ25" i="3"/>
  <c r="AU25" i="3"/>
  <c r="S25" i="3"/>
  <c r="AC25" i="3"/>
  <c r="BE25" i="3"/>
  <c r="BO25" i="3"/>
  <c r="AO25" i="3"/>
  <c r="X25" i="3"/>
  <c r="AA25" i="3"/>
  <c r="H25" i="3"/>
  <c r="Q25" i="3"/>
  <c r="Y25" i="3"/>
  <c r="AW25" i="3"/>
  <c r="AZ25" i="3"/>
  <c r="BH25" i="3"/>
  <c r="BD25" i="3"/>
  <c r="AY25" i="3"/>
  <c r="AB25" i="3"/>
  <c r="G25" i="3"/>
  <c r="I24" i="5"/>
  <c r="C24" i="5"/>
  <c r="AQ23" i="3"/>
  <c r="AU23" i="3"/>
  <c r="Y23" i="3"/>
  <c r="AO23" i="3"/>
  <c r="BI23" i="3"/>
  <c r="AB23" i="3"/>
  <c r="F23" i="3"/>
  <c r="H23" i="3"/>
  <c r="AA23" i="3"/>
  <c r="AI23" i="3"/>
  <c r="AT25" i="3"/>
  <c r="R25" i="3"/>
  <c r="AH25" i="3"/>
  <c r="BQ26" i="3"/>
  <c r="AA26" i="3"/>
  <c r="G26" i="3"/>
  <c r="R26" i="3"/>
  <c r="Z26" i="3"/>
  <c r="BD26" i="3"/>
  <c r="Q26" i="3"/>
  <c r="BF26" i="3"/>
  <c r="AL26" i="3"/>
  <c r="BN25" i="3"/>
  <c r="AI25" i="3" l="1"/>
  <c r="J26" i="3"/>
  <c r="AS23" i="3"/>
  <c r="O26" i="3"/>
  <c r="AM26" i="3"/>
  <c r="AC26" i="3"/>
  <c r="AE26" i="3"/>
  <c r="X26" i="3"/>
  <c r="AZ26" i="3"/>
  <c r="BC26" i="3"/>
  <c r="BD23" i="3"/>
  <c r="BK26" i="3"/>
  <c r="AY26" i="3"/>
  <c r="K26" i="3"/>
  <c r="BP23" i="3"/>
  <c r="BL26" i="3"/>
  <c r="AT26" i="3"/>
  <c r="H26" i="3"/>
  <c r="AZ23" i="3"/>
  <c r="AF23" i="3"/>
  <c r="AR23" i="3"/>
  <c r="V26" i="3"/>
  <c r="BM23" i="3"/>
  <c r="BA26" i="3"/>
  <c r="AN26" i="3"/>
  <c r="M26" i="3"/>
  <c r="AH26" i="3"/>
  <c r="G23" i="3"/>
  <c r="AO26" i="3"/>
  <c r="BL25" i="3"/>
  <c r="BC23" i="3"/>
  <c r="AC23" i="3"/>
  <c r="S26" i="3"/>
  <c r="F26" i="3"/>
  <c r="AY23" i="3"/>
  <c r="BK23" i="3"/>
  <c r="L26" i="3"/>
  <c r="BP26" i="3"/>
  <c r="I23" i="3"/>
  <c r="T26" i="3"/>
  <c r="AM23" i="3"/>
  <c r="AJ23" i="3"/>
  <c r="U26" i="3"/>
  <c r="BO23" i="3"/>
  <c r="BO26" i="3"/>
  <c r="AE23" i="3"/>
  <c r="BE26" i="3"/>
  <c r="BI26" i="3"/>
  <c r="U23" i="3"/>
  <c r="Q23" i="3"/>
  <c r="AG23" i="3"/>
  <c r="BM25" i="3"/>
  <c r="BG26" i="3"/>
  <c r="AI26" i="3"/>
  <c r="U25" i="3"/>
  <c r="BG23" i="3"/>
  <c r="K23" i="3"/>
  <c r="T23" i="3"/>
  <c r="AG25" i="3"/>
  <c r="AN23" i="3"/>
  <c r="AX23" i="3"/>
  <c r="Y26" i="3"/>
  <c r="AX25" i="3"/>
  <c r="I26" i="3"/>
  <c r="BH26" i="3"/>
  <c r="AV23" i="3"/>
  <c r="AK23" i="3"/>
  <c r="N26" i="3"/>
  <c r="AJ26" i="3"/>
  <c r="W26" i="3"/>
  <c r="BM26" i="3"/>
  <c r="S23" i="3"/>
  <c r="BQ25" i="3"/>
  <c r="AR26" i="3"/>
  <c r="AG26" i="3"/>
  <c r="AP26" i="3"/>
  <c r="L23" i="3"/>
  <c r="BQ23" i="3"/>
  <c r="BE23" i="3"/>
  <c r="AW23" i="3"/>
  <c r="AD26" i="3"/>
  <c r="AQ26" i="3"/>
  <c r="AB26" i="3"/>
  <c r="AW26" i="3"/>
  <c r="BB25" i="3"/>
  <c r="BH23" i="3"/>
  <c r="BA23" i="3"/>
  <c r="R24" i="5"/>
  <c r="N22" i="5"/>
  <c r="C22" i="5"/>
  <c r="V23" i="3"/>
  <c r="J23" i="3"/>
  <c r="N23" i="3"/>
  <c r="AS22" i="3"/>
  <c r="W22" i="3"/>
  <c r="AN22" i="3"/>
  <c r="G22" i="3"/>
  <c r="M22" i="3"/>
  <c r="BQ22" i="3"/>
  <c r="AY22" i="3"/>
  <c r="AM22" i="3"/>
  <c r="Z22" i="3"/>
  <c r="AP22" i="3"/>
  <c r="BM24" i="3"/>
  <c r="O24" i="3"/>
  <c r="AA24" i="3"/>
  <c r="P24" i="3"/>
  <c r="BH24" i="3"/>
  <c r="W24" i="3"/>
  <c r="AU24" i="3"/>
  <c r="BG24" i="3"/>
  <c r="L24" i="3"/>
  <c r="AO24" i="3"/>
  <c r="Z24" i="3"/>
  <c r="J24" i="3"/>
  <c r="BO22" i="3" l="1"/>
  <c r="M23" i="3"/>
  <c r="O22" i="3"/>
  <c r="L25" i="5"/>
  <c r="BF24" i="3"/>
  <c r="U24" i="3"/>
  <c r="J22" i="3"/>
  <c r="AO22" i="3"/>
  <c r="AV26" i="3"/>
  <c r="AL24" i="3"/>
  <c r="AI22" i="3"/>
  <c r="G25" i="5"/>
  <c r="AS26" i="3"/>
  <c r="AN24" i="3"/>
  <c r="K24" i="3"/>
  <c r="P23" i="3"/>
  <c r="BI22" i="3"/>
  <c r="V24" i="3"/>
  <c r="AV22" i="3"/>
  <c r="BG22" i="3"/>
  <c r="F25" i="5"/>
  <c r="O23" i="3"/>
  <c r="X23" i="3"/>
  <c r="AF26" i="3"/>
  <c r="AT22" i="3"/>
  <c r="AT24" i="3"/>
  <c r="V22" i="3"/>
  <c r="X22" i="3"/>
  <c r="AG24" i="3"/>
  <c r="AF24" i="3"/>
  <c r="K22" i="3"/>
  <c r="Q22" i="3"/>
  <c r="J25" i="3"/>
  <c r="N25" i="3"/>
  <c r="R23" i="3"/>
  <c r="AR24" i="3"/>
  <c r="AU22" i="3"/>
  <c r="S24" i="3"/>
  <c r="S22" i="3"/>
  <c r="AL22" i="3"/>
  <c r="O24" i="5"/>
  <c r="AL25" i="3"/>
  <c r="AP25" i="3"/>
  <c r="BQ24" i="3"/>
  <c r="BA24" i="3"/>
  <c r="AH22" i="3"/>
  <c r="H24" i="3"/>
  <c r="AM24" i="3"/>
  <c r="N24" i="3"/>
  <c r="Y22" i="3"/>
  <c r="BP22" i="3"/>
  <c r="M24" i="5"/>
  <c r="M25" i="5"/>
  <c r="H25" i="5"/>
  <c r="BL23" i="3"/>
  <c r="K25" i="5"/>
  <c r="J25" i="5"/>
  <c r="I22" i="3"/>
  <c r="V25" i="3"/>
  <c r="Z25" i="3"/>
  <c r="F24" i="5"/>
  <c r="AU26" i="3"/>
  <c r="P22" i="3"/>
  <c r="E25" i="5"/>
  <c r="AS24" i="3"/>
  <c r="AQ22" i="3"/>
  <c r="BE24" i="3"/>
  <c r="AB22" i="3"/>
  <c r="Y24" i="3"/>
  <c r="U22" i="3"/>
  <c r="BC24" i="3"/>
  <c r="C25" i="5"/>
  <c r="W23" i="3"/>
  <c r="AK26" i="3"/>
  <c r="AD22" i="3"/>
  <c r="AY24" i="3"/>
  <c r="AG22" i="3"/>
  <c r="AJ22" i="3"/>
  <c r="AH24" i="3"/>
  <c r="BA22" i="3"/>
  <c r="AE24" i="3"/>
  <c r="AZ24" i="3"/>
  <c r="P25" i="5"/>
  <c r="P26" i="3"/>
  <c r="J24" i="5"/>
  <c r="BI24" i="3"/>
  <c r="AD24" i="3"/>
  <c r="F24" i="3"/>
  <c r="AK24" i="3"/>
  <c r="N22" i="3"/>
  <c r="BH22" i="3"/>
  <c r="AA22" i="3"/>
  <c r="BL24" i="3"/>
  <c r="I24" i="3"/>
  <c r="R22" i="3"/>
  <c r="BK24" i="3"/>
  <c r="AW22" i="3"/>
  <c r="BC22" i="3"/>
  <c r="AR22" i="3"/>
  <c r="BO24" i="3"/>
  <c r="R24" i="3"/>
  <c r="X24" i="3"/>
  <c r="G24" i="3"/>
  <c r="BM22" i="3"/>
  <c r="H22" i="3"/>
  <c r="AP24" i="3"/>
  <c r="T24" i="3"/>
  <c r="Q24" i="3"/>
  <c r="BK22" i="3"/>
  <c r="F22" i="3"/>
  <c r="Z23" i="3"/>
  <c r="I23" i="5"/>
  <c r="D21" i="5"/>
  <c r="H21" i="5"/>
  <c r="AD23" i="3"/>
  <c r="G21" i="5"/>
  <c r="X21" i="3"/>
  <c r="P21" i="3"/>
  <c r="AG21" i="3"/>
  <c r="BP21" i="3"/>
  <c r="Y21" i="3"/>
  <c r="AE21" i="3"/>
  <c r="S21" i="3"/>
  <c r="M21" i="3"/>
  <c r="BJ24" i="3"/>
  <c r="AX22" i="3"/>
  <c r="AR21" i="3"/>
  <c r="AO21" i="3"/>
  <c r="AS21" i="3"/>
  <c r="AV21" i="3"/>
  <c r="BL21" i="3"/>
  <c r="BG21" i="3"/>
  <c r="BC21" i="3"/>
  <c r="BE21" i="3"/>
  <c r="AI21" i="3"/>
  <c r="AP21" i="3"/>
  <c r="AT21" i="3"/>
  <c r="AD21" i="3"/>
  <c r="I21" i="5" l="1"/>
  <c r="AE22" i="3"/>
  <c r="AI24" i="3"/>
  <c r="AJ24" i="3"/>
  <c r="BL22" i="3"/>
  <c r="BE22" i="3"/>
  <c r="I25" i="5"/>
  <c r="R21" i="3"/>
  <c r="AU21" i="3"/>
  <c r="BO21" i="3"/>
  <c r="E21" i="5"/>
  <c r="K23" i="5"/>
  <c r="AQ24" i="3"/>
  <c r="N21" i="3"/>
  <c r="BI21" i="3"/>
  <c r="AB21" i="3"/>
  <c r="D25" i="5"/>
  <c r="N24" i="5"/>
  <c r="BJ23" i="3"/>
  <c r="BN23" i="3"/>
  <c r="AM21" i="3"/>
  <c r="K24" i="5"/>
  <c r="L24" i="5"/>
  <c r="D22" i="5"/>
  <c r="V21" i="3"/>
  <c r="D24" i="5"/>
  <c r="E24" i="5"/>
  <c r="BD21" i="3"/>
  <c r="J23" i="5"/>
  <c r="BB23" i="3"/>
  <c r="BF23" i="3"/>
  <c r="AA21" i="3"/>
  <c r="AK22" i="3"/>
  <c r="BD24" i="3"/>
  <c r="AV24" i="3"/>
  <c r="M21" i="5"/>
  <c r="L21" i="5"/>
  <c r="K21" i="5"/>
  <c r="F23" i="5"/>
  <c r="AB24" i="3"/>
  <c r="L22" i="3"/>
  <c r="O21" i="3"/>
  <c r="BP24" i="3"/>
  <c r="AX26" i="3"/>
  <c r="BB26" i="3"/>
  <c r="AW24" i="3"/>
  <c r="AP23" i="3"/>
  <c r="AT23" i="3"/>
  <c r="I21" i="3"/>
  <c r="K21" i="3"/>
  <c r="W21" i="3"/>
  <c r="AK21" i="3"/>
  <c r="AN21" i="3"/>
  <c r="U21" i="3"/>
  <c r="BF25" i="3"/>
  <c r="BJ25" i="3"/>
  <c r="M23" i="5"/>
  <c r="BJ26" i="3"/>
  <c r="BN26" i="3"/>
  <c r="J21" i="5"/>
  <c r="P23" i="5"/>
  <c r="AQ21" i="3"/>
  <c r="AF21" i="3"/>
  <c r="C21" i="5"/>
  <c r="E23" i="5"/>
  <c r="L23" i="5"/>
  <c r="M24" i="3"/>
  <c r="AF22" i="3"/>
  <c r="H21" i="3"/>
  <c r="Q21" i="3"/>
  <c r="F21" i="5"/>
  <c r="Z21" i="3"/>
  <c r="BH21" i="3"/>
  <c r="AL21" i="3"/>
  <c r="AC21" i="3"/>
  <c r="G22" i="5"/>
  <c r="T22" i="3"/>
  <c r="AC22" i="3"/>
  <c r="C23" i="5"/>
  <c r="BK21" i="3"/>
  <c r="F21" i="3"/>
  <c r="AH21" i="3"/>
  <c r="AJ21" i="3"/>
  <c r="AY21" i="3"/>
  <c r="J21" i="3"/>
  <c r="AW21" i="3"/>
  <c r="T21" i="3"/>
  <c r="G21" i="3"/>
  <c r="BA21" i="3"/>
  <c r="L21" i="3"/>
  <c r="G24" i="5"/>
  <c r="H24" i="5"/>
  <c r="H23" i="5"/>
  <c r="BN24" i="3"/>
  <c r="AC24" i="3"/>
  <c r="BP27" i="3"/>
  <c r="AG27" i="3"/>
  <c r="BO27" i="3"/>
  <c r="AD27" i="3"/>
  <c r="I20" i="5"/>
  <c r="AQ27" i="3"/>
  <c r="W27" i="3"/>
  <c r="X27" i="3"/>
  <c r="AT27" i="3"/>
  <c r="AF27" i="3"/>
  <c r="AU27" i="3"/>
  <c r="BC27" i="3"/>
  <c r="AR27" i="3"/>
  <c r="T27" i="3"/>
  <c r="AL27" i="3"/>
  <c r="K20" i="5"/>
  <c r="BM27" i="3"/>
  <c r="P21" i="5"/>
  <c r="BK27" i="3"/>
  <c r="AZ21" i="3"/>
  <c r="AX21" i="3"/>
  <c r="AI27" i="3" l="1"/>
  <c r="N27" i="3"/>
  <c r="H22" i="5"/>
  <c r="F20" i="5"/>
  <c r="AJ27" i="3"/>
  <c r="C20" i="5"/>
  <c r="L20" i="5"/>
  <c r="D23" i="5"/>
  <c r="H20" i="5"/>
  <c r="F27" i="3"/>
  <c r="AP27" i="3"/>
  <c r="Y27" i="3"/>
  <c r="BH27" i="3"/>
  <c r="Q27" i="3"/>
  <c r="Z27" i="3"/>
  <c r="BM21" i="3"/>
  <c r="BQ21" i="3"/>
  <c r="L22" i="5"/>
  <c r="M22" i="5"/>
  <c r="H27" i="3"/>
  <c r="I27" i="3"/>
  <c r="M27" i="3"/>
  <c r="AZ22" i="3"/>
  <c r="BD22" i="3"/>
  <c r="BE27" i="3"/>
  <c r="R27" i="3"/>
  <c r="I22" i="5"/>
  <c r="AH23" i="3"/>
  <c r="AL23" i="3"/>
  <c r="BI27" i="3"/>
  <c r="AX24" i="3"/>
  <c r="BB24" i="3"/>
  <c r="AK27" i="3"/>
  <c r="BJ22" i="3"/>
  <c r="BN22" i="3"/>
  <c r="G23" i="5"/>
  <c r="O22" i="5"/>
  <c r="P22" i="5"/>
  <c r="BB22" i="3"/>
  <c r="BF22" i="3"/>
  <c r="AS27" i="3"/>
  <c r="BL27" i="3"/>
  <c r="Q25" i="5"/>
  <c r="R25" i="5"/>
  <c r="N25" i="5"/>
  <c r="O25" i="5"/>
  <c r="Q22" i="5"/>
  <c r="R22" i="5"/>
  <c r="BA27" i="3"/>
  <c r="D20" i="5"/>
  <c r="K27" i="3"/>
  <c r="AN27" i="3"/>
  <c r="AO27" i="3"/>
  <c r="P24" i="5"/>
  <c r="Q24" i="5"/>
  <c r="O27" i="3"/>
  <c r="AA27" i="3"/>
  <c r="J27" i="3"/>
  <c r="AB27" i="3"/>
  <c r="AM27" i="3"/>
  <c r="N21" i="5"/>
  <c r="G20" i="5"/>
  <c r="AY27" i="3"/>
  <c r="J20" i="5"/>
  <c r="AV27" i="3"/>
  <c r="E22" i="5"/>
  <c r="F22" i="5"/>
  <c r="BQ27" i="3"/>
  <c r="G27" i="3"/>
  <c r="P27" i="3"/>
  <c r="AC27" i="3"/>
  <c r="V27" i="3"/>
  <c r="U27" i="3"/>
  <c r="M20" i="5"/>
  <c r="AH27" i="3"/>
  <c r="BG27" i="3"/>
  <c r="E20" i="5"/>
  <c r="AW27" i="3" l="1"/>
  <c r="Q21" i="5"/>
  <c r="R21" i="5"/>
  <c r="N23" i="5"/>
  <c r="O23" i="5"/>
  <c r="Q23" i="5"/>
  <c r="R23" i="5"/>
  <c r="S27" i="3"/>
  <c r="J22" i="5"/>
  <c r="K22" i="5"/>
  <c r="L27" i="3"/>
  <c r="AX27" i="3"/>
  <c r="BF27" i="3"/>
  <c r="N20" i="5"/>
  <c r="BB21" i="3"/>
  <c r="BF21" i="3"/>
  <c r="BJ21" i="3"/>
  <c r="BN21" i="3"/>
  <c r="O21" i="5"/>
  <c r="AE27" i="3"/>
  <c r="BB27" i="3" l="1"/>
  <c r="O20" i="5"/>
  <c r="P20" i="5"/>
  <c r="BJ27" i="3"/>
  <c r="BN27" i="3"/>
  <c r="AZ27" i="3"/>
  <c r="BD27" i="3"/>
  <c r="Q20" i="5"/>
  <c r="R20" i="5"/>
  <c r="AE21" i="4" l="1"/>
  <c r="AI21" i="4"/>
  <c r="I21" i="4"/>
  <c r="Q21" i="4"/>
  <c r="P21" i="4"/>
  <c r="U21" i="4"/>
  <c r="S21" i="4"/>
  <c r="W21" i="4"/>
  <c r="Y21" i="4"/>
  <c r="K21" i="4" l="1"/>
  <c r="H21" i="4"/>
  <c r="AA21" i="4"/>
  <c r="AJ21" i="4"/>
  <c r="T21" i="4"/>
  <c r="AG21" i="4"/>
  <c r="AB21" i="4"/>
  <c r="AC21" i="4"/>
  <c r="G21" i="4"/>
  <c r="M21" i="4"/>
  <c r="AF21" i="4"/>
  <c r="J21" i="4"/>
  <c r="AD21" i="4"/>
  <c r="L21" i="4" l="1"/>
  <c r="R21" i="4"/>
  <c r="O21" i="4"/>
  <c r="V21" i="4"/>
  <c r="AM21" i="4"/>
  <c r="Z21" i="4"/>
  <c r="AO21" i="4"/>
  <c r="AN21" i="4"/>
  <c r="X21" i="4"/>
  <c r="N21" i="4"/>
  <c r="AK21" i="4"/>
  <c r="AH21" i="4"/>
  <c r="AQ21" i="4" l="1"/>
  <c r="F21" i="4"/>
  <c r="AS21" i="4"/>
  <c r="AR21" i="4"/>
  <c r="F21" i="6"/>
  <c r="D21" i="6"/>
  <c r="I21" i="6"/>
  <c r="H21" i="6"/>
  <c r="E21" i="6"/>
  <c r="AL21" i="4"/>
  <c r="AV21" i="4" l="1"/>
  <c r="J21" i="6"/>
  <c r="AW21" i="4"/>
  <c r="AU21" i="4"/>
  <c r="G21" i="6"/>
  <c r="C21" i="6"/>
  <c r="AP21" i="4"/>
  <c r="BA21" i="4" l="1"/>
  <c r="AY21" i="4"/>
  <c r="AZ21" i="4"/>
  <c r="K21" i="6"/>
  <c r="AT21" i="4"/>
  <c r="BC21" i="4" l="1"/>
  <c r="BD21" i="4"/>
  <c r="BE21" i="4"/>
  <c r="L21" i="6"/>
  <c r="AX21" i="4"/>
  <c r="BG21" i="4" l="1"/>
  <c r="BI21" i="4"/>
  <c r="BH21" i="4"/>
  <c r="M21" i="6"/>
  <c r="BB21" i="4"/>
  <c r="BL21" i="4" l="1"/>
  <c r="N21" i="6"/>
  <c r="BK21" i="4"/>
  <c r="BM21" i="4"/>
  <c r="BF21" i="4"/>
  <c r="BQ21" i="4" l="1"/>
  <c r="O21" i="6"/>
  <c r="BO21" i="4"/>
  <c r="BP21" i="4"/>
  <c r="BJ21" i="4"/>
  <c r="P21" i="6" l="1"/>
  <c r="Q21" i="6" l="1"/>
  <c r="BN21" i="4"/>
  <c r="R21" i="6" l="1"/>
  <c r="I24" i="4" l="1"/>
  <c r="M24" i="4"/>
  <c r="Y24" i="4"/>
  <c r="AA24" i="4"/>
  <c r="AI24" i="4"/>
  <c r="Q24" i="4" l="1"/>
  <c r="AF24" i="4"/>
  <c r="O24" i="4"/>
  <c r="G24" i="4"/>
  <c r="H24" i="4"/>
  <c r="U24" i="4"/>
  <c r="AE24" i="4"/>
  <c r="L24" i="4"/>
  <c r="AG24" i="4"/>
  <c r="S24" i="4"/>
  <c r="T24" i="4"/>
  <c r="W24" i="4"/>
  <c r="AC24" i="4"/>
  <c r="R24" i="4"/>
  <c r="AD24" i="4"/>
  <c r="AO24" i="4" l="1"/>
  <c r="J24" i="4"/>
  <c r="Z24" i="4"/>
  <c r="P24" i="4"/>
  <c r="V24" i="4"/>
  <c r="AB24" i="4"/>
  <c r="X24" i="4"/>
  <c r="K24" i="4"/>
  <c r="N24" i="4"/>
  <c r="AN24" i="4"/>
  <c r="AJ24" i="4"/>
  <c r="AM24" i="4"/>
  <c r="AK24" i="4"/>
  <c r="AH24" i="4"/>
  <c r="H24" i="6" l="1"/>
  <c r="E24" i="6"/>
  <c r="AQ24" i="4"/>
  <c r="AS24" i="4"/>
  <c r="F24" i="6"/>
  <c r="AR24" i="4"/>
  <c r="D24" i="6"/>
  <c r="I24" i="6"/>
  <c r="F24" i="4"/>
  <c r="AL24" i="4"/>
  <c r="AW24" i="4" l="1"/>
  <c r="AV24" i="4"/>
  <c r="AU24" i="4"/>
  <c r="C24" i="6"/>
  <c r="J24" i="6"/>
  <c r="G24" i="6"/>
  <c r="AP24" i="4"/>
  <c r="AZ24" i="4" l="1"/>
  <c r="K24" i="6"/>
  <c r="AY24" i="4"/>
  <c r="BA24" i="4"/>
  <c r="AT24" i="4"/>
  <c r="BD24" i="4" l="1"/>
  <c r="L24" i="6"/>
  <c r="BC24" i="4"/>
  <c r="BE24" i="4"/>
  <c r="AX24" i="4"/>
  <c r="BH24" i="4" l="1"/>
  <c r="BI24" i="4"/>
  <c r="BG24" i="4"/>
  <c r="M24" i="6"/>
  <c r="BB24" i="4"/>
  <c r="BK24" i="4" l="1"/>
  <c r="BM24" i="4"/>
  <c r="BL24" i="4"/>
  <c r="N24" i="6"/>
  <c r="BF24" i="4"/>
  <c r="BO24" i="4" l="1"/>
  <c r="BP24" i="4"/>
  <c r="BQ24" i="4"/>
  <c r="O24" i="6"/>
  <c r="BJ24" i="4"/>
  <c r="P24" i="6" l="1"/>
  <c r="BN24" i="4"/>
  <c r="Q24" i="6" l="1"/>
  <c r="R24" i="6" l="1"/>
  <c r="AE25" i="4" l="1"/>
  <c r="AG22" i="4"/>
  <c r="Y20" i="4"/>
  <c r="W20" i="4"/>
  <c r="K22" i="4"/>
  <c r="Q22" i="4"/>
  <c r="U22" i="4"/>
  <c r="T22" i="4"/>
  <c r="X22" i="4"/>
  <c r="Y22" i="4"/>
  <c r="H25" i="4"/>
  <c r="L25" i="4"/>
  <c r="Q25" i="4"/>
  <c r="O25" i="4"/>
  <c r="P25" i="4"/>
  <c r="T25" i="4"/>
  <c r="S25" i="4"/>
  <c r="U25" i="4"/>
  <c r="W25" i="4"/>
  <c r="AB25" i="4"/>
  <c r="AG23" i="4"/>
  <c r="AI25" i="4"/>
  <c r="AB23" i="4"/>
  <c r="AF25" i="4"/>
  <c r="AI22" i="4"/>
  <c r="I23" i="4"/>
  <c r="P23" i="4"/>
  <c r="S23" i="4"/>
  <c r="AC23" i="4"/>
  <c r="H20" i="4"/>
  <c r="G20" i="4"/>
  <c r="T20" i="4"/>
  <c r="AF20" i="4" l="1"/>
  <c r="L20" i="4"/>
  <c r="X20" i="4"/>
  <c r="AA23" i="4"/>
  <c r="T23" i="4"/>
  <c r="P20" i="4"/>
  <c r="K20" i="4"/>
  <c r="AC22" i="4"/>
  <c r="AC20" i="4"/>
  <c r="AJ22" i="4"/>
  <c r="U23" i="4"/>
  <c r="O22" i="4"/>
  <c r="M23" i="4"/>
  <c r="I20" i="4"/>
  <c r="AB20" i="4"/>
  <c r="W22" i="4"/>
  <c r="AJ25" i="4"/>
  <c r="AA25" i="4"/>
  <c r="G23" i="4"/>
  <c r="AG20" i="4"/>
  <c r="W23" i="4"/>
  <c r="AG25" i="4"/>
  <c r="L22" i="4"/>
  <c r="H23" i="4"/>
  <c r="G25" i="4"/>
  <c r="H22" i="4"/>
  <c r="AE20" i="4"/>
  <c r="U20" i="4"/>
  <c r="X25" i="4"/>
  <c r="I22" i="4"/>
  <c r="AF22" i="4"/>
  <c r="AB22" i="4"/>
  <c r="AA20" i="4"/>
  <c r="AF23" i="4"/>
  <c r="I25" i="4"/>
  <c r="X23" i="4"/>
  <c r="G22" i="4"/>
  <c r="S20" i="4"/>
  <c r="AK22" i="4"/>
  <c r="AC25" i="4"/>
  <c r="Y25" i="4"/>
  <c r="AE22" i="4"/>
  <c r="V20" i="4"/>
  <c r="Z23" i="4"/>
  <c r="J22" i="4"/>
  <c r="V25" i="4"/>
  <c r="J20" i="4"/>
  <c r="AK25" i="4" l="1"/>
  <c r="Z20" i="4"/>
  <c r="Z22" i="4"/>
  <c r="AA22" i="4"/>
  <c r="R22" i="4"/>
  <c r="Y23" i="4"/>
  <c r="M25" i="4"/>
  <c r="L23" i="4"/>
  <c r="N20" i="4"/>
  <c r="P22" i="4"/>
  <c r="N25" i="4"/>
  <c r="AM22" i="4"/>
  <c r="AM25" i="4"/>
  <c r="AN25" i="4"/>
  <c r="AN22" i="4"/>
  <c r="AI23" i="4"/>
  <c r="M22" i="4"/>
  <c r="AO22" i="4"/>
  <c r="M20" i="4"/>
  <c r="AI20" i="4"/>
  <c r="Q23" i="4"/>
  <c r="S22" i="4"/>
  <c r="AK23" i="4"/>
  <c r="K23" i="4"/>
  <c r="Z25" i="4"/>
  <c r="V22" i="4"/>
  <c r="R20" i="4"/>
  <c r="AE23" i="4"/>
  <c r="AK20" i="4"/>
  <c r="AJ20" i="4"/>
  <c r="AJ23" i="4"/>
  <c r="N22" i="4"/>
  <c r="AD25" i="4"/>
  <c r="J25" i="4"/>
  <c r="AD22" i="4"/>
  <c r="K25" i="4"/>
  <c r="AO25" i="4"/>
  <c r="O20" i="4"/>
  <c r="J23" i="4"/>
  <c r="O23" i="4"/>
  <c r="Q20" i="4"/>
  <c r="R25" i="4"/>
  <c r="N23" i="4"/>
  <c r="F22" i="6"/>
  <c r="G22" i="6"/>
  <c r="E23" i="6"/>
  <c r="G20" i="6"/>
  <c r="D20" i="6"/>
  <c r="E20" i="6"/>
  <c r="F25" i="6"/>
  <c r="AH22" i="4"/>
  <c r="AD23" i="4"/>
  <c r="AD20" i="4"/>
  <c r="AH25" i="4"/>
  <c r="I22" i="6" l="1"/>
  <c r="I25" i="6"/>
  <c r="AS22" i="4"/>
  <c r="H23" i="6"/>
  <c r="AQ22" i="4"/>
  <c r="F22" i="4"/>
  <c r="F20" i="6"/>
  <c r="C20" i="6"/>
  <c r="F20" i="4"/>
  <c r="H22" i="6"/>
  <c r="AS25" i="4"/>
  <c r="F23" i="4"/>
  <c r="R23" i="4"/>
  <c r="V23" i="4"/>
  <c r="C25" i="6"/>
  <c r="AM23" i="4"/>
  <c r="AR25" i="4"/>
  <c r="E22" i="6"/>
  <c r="H25" i="6"/>
  <c r="F25" i="4"/>
  <c r="AN20" i="4"/>
  <c r="H20" i="6"/>
  <c r="AN23" i="4"/>
  <c r="AQ25" i="4"/>
  <c r="AO20" i="4"/>
  <c r="AO23" i="4"/>
  <c r="AM20" i="4"/>
  <c r="G25" i="6"/>
  <c r="AR22" i="4"/>
  <c r="E25" i="6"/>
  <c r="AL25" i="4"/>
  <c r="AH23" i="4"/>
  <c r="AH20" i="4"/>
  <c r="AL22" i="4"/>
  <c r="C23" i="6" l="1"/>
  <c r="C22" i="6"/>
  <c r="AQ20" i="4"/>
  <c r="F23" i="6"/>
  <c r="G23" i="6"/>
  <c r="AR20" i="4"/>
  <c r="D22" i="6"/>
  <c r="AQ23" i="4"/>
  <c r="AU25" i="4"/>
  <c r="AS23" i="4"/>
  <c r="I23" i="6"/>
  <c r="AV25" i="4"/>
  <c r="J22" i="6"/>
  <c r="D25" i="6"/>
  <c r="I20" i="6"/>
  <c r="AW22" i="4"/>
  <c r="D23" i="6"/>
  <c r="J25" i="6"/>
  <c r="AW25" i="4"/>
  <c r="AV22" i="4"/>
  <c r="AU22" i="4"/>
  <c r="AR23" i="4"/>
  <c r="AS20" i="4"/>
  <c r="AL20" i="4"/>
  <c r="AP25" i="4"/>
  <c r="AP22" i="4"/>
  <c r="AL23" i="4"/>
  <c r="AW20" i="4" l="1"/>
  <c r="K25" i="6"/>
  <c r="AU20" i="4"/>
  <c r="K22" i="6"/>
  <c r="AW23" i="4"/>
  <c r="AU23" i="4"/>
  <c r="J23" i="6"/>
  <c r="AV23" i="4"/>
  <c r="AY22" i="4"/>
  <c r="J20" i="6"/>
  <c r="AV20" i="4"/>
  <c r="AY25" i="4"/>
  <c r="AZ25" i="4"/>
  <c r="BA25" i="4"/>
  <c r="BA22" i="4"/>
  <c r="AZ22" i="4"/>
  <c r="AP20" i="4"/>
  <c r="AT22" i="4"/>
  <c r="AP23" i="4"/>
  <c r="AT25" i="4"/>
  <c r="BC22" i="4" l="1"/>
  <c r="L25" i="6"/>
  <c r="AY23" i="4"/>
  <c r="AZ20" i="4"/>
  <c r="AZ23" i="4"/>
  <c r="L22" i="6"/>
  <c r="BD22" i="4"/>
  <c r="K23" i="6"/>
  <c r="BC25" i="4"/>
  <c r="BE25" i="4"/>
  <c r="BD25" i="4"/>
  <c r="BA23" i="4"/>
  <c r="BA20" i="4"/>
  <c r="AY20" i="4"/>
  <c r="BE22" i="4"/>
  <c r="K20" i="6"/>
  <c r="AT23" i="4"/>
  <c r="AX22" i="4"/>
  <c r="AT20" i="4"/>
  <c r="AX25" i="4"/>
  <c r="BH25" i="4" l="1"/>
  <c r="BI25" i="4"/>
  <c r="BG25" i="4"/>
  <c r="BI22" i="4"/>
  <c r="BH22" i="4"/>
  <c r="BG22" i="4"/>
  <c r="L20" i="6"/>
  <c r="BC20" i="4"/>
  <c r="M22" i="6"/>
  <c r="BC23" i="4"/>
  <c r="BE23" i="4"/>
  <c r="BD23" i="4"/>
  <c r="BE20" i="4"/>
  <c r="M25" i="6"/>
  <c r="L23" i="6"/>
  <c r="BD20" i="4"/>
  <c r="BB25" i="4"/>
  <c r="BB22" i="4"/>
  <c r="AX20" i="4"/>
  <c r="AX23" i="4"/>
  <c r="BI20" i="4" l="1"/>
  <c r="N22" i="6"/>
  <c r="BG23" i="4"/>
  <c r="N25" i="6"/>
  <c r="M20" i="6"/>
  <c r="BI23" i="4"/>
  <c r="BH23" i="4"/>
  <c r="BM22" i="4"/>
  <c r="BK22" i="4"/>
  <c r="BM25" i="4"/>
  <c r="BK25" i="4"/>
  <c r="BL25" i="4"/>
  <c r="BH20" i="4"/>
  <c r="BG20" i="4"/>
  <c r="BL22" i="4"/>
  <c r="M23" i="6"/>
  <c r="BB20" i="4"/>
  <c r="BF22" i="4"/>
  <c r="BF25" i="4"/>
  <c r="BB23" i="4"/>
  <c r="BQ25" i="4" l="1"/>
  <c r="BO25" i="4"/>
  <c r="O22" i="6"/>
  <c r="BP25" i="4"/>
  <c r="N20" i="6"/>
  <c r="BO22" i="4"/>
  <c r="BP22" i="4"/>
  <c r="BM23" i="4"/>
  <c r="O25" i="6"/>
  <c r="BK23" i="4"/>
  <c r="BM20" i="4"/>
  <c r="BK20" i="4"/>
  <c r="BL20" i="4"/>
  <c r="BQ22" i="4"/>
  <c r="BL23" i="4"/>
  <c r="N23" i="6"/>
  <c r="BF23" i="4"/>
  <c r="BJ25" i="4"/>
  <c r="BJ22" i="4"/>
  <c r="BF20" i="4"/>
  <c r="BP20" i="4" l="1"/>
  <c r="P25" i="6"/>
  <c r="O20" i="6"/>
  <c r="O23" i="6"/>
  <c r="BO23" i="4"/>
  <c r="BP23" i="4"/>
  <c r="BO20" i="4"/>
  <c r="BQ23" i="4"/>
  <c r="BQ20" i="4"/>
  <c r="P22" i="6"/>
  <c r="BN25" i="4"/>
  <c r="BN22" i="4"/>
  <c r="BJ23" i="4"/>
  <c r="BJ20" i="4"/>
  <c r="P23" i="6" l="1"/>
  <c r="Q25" i="6"/>
  <c r="P20" i="6"/>
  <c r="Q22" i="6"/>
  <c r="BN20" i="4"/>
  <c r="BN23" i="4"/>
  <c r="R25" i="6" l="1"/>
  <c r="Q20" i="6"/>
  <c r="R22" i="6"/>
  <c r="Q23" i="6"/>
  <c r="R23" i="6" l="1"/>
  <c r="R20" i="6"/>
  <c r="AR19" i="3"/>
  <c r="AI19" i="3"/>
  <c r="BC19" i="3"/>
  <c r="AV19" i="3"/>
  <c r="Q19" i="3"/>
  <c r="T19" i="3"/>
  <c r="H19" i="3"/>
  <c r="AG19" i="3"/>
  <c r="BE19" i="3"/>
  <c r="AO19" i="3"/>
  <c r="S19" i="3"/>
  <c r="AA19" i="3"/>
  <c r="U19" i="3"/>
  <c r="AF19" i="3"/>
  <c r="BQ19" i="3"/>
  <c r="BD19" i="3"/>
  <c r="AB19" i="3"/>
  <c r="BH19" i="3"/>
  <c r="AC19" i="3"/>
  <c r="AS19" i="3"/>
  <c r="BK19" i="3"/>
  <c r="AY19" i="3"/>
  <c r="BP19" i="3"/>
  <c r="AM19" i="3"/>
  <c r="W19" i="3" l="1"/>
  <c r="I19" i="3"/>
  <c r="AJ19" i="3"/>
  <c r="AW19" i="3"/>
  <c r="Y19" i="3"/>
  <c r="BN19" i="3"/>
  <c r="G19" i="3"/>
  <c r="BM19" i="3"/>
  <c r="AQ19" i="3"/>
  <c r="AZ19" i="3"/>
  <c r="M19" i="3"/>
  <c r="L19" i="3"/>
  <c r="BO19" i="3"/>
  <c r="AN19" i="3"/>
  <c r="AU19" i="3"/>
  <c r="P19" i="3"/>
  <c r="O19" i="3"/>
  <c r="BI19" i="3"/>
  <c r="BG19" i="3"/>
  <c r="BL19" i="3"/>
  <c r="BA19" i="3"/>
  <c r="K19" i="3"/>
  <c r="AE19" i="3"/>
  <c r="AK19" i="3"/>
  <c r="X19" i="3"/>
  <c r="AT19" i="3"/>
  <c r="AX19" i="3"/>
  <c r="AL19" i="3"/>
  <c r="AP19" i="3"/>
  <c r="AD19" i="3"/>
  <c r="V19" i="3" l="1"/>
  <c r="Z19" i="3"/>
  <c r="BF19" i="3"/>
  <c r="AH19" i="3"/>
  <c r="N19" i="3"/>
  <c r="R18" i="5"/>
  <c r="BB19" i="3"/>
  <c r="J19" i="3"/>
  <c r="R19" i="3"/>
  <c r="BJ19" i="3"/>
  <c r="O18" i="5"/>
  <c r="K18" i="5" l="1"/>
  <c r="I18" i="5"/>
  <c r="D18" i="5"/>
  <c r="E18" i="5"/>
  <c r="J18" i="5"/>
  <c r="C18" i="5"/>
  <c r="F19" i="3"/>
  <c r="L18" i="5"/>
  <c r="G18" i="5"/>
  <c r="N18" i="5"/>
  <c r="F18" i="5"/>
  <c r="H18" i="5"/>
  <c r="P18" i="5"/>
  <c r="Q18" i="5"/>
  <c r="M18" i="5" l="1"/>
  <c r="I18" i="4" l="1"/>
  <c r="H18" i="4"/>
  <c r="K18" i="4"/>
  <c r="T18" i="4"/>
  <c r="S18" i="4"/>
  <c r="U18" i="4"/>
  <c r="Y18" i="4"/>
  <c r="W18" i="4"/>
  <c r="G18" i="4" l="1"/>
  <c r="L18" i="4"/>
  <c r="M18" i="4"/>
  <c r="AA18" i="4"/>
  <c r="AG18" i="4"/>
  <c r="AC18" i="4"/>
  <c r="AE18" i="4"/>
  <c r="AF18" i="4"/>
  <c r="X18" i="4"/>
  <c r="P18" i="4"/>
  <c r="Q18" i="4"/>
  <c r="O18" i="4"/>
  <c r="Z18" i="4"/>
  <c r="AD18" i="4"/>
  <c r="R18" i="4"/>
  <c r="J18" i="4"/>
  <c r="V18" i="4" l="1"/>
  <c r="AB18" i="4"/>
  <c r="AJ18" i="4"/>
  <c r="N18" i="4"/>
  <c r="F18" i="4"/>
  <c r="AI18" i="4"/>
  <c r="H18" i="6"/>
  <c r="AH18" i="4"/>
  <c r="AK18" i="4" l="1"/>
  <c r="AM18" i="4"/>
  <c r="AN18" i="4"/>
  <c r="F18" i="6"/>
  <c r="E18" i="6"/>
  <c r="G18" i="6"/>
  <c r="C18" i="6"/>
  <c r="I18" i="6"/>
  <c r="AL18" i="4"/>
  <c r="J18" i="6" l="1"/>
  <c r="AO18" i="4"/>
  <c r="D18" i="6"/>
  <c r="AP18" i="4"/>
  <c r="K18" i="6" l="1"/>
  <c r="AQ18" i="4"/>
  <c r="AR18" i="4"/>
  <c r="AS18" i="4"/>
  <c r="AT18" i="4"/>
  <c r="L18" i="6" l="1"/>
  <c r="AW18" i="4"/>
  <c r="AV18" i="4"/>
  <c r="AU18" i="4"/>
  <c r="AX18" i="4"/>
  <c r="M18" i="6" l="1"/>
  <c r="AY18" i="4"/>
  <c r="BA18" i="4"/>
  <c r="AZ18" i="4"/>
  <c r="BE18" i="4" l="1"/>
  <c r="BG18" i="4"/>
  <c r="N18" i="6"/>
  <c r="BD18" i="4"/>
  <c r="BC18" i="4"/>
  <c r="BB18" i="4"/>
  <c r="BH18" i="4" l="1"/>
  <c r="BF18" i="4"/>
  <c r="BI18" i="4"/>
  <c r="BJ18" i="4"/>
  <c r="O18" i="6" l="1"/>
  <c r="BL18" i="4"/>
  <c r="BK18" i="4"/>
  <c r="P18" i="6"/>
  <c r="BM18" i="4"/>
  <c r="BP18" i="4"/>
  <c r="BN18" i="4"/>
  <c r="Q18" i="6" l="1"/>
  <c r="BO18" i="4"/>
  <c r="BQ18" i="4"/>
  <c r="R18" i="6" l="1"/>
  <c r="F18" i="3"/>
  <c r="AH18" i="3"/>
  <c r="BN18" i="3"/>
  <c r="Z18" i="3"/>
  <c r="J18" i="3"/>
  <c r="AT18" i="3"/>
  <c r="V18" i="3"/>
  <c r="AL18" i="3" l="1"/>
  <c r="BB18" i="3"/>
  <c r="AX18" i="3"/>
  <c r="AP18" i="3"/>
  <c r="BF18" i="3"/>
  <c r="AD18" i="3"/>
  <c r="BJ18" i="3"/>
  <c r="N18" i="3"/>
  <c r="R18" i="3"/>
  <c r="BI17" i="3"/>
  <c r="BI18" i="3"/>
  <c r="AA17" i="3"/>
  <c r="AY18" i="3"/>
  <c r="K17" i="3"/>
  <c r="AC17" i="3"/>
  <c r="AU18" i="3"/>
  <c r="BH17" i="3"/>
  <c r="BH18" i="3"/>
  <c r="AV17" i="3"/>
  <c r="AV18" i="3"/>
  <c r="AJ17" i="3"/>
  <c r="AJ18" i="3"/>
  <c r="BL18" i="3"/>
  <c r="AK17" i="3"/>
  <c r="BM17" i="3"/>
  <c r="BM18" i="3"/>
  <c r="AM17" i="3"/>
  <c r="AM18" i="3"/>
  <c r="T17" i="3"/>
  <c r="AB18" i="3"/>
  <c r="L17" i="3"/>
  <c r="I17" i="3"/>
  <c r="BC17" i="3"/>
  <c r="X17" i="3"/>
  <c r="AG18" i="3"/>
  <c r="W17" i="3"/>
  <c r="AX17" i="3"/>
  <c r="J17" i="3"/>
  <c r="AD17" i="3"/>
  <c r="BF17" i="3"/>
  <c r="BN17" i="3"/>
  <c r="AT17" i="3"/>
  <c r="BG17" i="3" l="1"/>
  <c r="V17" i="3"/>
  <c r="Y18" i="3"/>
  <c r="AN18" i="3"/>
  <c r="AE18" i="3"/>
  <c r="BQ17" i="3"/>
  <c r="BJ17" i="3"/>
  <c r="BC18" i="3"/>
  <c r="AK18" i="3"/>
  <c r="AO18" i="3"/>
  <c r="R17" i="3"/>
  <c r="BK18" i="3"/>
  <c r="M18" i="3"/>
  <c r="Z17" i="3"/>
  <c r="BK17" i="3"/>
  <c r="AB17" i="3"/>
  <c r="AS18" i="3"/>
  <c r="T18" i="3"/>
  <c r="I18" i="3"/>
  <c r="AN17" i="3"/>
  <c r="AZ18" i="3"/>
  <c r="AZ17" i="3"/>
  <c r="AQ18" i="3"/>
  <c r="BG18" i="3"/>
  <c r="O18" i="3"/>
  <c r="O17" i="3"/>
  <c r="BL17" i="3"/>
  <c r="N17" i="3"/>
  <c r="AO17" i="3"/>
  <c r="P18" i="3"/>
  <c r="AI18" i="3"/>
  <c r="AH17" i="3"/>
  <c r="AQ17" i="3"/>
  <c r="F17" i="3"/>
  <c r="G17" i="3"/>
  <c r="S18" i="3"/>
  <c r="AF18" i="3"/>
  <c r="BA17" i="3"/>
  <c r="M17" i="3"/>
  <c r="AS17" i="3"/>
  <c r="P17" i="3"/>
  <c r="W18" i="3"/>
  <c r="AL17" i="3"/>
  <c r="AR18" i="3"/>
  <c r="AP17" i="3"/>
  <c r="AW17" i="3"/>
  <c r="BD17" i="3"/>
  <c r="BB17" i="3"/>
  <c r="U17" i="3"/>
  <c r="Q18" i="3"/>
  <c r="S17" i="3"/>
  <c r="BE18" i="3"/>
  <c r="AE17" i="3"/>
  <c r="H18" i="3"/>
  <c r="AU17" i="3"/>
  <c r="H17" i="3"/>
  <c r="AW18" i="3"/>
  <c r="BD18" i="3"/>
  <c r="G18" i="3"/>
  <c r="AG17" i="3"/>
  <c r="BP18" i="3"/>
  <c r="Q17" i="3"/>
  <c r="BQ18" i="3"/>
  <c r="AC18" i="3"/>
  <c r="BE17" i="3"/>
  <c r="O17" i="5"/>
  <c r="Q17" i="5"/>
  <c r="H16" i="5"/>
  <c r="F16" i="5"/>
  <c r="H17" i="5"/>
  <c r="R17" i="5"/>
  <c r="N16" i="5"/>
  <c r="P16" i="5"/>
  <c r="L16" i="5"/>
  <c r="E17" i="5"/>
  <c r="M17" i="5"/>
  <c r="J17" i="5" l="1"/>
  <c r="J16" i="5"/>
  <c r="I17" i="5"/>
  <c r="AR17" i="3"/>
  <c r="E16" i="5"/>
  <c r="L18" i="3"/>
  <c r="AA18" i="3"/>
  <c r="X18" i="3"/>
  <c r="U18" i="3"/>
  <c r="K18" i="3"/>
  <c r="BO17" i="3"/>
  <c r="O16" i="5"/>
  <c r="G16" i="5"/>
  <c r="L17" i="5"/>
  <c r="F17" i="5"/>
  <c r="BA18" i="3"/>
  <c r="AI17" i="3"/>
  <c r="C17" i="5"/>
  <c r="Q16" i="5"/>
  <c r="K16" i="5"/>
  <c r="K17" i="5"/>
  <c r="I16" i="5"/>
  <c r="M16" i="5"/>
  <c r="AY17" i="3"/>
  <c r="N17" i="5"/>
  <c r="G17" i="5"/>
  <c r="AF17" i="3"/>
  <c r="BO18" i="3"/>
  <c r="Y17" i="3"/>
  <c r="P17" i="5"/>
  <c r="C16" i="5"/>
  <c r="R16" i="5"/>
  <c r="D16" i="5"/>
  <c r="BP17" i="3"/>
  <c r="D17" i="5" l="1"/>
  <c r="AB16" i="4" l="1"/>
  <c r="AA16" i="4"/>
  <c r="AG17" i="4"/>
  <c r="AF17" i="4"/>
  <c r="H17" i="4"/>
  <c r="I17" i="4"/>
  <c r="G17" i="4"/>
  <c r="O17" i="4"/>
  <c r="P17" i="4"/>
  <c r="Q17" i="4"/>
  <c r="S17" i="4"/>
  <c r="T17" i="4"/>
  <c r="U17" i="4"/>
  <c r="X17" i="4"/>
  <c r="Y17" i="4"/>
  <c r="W17" i="4"/>
  <c r="H16" i="4"/>
  <c r="K16" i="4"/>
  <c r="M16" i="4"/>
  <c r="Q16" i="4"/>
  <c r="O16" i="4"/>
  <c r="S16" i="4"/>
  <c r="AI17" i="4"/>
  <c r="AJ17" i="4"/>
  <c r="AE16" i="4"/>
  <c r="AG16" i="4"/>
  <c r="AA17" i="4" l="1"/>
  <c r="P16" i="4"/>
  <c r="AE17" i="4"/>
  <c r="AB17" i="4"/>
  <c r="M17" i="4"/>
  <c r="Y16" i="4"/>
  <c r="AK17" i="4"/>
  <c r="U16" i="4"/>
  <c r="AF16" i="4"/>
  <c r="K17" i="4"/>
  <c r="W16" i="4"/>
  <c r="L16" i="4"/>
  <c r="AC17" i="4"/>
  <c r="X16" i="4"/>
  <c r="I16" i="4"/>
  <c r="G16" i="4"/>
  <c r="L17" i="4"/>
  <c r="AC16" i="4"/>
  <c r="AD17" i="4"/>
  <c r="N16" i="4"/>
  <c r="V16" i="4"/>
  <c r="V17" i="4"/>
  <c r="J17" i="4" l="1"/>
  <c r="AJ16" i="4"/>
  <c r="AK16" i="4"/>
  <c r="AO17" i="4"/>
  <c r="N17" i="4"/>
  <c r="R17" i="4"/>
  <c r="AI16" i="4"/>
  <c r="AM17" i="4"/>
  <c r="J16" i="4"/>
  <c r="Z16" i="4"/>
  <c r="Z17" i="4"/>
  <c r="AN17" i="4"/>
  <c r="F16" i="4"/>
  <c r="R16" i="4"/>
  <c r="T16" i="4"/>
  <c r="H16" i="6"/>
  <c r="D17" i="6"/>
  <c r="F17" i="6"/>
  <c r="F16" i="6"/>
  <c r="AD16" i="4"/>
  <c r="AH17" i="4"/>
  <c r="C16" i="6" l="1"/>
  <c r="D16" i="6"/>
  <c r="I17" i="6"/>
  <c r="AQ17" i="4"/>
  <c r="E17" i="6"/>
  <c r="G16" i="6"/>
  <c r="G17" i="6"/>
  <c r="E16" i="6"/>
  <c r="AR17" i="4"/>
  <c r="H17" i="6"/>
  <c r="AS17" i="4"/>
  <c r="AM16" i="4"/>
  <c r="C17" i="6"/>
  <c r="F17" i="4"/>
  <c r="AN16" i="4"/>
  <c r="AO16" i="4"/>
  <c r="AH16" i="4"/>
  <c r="AL17" i="4"/>
  <c r="AU17" i="4" l="1"/>
  <c r="AV17" i="4"/>
  <c r="AQ16" i="4"/>
  <c r="I16" i="6"/>
  <c r="AS16" i="4"/>
  <c r="AW17" i="4"/>
  <c r="AR16" i="4"/>
  <c r="J17" i="6"/>
  <c r="AL16" i="4"/>
  <c r="AP17" i="4"/>
  <c r="AZ17" i="4" l="1"/>
  <c r="AY17" i="4"/>
  <c r="BA17" i="4"/>
  <c r="AW16" i="4"/>
  <c r="AU16" i="4"/>
  <c r="AV16" i="4"/>
  <c r="K17" i="6"/>
  <c r="J16" i="6"/>
  <c r="AP16" i="4"/>
  <c r="AT17" i="4"/>
  <c r="AZ16" i="4" l="1"/>
  <c r="AY16" i="4"/>
  <c r="BA16" i="4"/>
  <c r="BE17" i="4"/>
  <c r="BC17" i="4"/>
  <c r="BD17" i="4"/>
  <c r="L17" i="6"/>
  <c r="K16" i="6"/>
  <c r="AT16" i="4"/>
  <c r="AX17" i="4"/>
  <c r="BI17" i="4" l="1"/>
  <c r="BG17" i="4"/>
  <c r="BH17" i="4"/>
  <c r="BE16" i="4"/>
  <c r="BC16" i="4"/>
  <c r="BD16" i="4"/>
  <c r="L16" i="6"/>
  <c r="M17" i="6"/>
  <c r="BB17" i="4"/>
  <c r="AX16" i="4"/>
  <c r="BI16" i="4" l="1"/>
  <c r="BG16" i="4"/>
  <c r="BH16" i="4"/>
  <c r="BK17" i="4"/>
  <c r="BM17" i="4"/>
  <c r="BL17" i="4"/>
  <c r="M16" i="6"/>
  <c r="N17" i="6"/>
  <c r="BF17" i="4"/>
  <c r="BB16" i="4"/>
  <c r="BQ17" i="4" l="1"/>
  <c r="BP17" i="4"/>
  <c r="BO17" i="4"/>
  <c r="BL16" i="4"/>
  <c r="BM16" i="4"/>
  <c r="BK16" i="4"/>
  <c r="N16" i="6"/>
  <c r="O17" i="6"/>
  <c r="BF16" i="4"/>
  <c r="BJ17" i="4"/>
  <c r="BQ16" i="4" l="1"/>
  <c r="BP16" i="4"/>
  <c r="BO16" i="4"/>
  <c r="O16" i="6"/>
  <c r="P17" i="6"/>
  <c r="BN17" i="4"/>
  <c r="BJ16" i="4"/>
  <c r="Q17" i="6" l="1"/>
  <c r="P16" i="6"/>
  <c r="BN16" i="4"/>
  <c r="R17" i="6" l="1"/>
  <c r="Q16" i="6"/>
  <c r="R16" i="6" l="1"/>
  <c r="AV20" i="3" l="1"/>
  <c r="AJ20" i="3"/>
  <c r="H20" i="3"/>
  <c r="AE20" i="3"/>
  <c r="AS20" i="3"/>
  <c r="AC20" i="3"/>
  <c r="AY20" i="3"/>
  <c r="P20" i="3"/>
  <c r="G20" i="3"/>
  <c r="AO20" i="3"/>
  <c r="BH20" i="3"/>
  <c r="BM20" i="3"/>
  <c r="W20" i="3"/>
  <c r="BA20" i="3"/>
  <c r="BP20" i="3"/>
  <c r="AC28" i="3"/>
  <c r="G28" i="3"/>
  <c r="AQ28" i="3"/>
  <c r="AU28" i="3"/>
  <c r="BE28" i="3"/>
  <c r="AF28" i="3"/>
  <c r="BL28" i="3"/>
  <c r="AG28" i="3"/>
  <c r="I28" i="3"/>
  <c r="AE28" i="3"/>
  <c r="AI28" i="3"/>
  <c r="BO28" i="3"/>
  <c r="BP28" i="3"/>
  <c r="BM28" i="3"/>
  <c r="AO28" i="3"/>
  <c r="AR28" i="3"/>
  <c r="H28" i="3"/>
  <c r="AS28" i="3"/>
  <c r="M28" i="3"/>
  <c r="AF20" i="3" l="1"/>
  <c r="T20" i="3"/>
  <c r="M20" i="3"/>
  <c r="S28" i="3"/>
  <c r="BA28" i="3"/>
  <c r="AK20" i="3"/>
  <c r="T28" i="3"/>
  <c r="I20" i="3"/>
  <c r="AN20" i="3"/>
  <c r="BI28" i="3"/>
  <c r="X20" i="3"/>
  <c r="S20" i="3"/>
  <c r="AA20" i="3"/>
  <c r="AJ28" i="3"/>
  <c r="AN28" i="3"/>
  <c r="BI20" i="3"/>
  <c r="Y20" i="3"/>
  <c r="BL20" i="3"/>
  <c r="BQ28" i="3"/>
  <c r="X28" i="3"/>
  <c r="AM20" i="3"/>
  <c r="L20" i="3"/>
  <c r="Y28" i="3"/>
  <c r="BH28" i="3"/>
  <c r="AY28" i="3"/>
  <c r="AI20" i="3"/>
  <c r="BE20" i="3"/>
  <c r="BQ20" i="3"/>
  <c r="AM28" i="3"/>
  <c r="AA28" i="3"/>
  <c r="W28" i="3"/>
  <c r="L28" i="3"/>
  <c r="AQ20" i="3"/>
  <c r="AU20" i="3"/>
  <c r="AW20" i="3"/>
  <c r="AB28" i="3"/>
  <c r="AK28" i="3"/>
  <c r="AV28" i="3"/>
  <c r="AW28" i="3"/>
  <c r="P28" i="3"/>
  <c r="AB20" i="3"/>
  <c r="AG20" i="3"/>
  <c r="BO20" i="3"/>
  <c r="Q20" i="3"/>
  <c r="K20" i="3"/>
  <c r="AT28" i="3"/>
  <c r="BF20" i="3"/>
  <c r="AZ28" i="3"/>
  <c r="V20" i="3"/>
  <c r="R20" i="3"/>
  <c r="AD20" i="3"/>
  <c r="AX20" i="3"/>
  <c r="AX28" i="3"/>
  <c r="AP20" i="3"/>
  <c r="AT20" i="3"/>
  <c r="AH20" i="3"/>
  <c r="AR20" i="3" l="1"/>
  <c r="BB20" i="3"/>
  <c r="BB28" i="3"/>
  <c r="AP28" i="3"/>
  <c r="BD28" i="3"/>
  <c r="U20" i="3"/>
  <c r="O20" i="3"/>
  <c r="AL28" i="3"/>
  <c r="F28" i="3"/>
  <c r="J28" i="3"/>
  <c r="BF28" i="3"/>
  <c r="BJ20" i="3"/>
  <c r="BN20" i="3"/>
  <c r="N20" i="3"/>
  <c r="BN28" i="3"/>
  <c r="BJ28" i="3"/>
  <c r="BC28" i="3"/>
  <c r="BK20" i="3"/>
  <c r="J20" i="3"/>
  <c r="N28" i="3"/>
  <c r="AL20" i="3"/>
  <c r="BK28" i="3"/>
  <c r="Z20" i="3"/>
  <c r="F20" i="3"/>
  <c r="Q19" i="5"/>
  <c r="R19" i="5"/>
  <c r="K26" i="5"/>
  <c r="R28" i="3"/>
  <c r="I19" i="5"/>
  <c r="M26" i="5"/>
  <c r="E19" i="5"/>
  <c r="M19" i="5"/>
  <c r="L19" i="5"/>
  <c r="E26" i="5"/>
  <c r="G19" i="5"/>
  <c r="O26" i="5"/>
  <c r="N19" i="5" l="1"/>
  <c r="V28" i="3"/>
  <c r="K28" i="3"/>
  <c r="O28" i="3"/>
  <c r="C19" i="5"/>
  <c r="Q28" i="3"/>
  <c r="U28" i="3"/>
  <c r="L26" i="5"/>
  <c r="R26" i="5"/>
  <c r="Q26" i="5"/>
  <c r="F19" i="5"/>
  <c r="D19" i="5"/>
  <c r="J19" i="5"/>
  <c r="P26" i="5"/>
  <c r="N26" i="5"/>
  <c r="H19" i="5"/>
  <c r="Z28" i="3"/>
  <c r="AZ20" i="3"/>
  <c r="BD20" i="3"/>
  <c r="C26" i="5"/>
  <c r="BG28" i="3"/>
  <c r="BC20" i="3" l="1"/>
  <c r="BG20" i="3"/>
  <c r="K19" i="5"/>
  <c r="AD28" i="3"/>
  <c r="AH28" i="3"/>
  <c r="F26" i="5"/>
  <c r="D26" i="5"/>
  <c r="H26" i="5"/>
  <c r="I26" i="5"/>
  <c r="J26" i="5"/>
  <c r="G26" i="5" l="1"/>
  <c r="O19" i="5"/>
  <c r="P19" i="5"/>
  <c r="AB26" i="4"/>
  <c r="AK26" i="4"/>
  <c r="AF26" i="4"/>
  <c r="G26" i="4"/>
  <c r="H26" i="4"/>
  <c r="M26" i="4"/>
  <c r="L26" i="4"/>
  <c r="K26" i="4"/>
  <c r="P26" i="4"/>
  <c r="Q26" i="4"/>
  <c r="U26" i="4"/>
  <c r="S26" i="4"/>
  <c r="T26" i="4"/>
  <c r="G19" i="4"/>
  <c r="I19" i="4"/>
  <c r="M19" i="4"/>
  <c r="K19" i="4"/>
  <c r="P19" i="4"/>
  <c r="O19" i="4"/>
  <c r="U19" i="4"/>
  <c r="X19" i="4"/>
  <c r="W26" i="4" l="1"/>
  <c r="AJ26" i="4"/>
  <c r="Q19" i="4"/>
  <c r="AB19" i="4"/>
  <c r="AE26" i="4"/>
  <c r="O26" i="4"/>
  <c r="H19" i="4"/>
  <c r="AI26" i="4"/>
  <c r="AG26" i="4"/>
  <c r="AC26" i="4"/>
  <c r="AF19" i="4"/>
  <c r="T19" i="4"/>
  <c r="I26" i="4"/>
  <c r="AA26" i="4"/>
  <c r="Y19" i="4"/>
  <c r="AG19" i="4"/>
  <c r="AC19" i="4"/>
  <c r="Y26" i="4"/>
  <c r="S19" i="4"/>
  <c r="X26" i="4"/>
  <c r="AD19" i="4"/>
  <c r="J19" i="4"/>
  <c r="AD26" i="4" l="1"/>
  <c r="V26" i="4"/>
  <c r="AJ19" i="4"/>
  <c r="N19" i="4"/>
  <c r="AE19" i="4"/>
  <c r="AM26" i="4"/>
  <c r="F19" i="4"/>
  <c r="R26" i="4"/>
  <c r="F26" i="4"/>
  <c r="AA19" i="4"/>
  <c r="W19" i="4"/>
  <c r="J26" i="4"/>
  <c r="Z26" i="4"/>
  <c r="L19" i="4"/>
  <c r="N26" i="4"/>
  <c r="AO26" i="4"/>
  <c r="AN26" i="4"/>
  <c r="R19" i="4"/>
  <c r="G26" i="6"/>
  <c r="AH19" i="4"/>
  <c r="AH26" i="4"/>
  <c r="F19" i="6" l="1"/>
  <c r="AS26" i="4"/>
  <c r="AK19" i="4"/>
  <c r="AO19" i="4"/>
  <c r="AN19" i="4"/>
  <c r="H26" i="6"/>
  <c r="I26" i="6"/>
  <c r="C19" i="6"/>
  <c r="AR26" i="4"/>
  <c r="F26" i="6"/>
  <c r="I19" i="6"/>
  <c r="AQ26" i="4"/>
  <c r="Z19" i="4"/>
  <c r="V19" i="4"/>
  <c r="E19" i="6"/>
  <c r="AI19" i="4"/>
  <c r="C26" i="6"/>
  <c r="E26" i="6"/>
  <c r="AL26" i="4"/>
  <c r="AL19" i="4"/>
  <c r="J26" i="6" l="1"/>
  <c r="J19" i="6"/>
  <c r="D19" i="6"/>
  <c r="G19" i="6"/>
  <c r="H19" i="6"/>
  <c r="AV26" i="4"/>
  <c r="AR19" i="4"/>
  <c r="AM19" i="4"/>
  <c r="AW26" i="4"/>
  <c r="D26" i="6"/>
  <c r="AU26" i="4"/>
  <c r="AS19" i="4"/>
  <c r="AP26" i="4"/>
  <c r="AP19" i="4"/>
  <c r="K26" i="6" l="1"/>
  <c r="AU19" i="4"/>
  <c r="AV19" i="4"/>
  <c r="K19" i="6"/>
  <c r="AQ19" i="4"/>
  <c r="AW19" i="4"/>
  <c r="AZ26" i="4"/>
  <c r="AY26" i="4"/>
  <c r="BA26" i="4"/>
  <c r="AT26" i="4"/>
  <c r="AT19" i="4"/>
  <c r="BE26" i="4" l="1"/>
  <c r="BD26" i="4"/>
  <c r="BC26" i="4"/>
  <c r="AY19" i="4"/>
  <c r="BA19" i="4"/>
  <c r="AZ19" i="4"/>
  <c r="L19" i="6"/>
  <c r="L26" i="6"/>
  <c r="AX26" i="4"/>
  <c r="AX19" i="4"/>
  <c r="BG26" i="4" l="1"/>
  <c r="BI26" i="4"/>
  <c r="BH26" i="4"/>
  <c r="M19" i="6"/>
  <c r="M26" i="6"/>
  <c r="BD19" i="4"/>
  <c r="BC19" i="4"/>
  <c r="BE19" i="4"/>
  <c r="BB19" i="4"/>
  <c r="BB26" i="4"/>
  <c r="BK26" i="4" l="1"/>
  <c r="BM26" i="4"/>
  <c r="BL26" i="4"/>
  <c r="BM19" i="4"/>
  <c r="BK19" i="4"/>
  <c r="N26" i="6"/>
  <c r="N19" i="6"/>
  <c r="BH19" i="4"/>
  <c r="BI19" i="4"/>
  <c r="BG19" i="4"/>
  <c r="BF26" i="4"/>
  <c r="BF19" i="4"/>
  <c r="BP26" i="4" l="1"/>
  <c r="BQ26" i="4"/>
  <c r="BO26" i="4"/>
  <c r="BQ19" i="4"/>
  <c r="BO19" i="4"/>
  <c r="O19" i="6"/>
  <c r="O26" i="6"/>
  <c r="BL19" i="4"/>
  <c r="BJ26" i="4"/>
  <c r="BJ19" i="4"/>
  <c r="P26" i="6" l="1"/>
  <c r="P19" i="6"/>
  <c r="BP19" i="4"/>
  <c r="BN26" i="4"/>
  <c r="BN19" i="4"/>
  <c r="Q19" i="6" l="1"/>
  <c r="Q26" i="6"/>
  <c r="R26" i="6" l="1"/>
  <c r="R19" i="6"/>
</calcChain>
</file>

<file path=xl/sharedStrings.xml><?xml version="1.0" encoding="utf-8"?>
<sst xmlns="http://schemas.openxmlformats.org/spreadsheetml/2006/main" count="693" uniqueCount="157">
  <si>
    <t>RAMOS</t>
  </si>
  <si>
    <t>2007:I</t>
  </si>
  <si>
    <t>2007:II</t>
  </si>
  <si>
    <t>2007:III</t>
  </si>
  <si>
    <t>2007:IV</t>
  </si>
  <si>
    <t>2008:I</t>
  </si>
  <si>
    <t>2008:II</t>
  </si>
  <si>
    <t>2008:III</t>
  </si>
  <si>
    <t>2008:IV</t>
  </si>
  <si>
    <t>2009:I</t>
  </si>
  <si>
    <t>2009:II</t>
  </si>
  <si>
    <t>2009:III</t>
  </si>
  <si>
    <t>2009:IV</t>
  </si>
  <si>
    <t>2010:I</t>
  </si>
  <si>
    <t>2010:II</t>
  </si>
  <si>
    <t>2010:III</t>
  </si>
  <si>
    <t>2010:IV</t>
  </si>
  <si>
    <t>2011:I</t>
  </si>
  <si>
    <t>2011:II</t>
  </si>
  <si>
    <t>2011:III</t>
  </si>
  <si>
    <t>2011:IV</t>
  </si>
  <si>
    <t>2012:I</t>
  </si>
  <si>
    <t>2012:II</t>
  </si>
  <si>
    <t>2012:III</t>
  </si>
  <si>
    <t>2012:IV</t>
  </si>
  <si>
    <t>2013:I</t>
  </si>
  <si>
    <t>2013:II</t>
  </si>
  <si>
    <t>2013:III</t>
  </si>
  <si>
    <t>2013:IV</t>
  </si>
  <si>
    <t>2014:I</t>
  </si>
  <si>
    <t>2014:II</t>
  </si>
  <si>
    <t>2014:III</t>
  </si>
  <si>
    <t>2014:IV</t>
  </si>
  <si>
    <t>2015:I</t>
  </si>
  <si>
    <t>2015:II</t>
  </si>
  <si>
    <t>2015:III</t>
  </si>
  <si>
    <t>2015:IV</t>
  </si>
  <si>
    <t>2016:I</t>
  </si>
  <si>
    <t>2016:II</t>
  </si>
  <si>
    <t>2016:III</t>
  </si>
  <si>
    <t>2016:IV</t>
  </si>
  <si>
    <t>2017:I</t>
  </si>
  <si>
    <t>2017:II</t>
  </si>
  <si>
    <t>2017:III</t>
  </si>
  <si>
    <t>2017:IV</t>
  </si>
  <si>
    <t>2018:I</t>
  </si>
  <si>
    <t>2018:II</t>
  </si>
  <si>
    <t>2018:III</t>
  </si>
  <si>
    <t>2018:IV</t>
  </si>
  <si>
    <t>2019:I</t>
  </si>
  <si>
    <t>2019:II</t>
  </si>
  <si>
    <t>2019:III</t>
  </si>
  <si>
    <t>2019:IV</t>
  </si>
  <si>
    <t>2020:I</t>
  </si>
  <si>
    <t>2020:II</t>
  </si>
  <si>
    <t>2020:III</t>
  </si>
  <si>
    <t>2020:IV</t>
  </si>
  <si>
    <t>2021:I</t>
  </si>
  <si>
    <t>2021:II</t>
  </si>
  <si>
    <t>2021:III</t>
  </si>
  <si>
    <t>2021:IV</t>
  </si>
  <si>
    <t>2022:I</t>
  </si>
  <si>
    <t>2022:II</t>
  </si>
  <si>
    <t>2022:III</t>
  </si>
  <si>
    <t>2022:IV</t>
  </si>
  <si>
    <t>Agricultura, pecuária e silvicultura</t>
  </si>
  <si>
    <t>Indústrias extrativas</t>
  </si>
  <si>
    <t>Eletricidade e água</t>
  </si>
  <si>
    <t>Construção</t>
  </si>
  <si>
    <t>Comércio e reparação</t>
  </si>
  <si>
    <t>Alojamento e restauração</t>
  </si>
  <si>
    <t>Atividades de Informação e de comunicação</t>
  </si>
  <si>
    <t>Atividades financeiras e de seguros</t>
  </si>
  <si>
    <t>Atividades imobiliárias</t>
  </si>
  <si>
    <t>Atividades de serviços às empresas</t>
  </si>
  <si>
    <t>Administração pública e segurança social</t>
  </si>
  <si>
    <t>Educação</t>
  </si>
  <si>
    <t xml:space="preserve">Outras atividades de serviços </t>
  </si>
  <si>
    <t>VALOR ACRESCENTADO</t>
  </si>
  <si>
    <t>Impostos líquidos de subsídios sobre produtos</t>
  </si>
  <si>
    <t>PRODUTO INTERNO BRUTO</t>
  </si>
  <si>
    <t>PIB</t>
  </si>
  <si>
    <t>Coluna1</t>
  </si>
  <si>
    <t>1. Despesa de Consumo Final</t>
  </si>
  <si>
    <t>Privada</t>
  </si>
  <si>
    <t>2. Investimento</t>
  </si>
  <si>
    <t>3. Exportações</t>
  </si>
  <si>
    <t>Exportações de Bens</t>
  </si>
  <si>
    <t>Exportações de Serviços</t>
  </si>
  <si>
    <t>4. Importações</t>
  </si>
  <si>
    <t>Importações de Bens</t>
  </si>
  <si>
    <t>Importações de Serviços</t>
  </si>
  <si>
    <t>Exportações liquidas (3 - 4)</t>
  </si>
  <si>
    <t>PIB (1+2+3 - 4)</t>
  </si>
  <si>
    <t>Taxa de Variação Homóloga ( em %)</t>
  </si>
  <si>
    <t>Despesa de Consumo Final</t>
  </si>
  <si>
    <t>Investimento</t>
  </si>
  <si>
    <t>Exportações</t>
  </si>
  <si>
    <t>Importações</t>
  </si>
  <si>
    <t>Exportações liquidas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</si>
  <si>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</si>
  <si>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</si>
  <si>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</si>
  <si>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</si>
  <si>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</si>
  <si>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</si>
  <si>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</si>
  <si>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</si>
  <si>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</si>
  <si>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</si>
  <si>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</si>
  <si>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</si>
  <si>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 xml:space="preserve">Outras atividades de serviços  </t>
  </si>
  <si>
    <t>Fonte: INE - Contas Nacionais Trimestrais</t>
  </si>
  <si>
    <t>Pesca e aquacultura</t>
  </si>
  <si>
    <t>Saúde e acão social</t>
  </si>
  <si>
    <t>Indústrias transformadoras</t>
  </si>
  <si>
    <t>Transporte e armazenagem</t>
  </si>
  <si>
    <t>Atividade de Informação e de comunicação</t>
  </si>
  <si>
    <r>
      <t>2022</t>
    </r>
    <r>
      <rPr>
        <b/>
        <vertAlign val="superscript"/>
        <sz val="11"/>
        <color rgb="FF000000"/>
        <rFont val="Arial"/>
        <family val="2"/>
      </rPr>
      <t>P</t>
    </r>
  </si>
  <si>
    <t>P - Provisório</t>
  </si>
  <si>
    <t>2023:I</t>
  </si>
  <si>
    <t>2019</t>
  </si>
  <si>
    <t>2023:II</t>
  </si>
  <si>
    <t>2020</t>
  </si>
  <si>
    <t>Taxa de Variação ( em %)</t>
  </si>
  <si>
    <t>2023:III</t>
  </si>
  <si>
    <t>Quadro 1.1 - PIB a preços de mercado (preços correntes) na ótica da Produção, 1º T 2007 – 4º T 2023 (em Milhões de escudos)</t>
  </si>
  <si>
    <t>Quadro 1.2 - PIB em volume encadeado na ótica da Produção, 1º T 2007 – 4º T 2023 (em Milhões de escudos)</t>
  </si>
  <si>
    <t xml:space="preserve">Quadro 1.3 - Taxas de variação (%) do PIB em volume encadeado na ótica da Produção, 1º T 2008 – 4º T 2023 </t>
  </si>
  <si>
    <t>Quadro 1.4 - PIB a preços de mercado (preços correntes) na ótica da Despesa, 1º T 2007 – 4º T 2023 (em Milhões de escudos)</t>
  </si>
  <si>
    <t>Quadro 1.5 - PIB em volume encadeado na ótica da Despesa, 1º T 2007 – 4º T 2023 (em Milhões de escudos)</t>
  </si>
  <si>
    <t>Quadros das Contas Nacionais Trimestrais: 1º T 2007 - 4º T 2023 (Base 2015, SCN 2008)</t>
  </si>
  <si>
    <t>Quadros das Contas Nacionais Trimestrais anualizadas: 2007 - 2023 (Base 2015, SCN 2008)</t>
  </si>
  <si>
    <t>Quadro 2.1 - PIB a preços de mercado (preços correntes) na ótica da Produção, 2007 – 2023 (em Milhões de escudos)</t>
  </si>
  <si>
    <t>Quadro 2.2 - PIB em volume encadeado na ótica da Produção, 2007 – 2023 (em Milhões de escudos)</t>
  </si>
  <si>
    <t>Quadro 2.3 - Taxas de variação (%) do PIB em volume encadeado na ótica da Produção, 2008 – 2023</t>
  </si>
  <si>
    <t>Quadro 2.4 - PIB a preços de mercado (preços correntes) na ótica da Despesa, 2007 – 2023 (em Milhões de escudos)</t>
  </si>
  <si>
    <t>Quadro 2.5 - PIB em volume encadeado na ótica da Despesa, 2007 – 2023 (em Milhões de escudos)</t>
  </si>
  <si>
    <t>Quadro 1.1 - PIB a preços de mercado (preços correntes) na óptica da Produção,  1º T 2007 – 4º T 2023 (em Milhões de escudos)</t>
  </si>
  <si>
    <t>2023:IV</t>
  </si>
  <si>
    <t>Quadro 1.2 - PIB em volume encadeado na óptica da Produção,  1º T 2007 – 4º T 2023 (em Milhões de escudos)</t>
  </si>
  <si>
    <t xml:space="preserve">Quadro 1.3 - Taxas de variação (%) do PIB em volume encadeado na óptica da Produção,  1º T 2008 – 4º T 2023 </t>
  </si>
  <si>
    <t>Quadro 1.4 - PIB a preços de mercado (preços correntes) na óptica da Despesa,  1º T 2007 – 4º T 2023 (em Milhões de escudos)</t>
  </si>
  <si>
    <t>Quadro 1.5 - PIB em volume encadeado na óptica da Despesa,  1º T 2007 – 4º T 2023 (em Milhões de escudos)</t>
  </si>
  <si>
    <t>Quadro 2.1 - PIB a preços de mercado (preços correntes) na óptica da Produção,  2007 – 2023 (em Milhões de escudos)</t>
  </si>
  <si>
    <t>Nota: Os dados de 2007 a 2021 são definitivos e os de 2022 e 2023 são estimativas resultantes do acumulado dos respetivos trimestres</t>
  </si>
  <si>
    <r>
      <t>2023</t>
    </r>
    <r>
      <rPr>
        <b/>
        <vertAlign val="superscript"/>
        <sz val="11"/>
        <color rgb="FF000000"/>
        <rFont val="Arial"/>
        <family val="2"/>
      </rPr>
      <t>P</t>
    </r>
  </si>
  <si>
    <t>Quadro 2.2 - PIB em volume encadeado na óptica da Produção,  2007 – 2023 (em Milhões de escudos)</t>
  </si>
  <si>
    <t>2021</t>
  </si>
  <si>
    <t>Quadro 2.3 - Taxas de variação (%) do PIB em volume encadeado na óptica da Produção,  2008 – 2023</t>
  </si>
  <si>
    <t>Quadro 2.4 - PIB a preços de mercado (preços correntes) na óptica da Despesa,  2007 – 2023 (em Milhões de escudos)</t>
  </si>
  <si>
    <t>Quadro 2.5 - PIB em volume encadeado na óptica da Despesa,  2007 – 2023 (em Milhões de escudos)</t>
  </si>
  <si>
    <t>Pública</t>
  </si>
  <si>
    <t xml:space="preserve">VA CORRENTE POR SECTORES DE ATIVIDADE </t>
  </si>
  <si>
    <t xml:space="preserve">VA ENCADEADO POR SECTORES DE ATIVIDADE </t>
  </si>
  <si>
    <t xml:space="preserve">RAMOS DE ATIVIDADE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</si>
</sst>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#,##0.0_ ;\-#,##0.0\ "/>
    <numFmt numFmtId="168" formatCode="0.0"/>
    <numFmt numFmtId="169" formatCode="#,##0.0"/>
    <numFmt numFmtId="170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sz val="11"/>
      <color rgb="FF221E2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b/>
      <sz val="11"/>
      <color rgb="FF221E20"/>
      <name val="Arial"/>
      <family val="2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auto="1"/>
      </bottom>
      <diagonal/>
    </border>
    <border>
      <left/>
      <right/>
      <top style="medium">
        <color theme="1"/>
      </top>
      <bottom style="medium">
        <color theme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31">
    <xf numFmtId="0" fontId="0" fillId="0" borderId="0" xfId="0"/>
    <xf numFmtId="0" fontId="2" fillId="0" borderId="0" xfId="0" applyFont="1"/>
    <xf numFmtId="0" fontId="4" fillId="0" borderId="0" xfId="4" quotePrefix="1" applyFont="1" applyAlignment="1">
      <alignment horizontal="left"/>
    </xf>
    <xf numFmtId="0" fontId="5" fillId="0" borderId="0" xfId="6" quotePrefix="1" applyFont="1" applyAlignment="1" applyProtection="1">
      <alignment horizontal="left"/>
    </xf>
    <xf numFmtId="0" fontId="6" fillId="0" borderId="0" xfId="3" applyFont="1" applyAlignment="1">
      <alignment vertical="center"/>
    </xf>
    <xf numFmtId="0" fontId="4" fillId="4" borderId="0" xfId="3" quotePrefix="1" applyFont="1" applyFill="1" applyAlignment="1">
      <alignment horizontal="left" vertical="center"/>
    </xf>
    <xf numFmtId="0" fontId="4" fillId="4" borderId="3" xfId="3" applyFont="1" applyFill="1" applyBorder="1" applyAlignment="1">
      <alignment vertical="center"/>
    </xf>
    <xf numFmtId="0" fontId="6" fillId="2" borderId="3" xfId="3" applyFont="1" applyFill="1" applyBorder="1" applyAlignment="1">
      <alignment vertical="center"/>
    </xf>
    <xf numFmtId="1" fontId="4" fillId="2" borderId="3" xfId="3" applyNumberFormat="1" applyFont="1" applyFill="1" applyBorder="1" applyAlignment="1">
      <alignment horizontal="right" vertical="center"/>
    </xf>
    <xf numFmtId="165" fontId="7" fillId="2" borderId="3" xfId="1" applyNumberFormat="1" applyFont="1" applyFill="1" applyBorder="1" applyAlignment="1">
      <alignment horizontal="center" vertical="center"/>
    </xf>
    <xf numFmtId="0" fontId="6" fillId="5" borderId="0" xfId="3" applyFont="1" applyFill="1" applyAlignment="1">
      <alignment vertical="center"/>
    </xf>
    <xf numFmtId="3" fontId="6" fillId="5" borderId="0" xfId="3" applyNumberFormat="1" applyFont="1" applyFill="1" applyAlignment="1">
      <alignment horizontal="right" vertical="center"/>
    </xf>
    <xf numFmtId="0" fontId="6" fillId="0" borderId="0" xfId="3" applyFont="1" applyAlignment="1">
      <alignment horizontal="left" vertical="center" indent="2"/>
    </xf>
    <xf numFmtId="3" fontId="6" fillId="0" borderId="0" xfId="3" applyNumberFormat="1" applyFont="1" applyAlignment="1">
      <alignment horizontal="right" vertical="center"/>
    </xf>
    <xf numFmtId="3" fontId="6" fillId="3" borderId="0" xfId="3" applyNumberFormat="1" applyFont="1" applyFill="1" applyAlignment="1">
      <alignment horizontal="right" vertical="center"/>
    </xf>
    <xf numFmtId="0" fontId="6" fillId="3" borderId="0" xfId="3" applyFont="1" applyFill="1" applyAlignment="1">
      <alignment vertical="center"/>
    </xf>
    <xf numFmtId="0" fontId="4" fillId="3" borderId="0" xfId="3" applyFont="1" applyFill="1" applyAlignment="1">
      <alignment vertical="center"/>
    </xf>
    <xf numFmtId="3" fontId="4" fillId="3" borderId="0" xfId="3" applyNumberFormat="1" applyFont="1" applyFill="1" applyAlignment="1">
      <alignment horizontal="right" vertical="center"/>
    </xf>
    <xf numFmtId="0" fontId="4" fillId="0" borderId="0" xfId="3" applyFont="1" applyAlignment="1">
      <alignment vertical="center"/>
    </xf>
    <xf numFmtId="3" fontId="4" fillId="0" borderId="0" xfId="3" applyNumberFormat="1" applyFont="1" applyAlignment="1">
      <alignment horizontal="right" vertical="center"/>
    </xf>
    <xf numFmtId="0" fontId="4" fillId="4" borderId="0" xfId="3" applyFont="1" applyFill="1" applyAlignment="1">
      <alignment vertical="center"/>
    </xf>
    <xf numFmtId="1" fontId="4" fillId="2" borderId="1" xfId="3" applyNumberFormat="1" applyFont="1" applyFill="1" applyBorder="1" applyAlignment="1">
      <alignment horizontal="right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0" fontId="6" fillId="5" borderId="2" xfId="3" applyFont="1" applyFill="1" applyBorder="1" applyAlignment="1">
      <alignment vertical="center"/>
    </xf>
    <xf numFmtId="0" fontId="6" fillId="3" borderId="2" xfId="3" applyFont="1" applyFill="1" applyBorder="1" applyAlignment="1">
      <alignment vertical="center"/>
    </xf>
    <xf numFmtId="169" fontId="6" fillId="5" borderId="2" xfId="3" applyNumberFormat="1" applyFont="1" applyFill="1" applyBorder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169" fontId="6" fillId="3" borderId="0" xfId="3" applyNumberFormat="1" applyFont="1" applyFill="1" applyAlignment="1">
      <alignment horizontal="right" vertical="center"/>
    </xf>
    <xf numFmtId="0" fontId="4" fillId="3" borderId="3" xfId="3" applyFont="1" applyFill="1" applyBorder="1" applyAlignment="1">
      <alignment vertical="center"/>
    </xf>
    <xf numFmtId="0" fontId="6" fillId="3" borderId="3" xfId="3" applyFont="1" applyFill="1" applyBorder="1" applyAlignment="1">
      <alignment vertical="center"/>
    </xf>
    <xf numFmtId="169" fontId="4" fillId="3" borderId="3" xfId="3" applyNumberFormat="1" applyFont="1" applyFill="1" applyBorder="1" applyAlignment="1">
      <alignment horizontal="right" vertical="center"/>
    </xf>
    <xf numFmtId="0" fontId="2" fillId="0" borderId="0" xfId="4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vertical="center"/>
    </xf>
    <xf numFmtId="0" fontId="2" fillId="3" borderId="0" xfId="3" applyFont="1" applyFill="1" applyAlignment="1">
      <alignment vertical="center"/>
    </xf>
    <xf numFmtId="0" fontId="2" fillId="0" borderId="0" xfId="3" applyFont="1" applyAlignment="1">
      <alignment horizontal="left" vertical="center" indent="2"/>
    </xf>
    <xf numFmtId="0" fontId="4" fillId="4" borderId="0" xfId="3" quotePrefix="1" applyFont="1" applyFill="1" applyAlignment="1">
      <alignment vertical="center"/>
    </xf>
    <xf numFmtId="165" fontId="7" fillId="2" borderId="1" xfId="1" applyNumberFormat="1" applyFont="1" applyFill="1" applyBorder="1"/>
    <xf numFmtId="165" fontId="7" fillId="2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65" fontId="8" fillId="3" borderId="2" xfId="1" applyNumberFormat="1" applyFont="1" applyFill="1" applyBorder="1" applyAlignment="1">
      <alignment horizontal="left" indent="1"/>
    </xf>
    <xf numFmtId="166" fontId="8" fillId="3" borderId="2" xfId="1" applyNumberFormat="1" applyFont="1" applyFill="1" applyBorder="1"/>
    <xf numFmtId="166" fontId="8" fillId="0" borderId="0" xfId="1" applyNumberFormat="1" applyFont="1" applyFill="1" applyBorder="1"/>
    <xf numFmtId="165" fontId="8" fillId="0" borderId="0" xfId="1" applyNumberFormat="1" applyFont="1" applyBorder="1" applyAlignment="1">
      <alignment horizontal="left" indent="1"/>
    </xf>
    <xf numFmtId="166" fontId="8" fillId="0" borderId="0" xfId="1" applyNumberFormat="1" applyFont="1" applyBorder="1"/>
    <xf numFmtId="165" fontId="8" fillId="3" borderId="0" xfId="1" applyNumberFormat="1" applyFont="1" applyFill="1" applyBorder="1" applyAlignment="1">
      <alignment horizontal="left" indent="1"/>
    </xf>
    <xf numFmtId="166" fontId="8" fillId="3" borderId="0" xfId="1" applyNumberFormat="1" applyFont="1" applyFill="1" applyBorder="1"/>
    <xf numFmtId="165" fontId="7" fillId="0" borderId="0" xfId="1" applyNumberFormat="1" applyFont="1" applyBorder="1" applyAlignment="1">
      <alignment horizontal="left" indent="1"/>
    </xf>
    <xf numFmtId="165" fontId="7" fillId="3" borderId="0" xfId="1" applyNumberFormat="1" applyFont="1" applyFill="1" applyBorder="1"/>
    <xf numFmtId="166" fontId="7" fillId="3" borderId="0" xfId="1" applyNumberFormat="1" applyFont="1" applyFill="1" applyBorder="1"/>
    <xf numFmtId="166" fontId="7" fillId="0" borderId="0" xfId="1" applyNumberFormat="1" applyFont="1" applyFill="1" applyBorder="1"/>
    <xf numFmtId="0" fontId="9" fillId="0" borderId="0" xfId="0" quotePrefix="1" applyFont="1" applyAlignment="1">
      <alignment horizontal="left"/>
    </xf>
    <xf numFmtId="0" fontId="9" fillId="0" borderId="0" xfId="0" applyFont="1"/>
    <xf numFmtId="167" fontId="8" fillId="3" borderId="2" xfId="1" applyNumberFormat="1" applyFont="1" applyFill="1" applyBorder="1"/>
    <xf numFmtId="167" fontId="8" fillId="0" borderId="0" xfId="1" applyNumberFormat="1" applyFont="1" applyBorder="1"/>
    <xf numFmtId="167" fontId="8" fillId="3" borderId="0" xfId="1" applyNumberFormat="1" applyFont="1" applyFill="1" applyBorder="1"/>
    <xf numFmtId="165" fontId="7" fillId="3" borderId="3" xfId="1" applyNumberFormat="1" applyFont="1" applyFill="1" applyBorder="1"/>
    <xf numFmtId="167" fontId="7" fillId="3" borderId="3" xfId="1" applyNumberFormat="1" applyFont="1" applyFill="1" applyBorder="1"/>
    <xf numFmtId="3" fontId="6" fillId="0" borderId="0" xfId="3" applyNumberFormat="1" applyFont="1" applyAlignment="1">
      <alignment vertical="center"/>
    </xf>
    <xf numFmtId="0" fontId="9" fillId="0" borderId="0" xfId="4" quotePrefix="1" applyFont="1" applyAlignment="1">
      <alignment horizontal="left" vertical="center"/>
    </xf>
    <xf numFmtId="166" fontId="7" fillId="0" borderId="0" xfId="1" applyNumberFormat="1" applyFont="1" applyBorder="1"/>
    <xf numFmtId="165" fontId="7" fillId="2" borderId="1" xfId="1" applyNumberFormat="1" applyFont="1" applyFill="1" applyBorder="1" applyAlignment="1">
      <alignment vertical="center"/>
    </xf>
    <xf numFmtId="170" fontId="2" fillId="0" borderId="0" xfId="2" applyNumberFormat="1" applyFont="1" applyAlignment="1">
      <alignment vertical="center"/>
    </xf>
    <xf numFmtId="166" fontId="8" fillId="0" borderId="0" xfId="1" applyNumberFormat="1" applyFont="1" applyBorder="1" applyAlignment="1">
      <alignment vertical="center"/>
    </xf>
    <xf numFmtId="166" fontId="8" fillId="3" borderId="0" xfId="1" applyNumberFormat="1" applyFont="1" applyFill="1" applyBorder="1" applyAlignment="1">
      <alignment vertical="center"/>
    </xf>
    <xf numFmtId="166" fontId="7" fillId="0" borderId="0" xfId="1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165" fontId="7" fillId="3" borderId="0" xfId="1" applyNumberFormat="1" applyFont="1" applyFill="1" applyBorder="1" applyAlignment="1">
      <alignment vertical="center"/>
    </xf>
    <xf numFmtId="166" fontId="7" fillId="3" borderId="0" xfId="1" applyNumberFormat="1" applyFont="1" applyFill="1" applyBorder="1" applyAlignment="1">
      <alignment vertical="center"/>
    </xf>
    <xf numFmtId="167" fontId="8" fillId="0" borderId="0" xfId="1" applyNumberFormat="1" applyFont="1" applyBorder="1" applyAlignment="1">
      <alignment horizontal="right" vertical="center"/>
    </xf>
    <xf numFmtId="167" fontId="8" fillId="3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Border="1" applyAlignment="1">
      <alignment horizontal="right" vertical="center"/>
    </xf>
    <xf numFmtId="165" fontId="8" fillId="0" borderId="0" xfId="1" applyNumberFormat="1" applyFont="1" applyBorder="1" applyAlignment="1">
      <alignment horizontal="left" vertical="center"/>
    </xf>
    <xf numFmtId="165" fontId="7" fillId="3" borderId="3" xfId="1" applyNumberFormat="1" applyFont="1" applyFill="1" applyBorder="1" applyAlignment="1">
      <alignment vertical="center"/>
    </xf>
    <xf numFmtId="167" fontId="7" fillId="3" borderId="3" xfId="1" applyNumberFormat="1" applyFont="1" applyFill="1" applyBorder="1" applyAlignment="1">
      <alignment horizontal="right" vertical="center"/>
    </xf>
    <xf numFmtId="0" fontId="4" fillId="4" borderId="0" xfId="5" quotePrefix="1" applyFont="1" applyFill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0" fontId="6" fillId="5" borderId="0" xfId="0" applyFont="1" applyFill="1" applyAlignment="1">
      <alignment vertical="center"/>
    </xf>
    <xf numFmtId="3" fontId="6" fillId="5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 indent="2"/>
    </xf>
    <xf numFmtId="3" fontId="6" fillId="0" borderId="0" xfId="0" applyNumberFormat="1" applyFont="1" applyAlignment="1">
      <alignment horizontal="right" vertical="center"/>
    </xf>
    <xf numFmtId="0" fontId="6" fillId="3" borderId="0" xfId="0" applyFont="1" applyFill="1" applyAlignment="1">
      <alignment horizontal="left" vertical="center" indent="2"/>
    </xf>
    <xf numFmtId="3" fontId="6" fillId="3" borderId="0" xfId="0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6" fillId="3" borderId="0" xfId="0" applyFont="1" applyFill="1" applyAlignment="1">
      <alignment vertical="center"/>
    </xf>
    <xf numFmtId="0" fontId="4" fillId="3" borderId="3" xfId="0" applyFont="1" applyFill="1" applyBorder="1" applyAlignment="1">
      <alignment vertical="center"/>
    </xf>
    <xf numFmtId="3" fontId="4" fillId="3" borderId="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169" fontId="6" fillId="5" borderId="0" xfId="0" applyNumberFormat="1" applyFont="1" applyFill="1" applyAlignment="1">
      <alignment horizontal="right" vertical="center"/>
    </xf>
    <xf numFmtId="169" fontId="6" fillId="0" borderId="0" xfId="0" applyNumberFormat="1" applyFont="1" applyAlignment="1">
      <alignment horizontal="right" vertical="center"/>
    </xf>
    <xf numFmtId="169" fontId="6" fillId="3" borderId="0" xfId="0" applyNumberFormat="1" applyFont="1" applyFill="1" applyAlignment="1">
      <alignment horizontal="right" vertical="center"/>
    </xf>
    <xf numFmtId="169" fontId="4" fillId="3" borderId="3" xfId="0" applyNumberFormat="1" applyFont="1" applyFill="1" applyBorder="1" applyAlignment="1">
      <alignment horizontal="right" vertical="center"/>
    </xf>
    <xf numFmtId="165" fontId="8" fillId="0" borderId="0" xfId="1" quotePrefix="1" applyNumberFormat="1" applyFont="1" applyBorder="1" applyAlignment="1">
      <alignment horizontal="left" indent="1"/>
    </xf>
    <xf numFmtId="167" fontId="7" fillId="0" borderId="0" xfId="1" applyNumberFormat="1" applyFont="1" applyBorder="1"/>
    <xf numFmtId="165" fontId="8" fillId="3" borderId="2" xfId="1" applyNumberFormat="1" applyFont="1" applyFill="1" applyBorder="1" applyAlignment="1">
      <alignment horizontal="left" vertical="center"/>
    </xf>
    <xf numFmtId="165" fontId="8" fillId="3" borderId="0" xfId="1" applyNumberFormat="1" applyFont="1" applyFill="1" applyBorder="1" applyAlignment="1">
      <alignment horizontal="left" vertical="center"/>
    </xf>
    <xf numFmtId="9" fontId="2" fillId="0" borderId="0" xfId="2" applyFont="1" applyAlignment="1">
      <alignment vertical="center"/>
    </xf>
    <xf numFmtId="165" fontId="8" fillId="0" borderId="0" xfId="1" quotePrefix="1" applyNumberFormat="1" applyFont="1" applyBorder="1" applyAlignment="1">
      <alignment horizontal="left" vertical="center"/>
    </xf>
    <xf numFmtId="166" fontId="2" fillId="0" borderId="0" xfId="0" applyNumberFormat="1" applyFont="1" applyAlignment="1">
      <alignment vertical="center"/>
    </xf>
    <xf numFmtId="165" fontId="7" fillId="0" borderId="0" xfId="1" applyNumberFormat="1" applyFont="1" applyBorder="1" applyAlignment="1">
      <alignment horizontal="left" vertical="center"/>
    </xf>
    <xf numFmtId="166" fontId="7" fillId="3" borderId="3" xfId="1" applyNumberFormat="1" applyFont="1" applyFill="1" applyBorder="1" applyAlignment="1">
      <alignment vertical="center"/>
    </xf>
    <xf numFmtId="165" fontId="2" fillId="0" borderId="0" xfId="1" applyNumberFormat="1" applyFont="1" applyAlignment="1">
      <alignment vertical="center"/>
    </xf>
    <xf numFmtId="164" fontId="2" fillId="0" borderId="0" xfId="1" applyFont="1" applyAlignment="1">
      <alignment vertical="center"/>
    </xf>
    <xf numFmtId="168" fontId="2" fillId="0" borderId="0" xfId="0" applyNumberFormat="1" applyFont="1" applyAlignment="1">
      <alignment vertical="center"/>
    </xf>
    <xf numFmtId="0" fontId="10" fillId="6" borderId="1" xfId="0" applyFont="1" applyFill="1" applyBorder="1" applyAlignment="1">
      <alignment horizontal="right" vertical="center"/>
    </xf>
    <xf numFmtId="0" fontId="2" fillId="3" borderId="0" xfId="0" applyFont="1" applyFill="1" applyAlignment="1">
      <alignment vertical="center"/>
    </xf>
    <xf numFmtId="0" fontId="2" fillId="3" borderId="3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6" borderId="3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right" vertical="center"/>
    </xf>
    <xf numFmtId="165" fontId="7" fillId="2" borderId="0" xfId="1" applyNumberFormat="1" applyFont="1" applyFill="1" applyBorder="1" applyAlignment="1">
      <alignment vertical="center"/>
    </xf>
    <xf numFmtId="0" fontId="10" fillId="6" borderId="0" xfId="0" applyFont="1" applyFill="1" applyAlignment="1">
      <alignment horizontal="right" vertical="center"/>
    </xf>
    <xf numFmtId="166" fontId="8" fillId="0" borderId="0" xfId="1" applyNumberFormat="1" applyFont="1" applyFill="1" applyBorder="1" applyAlignment="1">
      <alignment vertical="center"/>
    </xf>
    <xf numFmtId="0" fontId="4" fillId="2" borderId="1" xfId="3" applyFont="1" applyFill="1" applyBorder="1" applyAlignment="1">
      <alignment vertical="center"/>
    </xf>
    <xf numFmtId="165" fontId="7" fillId="4" borderId="0" xfId="1" applyNumberFormat="1" applyFont="1" applyFill="1" applyBorder="1" applyAlignment="1">
      <alignment horizontal="left" indent="1"/>
    </xf>
    <xf numFmtId="166" fontId="7" fillId="4" borderId="0" xfId="1" applyNumberFormat="1" applyFont="1" applyFill="1" applyBorder="1"/>
    <xf numFmtId="165" fontId="8" fillId="4" borderId="0" xfId="1" applyNumberFormat="1" applyFont="1" applyFill="1" applyBorder="1" applyAlignment="1">
      <alignment horizontal="left" indent="1"/>
    </xf>
    <xf numFmtId="166" fontId="8" fillId="4" borderId="0" xfId="1" applyNumberFormat="1" applyFont="1" applyFill="1" applyBorder="1"/>
    <xf numFmtId="165" fontId="8" fillId="4" borderId="0" xfId="1" quotePrefix="1" applyNumberFormat="1" applyFont="1" applyFill="1" applyBorder="1" applyAlignment="1">
      <alignment horizontal="left" indent="1"/>
    </xf>
    <xf numFmtId="0" fontId="12" fillId="0" borderId="0" xfId="3" applyFont="1" applyAlignment="1">
      <alignment horizontal="left" vertical="center"/>
    </xf>
    <xf numFmtId="3" fontId="12" fillId="0" borderId="0" xfId="3" applyNumberFormat="1" applyFont="1" applyAlignment="1">
      <alignment horizontal="right" vertical="center"/>
    </xf>
    <xf numFmtId="165" fontId="13" fillId="2" borderId="0" xfId="1" applyNumberFormat="1" applyFont="1" applyFill="1" applyBorder="1" applyAlignment="1">
      <alignment horizontal="center" vertical="center"/>
    </xf>
    <xf numFmtId="165" fontId="12" fillId="0" borderId="0" xfId="3" applyNumberFormat="1" applyFont="1" applyAlignment="1">
      <alignment horizontal="right" vertical="center"/>
    </xf>
    <xf numFmtId="165" fontId="13" fillId="2" borderId="3" xfId="1" applyNumberFormat="1" applyFont="1" applyFill="1" applyBorder="1" applyAlignment="1">
      <alignment horizontal="center" vertical="center"/>
    </xf>
    <xf numFmtId="165" fontId="14" fillId="2" borderId="3" xfId="1" applyNumberFormat="1" applyFont="1" applyFill="1" applyBorder="1" applyAlignment="1">
      <alignment horizontal="center" vertical="center"/>
    </xf>
    <xf numFmtId="165" fontId="15" fillId="0" borderId="0" xfId="3" applyNumberFormat="1" applyFont="1" applyAlignment="1">
      <alignment horizontal="right" vertical="center"/>
    </xf>
    <xf numFmtId="0" fontId="10" fillId="6" borderId="5" xfId="0" applyFont="1" applyFill="1" applyBorder="1" applyAlignment="1">
      <alignment horizontal="right" vertical="center"/>
    </xf>
  </cellXfs>
  <cellStyles count="7">
    <cellStyle name="Hiperlink" xfId="6" builtinId="8"/>
    <cellStyle name="Normal" xfId="0" builtinId="0"/>
    <cellStyle name="Normal 2" xfId="4" xr:uid="{00000000-0005-0000-0000-000002000000}"/>
    <cellStyle name="Normal 3" xfId="3" xr:uid="{00000000-0005-0000-0000-000003000000}"/>
    <cellStyle name="Normal 4" xfId="5" xr:uid="{00000000-0005-0000-0000-000004000000}"/>
    <cellStyle name="Porcentagem" xfId="2" builtinId="5"/>
    <cellStyle name="Vírgula" xfId="1" builtinId="3"/>
  </cellStyles>
  <dxfs count="309"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solid">
          <fgColor indexed="64"/>
          <bgColor rgb="FFBFBFBF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0" indent="0" justifyLastLine="0" shrinkToFit="0" readingOrder="0"/>
    </dxf>
    <dxf>
      <border outline="0"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 outline="0"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17</xdr:col>
      <xdr:colOff>0</xdr:colOff>
      <xdr:row>89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9050"/>
          <a:ext cx="11172825" cy="169354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IB_CRT" displayName="PIB_CRT" ref="A2:BQ22" totalsRowShown="0" headerRowDxfId="308" dataDxfId="307" headerRowCellStyle="Vírgula" dataCellStyle="Vírgula">
  <tableColumns count="69">
    <tableColumn id="1" xr3:uid="{00000000-0010-0000-0000-000001000000}" name="RAMOS" dataDxfId="306" dataCellStyle="Vírgula"/>
    <tableColumn id="2" xr3:uid="{00000000-0010-0000-0000-000002000000}" name="2007:I" dataDxfId="305" dataCellStyle="Vírgula"/>
    <tableColumn id="3" xr3:uid="{00000000-0010-0000-0000-000003000000}" name="2007:II" dataDxfId="304" dataCellStyle="Vírgula"/>
    <tableColumn id="4" xr3:uid="{00000000-0010-0000-0000-000004000000}" name="2007:III" dataDxfId="303" dataCellStyle="Vírgula"/>
    <tableColumn id="5" xr3:uid="{00000000-0010-0000-0000-000005000000}" name="2007:IV" dataDxfId="302" dataCellStyle="Vírgula"/>
    <tableColumn id="6" xr3:uid="{00000000-0010-0000-0000-000006000000}" name="2008:I" dataDxfId="301" dataCellStyle="Vírgula"/>
    <tableColumn id="7" xr3:uid="{00000000-0010-0000-0000-000007000000}" name="2008:II" dataDxfId="300" dataCellStyle="Vírgula"/>
    <tableColumn id="8" xr3:uid="{00000000-0010-0000-0000-000008000000}" name="2008:III" dataDxfId="299" dataCellStyle="Vírgula"/>
    <tableColumn id="9" xr3:uid="{00000000-0010-0000-0000-000009000000}" name="2008:IV" dataDxfId="298" dataCellStyle="Vírgula"/>
    <tableColumn id="10" xr3:uid="{00000000-0010-0000-0000-00000A000000}" name="2009:I" dataDxfId="297" dataCellStyle="Vírgula"/>
    <tableColumn id="11" xr3:uid="{00000000-0010-0000-0000-00000B000000}" name="2009:II" dataDxfId="296" dataCellStyle="Vírgula"/>
    <tableColumn id="12" xr3:uid="{00000000-0010-0000-0000-00000C000000}" name="2009:III" dataDxfId="295" dataCellStyle="Vírgula"/>
    <tableColumn id="13" xr3:uid="{00000000-0010-0000-0000-00000D000000}" name="2009:IV" dataDxfId="294" dataCellStyle="Vírgula"/>
    <tableColumn id="14" xr3:uid="{00000000-0010-0000-0000-00000E000000}" name="2010:I" dataDxfId="293" dataCellStyle="Vírgula"/>
    <tableColumn id="15" xr3:uid="{00000000-0010-0000-0000-00000F000000}" name="2010:II" dataDxfId="292" dataCellStyle="Vírgula"/>
    <tableColumn id="16" xr3:uid="{00000000-0010-0000-0000-000010000000}" name="2010:III" dataDxfId="291" dataCellStyle="Vírgula"/>
    <tableColumn id="17" xr3:uid="{00000000-0010-0000-0000-000011000000}" name="2010:IV" dataDxfId="290" dataCellStyle="Vírgula"/>
    <tableColumn id="18" xr3:uid="{00000000-0010-0000-0000-000012000000}" name="2011:I" dataDxfId="289" dataCellStyle="Vírgula"/>
    <tableColumn id="19" xr3:uid="{00000000-0010-0000-0000-000013000000}" name="2011:II" dataDxfId="288" dataCellStyle="Vírgula"/>
    <tableColumn id="20" xr3:uid="{00000000-0010-0000-0000-000014000000}" name="2011:III" dataDxfId="287" dataCellStyle="Vírgula"/>
    <tableColumn id="21" xr3:uid="{00000000-0010-0000-0000-000015000000}" name="2011:IV" dataDxfId="286" dataCellStyle="Vírgula"/>
    <tableColumn id="22" xr3:uid="{00000000-0010-0000-0000-000016000000}" name="2012:I" dataDxfId="285" dataCellStyle="Vírgula"/>
    <tableColumn id="23" xr3:uid="{00000000-0010-0000-0000-000017000000}" name="2012:II" dataDxfId="284" dataCellStyle="Vírgula"/>
    <tableColumn id="24" xr3:uid="{00000000-0010-0000-0000-000018000000}" name="2012:III" dataDxfId="283" dataCellStyle="Vírgula"/>
    <tableColumn id="25" xr3:uid="{00000000-0010-0000-0000-000019000000}" name="2012:IV" dataDxfId="282" dataCellStyle="Vírgula"/>
    <tableColumn id="26" xr3:uid="{00000000-0010-0000-0000-00001A000000}" name="2013:I" dataDxfId="281" dataCellStyle="Vírgula"/>
    <tableColumn id="27" xr3:uid="{00000000-0010-0000-0000-00001B000000}" name="2013:II" dataDxfId="280" dataCellStyle="Vírgula"/>
    <tableColumn id="28" xr3:uid="{00000000-0010-0000-0000-00001C000000}" name="2013:III" dataDxfId="279" dataCellStyle="Vírgula"/>
    <tableColumn id="29" xr3:uid="{00000000-0010-0000-0000-00001D000000}" name="2013:IV" dataDxfId="278" dataCellStyle="Vírgula"/>
    <tableColumn id="30" xr3:uid="{00000000-0010-0000-0000-00001E000000}" name="2014:I" dataDxfId="277" dataCellStyle="Vírgula"/>
    <tableColumn id="31" xr3:uid="{00000000-0010-0000-0000-00001F000000}" name="2014:II" dataDxfId="276" dataCellStyle="Vírgula"/>
    <tableColumn id="32" xr3:uid="{00000000-0010-0000-0000-000020000000}" name="2014:III" dataDxfId="275" dataCellStyle="Vírgula"/>
    <tableColumn id="33" xr3:uid="{00000000-0010-0000-0000-000021000000}" name="2014:IV" dataDxfId="274" dataCellStyle="Vírgula"/>
    <tableColumn id="34" xr3:uid="{00000000-0010-0000-0000-000022000000}" name="2015:I" dataDxfId="273" dataCellStyle="Vírgula"/>
    <tableColumn id="35" xr3:uid="{00000000-0010-0000-0000-000023000000}" name="2015:II" dataDxfId="272" dataCellStyle="Vírgula"/>
    <tableColumn id="36" xr3:uid="{00000000-0010-0000-0000-000024000000}" name="2015:III" dataDxfId="271" dataCellStyle="Vírgula"/>
    <tableColumn id="37" xr3:uid="{00000000-0010-0000-0000-000025000000}" name="2015:IV" dataDxfId="270" dataCellStyle="Vírgula"/>
    <tableColumn id="38" xr3:uid="{00000000-0010-0000-0000-000026000000}" name="2016:I" dataDxfId="269" dataCellStyle="Vírgula"/>
    <tableColumn id="39" xr3:uid="{00000000-0010-0000-0000-000027000000}" name="2016:II" dataDxfId="268" dataCellStyle="Vírgula"/>
    <tableColumn id="40" xr3:uid="{00000000-0010-0000-0000-000028000000}" name="2016:III" dataDxfId="267" dataCellStyle="Vírgula"/>
    <tableColumn id="41" xr3:uid="{00000000-0010-0000-0000-000029000000}" name="2016:IV" dataDxfId="266" dataCellStyle="Vírgula"/>
    <tableColumn id="42" xr3:uid="{00000000-0010-0000-0000-00002A000000}" name="2017:I" dataDxfId="265" dataCellStyle="Vírgula"/>
    <tableColumn id="43" xr3:uid="{00000000-0010-0000-0000-00002B000000}" name="2017:II" dataDxfId="264" dataCellStyle="Vírgula"/>
    <tableColumn id="44" xr3:uid="{00000000-0010-0000-0000-00002C000000}" name="2017:III" dataDxfId="263" dataCellStyle="Vírgula"/>
    <tableColumn id="45" xr3:uid="{00000000-0010-0000-0000-00002D000000}" name="2017:IV" dataDxfId="262" dataCellStyle="Vírgula"/>
    <tableColumn id="46" xr3:uid="{00000000-0010-0000-0000-00002E000000}" name="2018:I" dataDxfId="261" dataCellStyle="Vírgula"/>
    <tableColumn id="47" xr3:uid="{00000000-0010-0000-0000-00002F000000}" name="2018:II" dataDxfId="260" dataCellStyle="Vírgula"/>
    <tableColumn id="48" xr3:uid="{00000000-0010-0000-0000-000030000000}" name="2018:III" dataDxfId="259" dataCellStyle="Vírgula"/>
    <tableColumn id="49" xr3:uid="{00000000-0010-0000-0000-000031000000}" name="2018:IV" dataDxfId="258" dataCellStyle="Vírgula"/>
    <tableColumn id="50" xr3:uid="{00000000-0010-0000-0000-000032000000}" name="2019:I" dataDxfId="257" dataCellStyle="Vírgula"/>
    <tableColumn id="51" xr3:uid="{00000000-0010-0000-0000-000033000000}" name="2019:II" dataDxfId="256" dataCellStyle="Vírgula"/>
    <tableColumn id="52" xr3:uid="{00000000-0010-0000-0000-000034000000}" name="2019:III" dataDxfId="255" dataCellStyle="Vírgula"/>
    <tableColumn id="53" xr3:uid="{00000000-0010-0000-0000-000035000000}" name="2019:IV" dataDxfId="254" dataCellStyle="Vírgula"/>
    <tableColumn id="54" xr3:uid="{00000000-0010-0000-0000-000036000000}" name="2020:I" dataDxfId="253" dataCellStyle="Vírgula"/>
    <tableColumn id="55" xr3:uid="{00000000-0010-0000-0000-000037000000}" name="2020:II" dataDxfId="252" dataCellStyle="Vírgula"/>
    <tableColumn id="56" xr3:uid="{00000000-0010-0000-0000-000038000000}" name="2020:III" dataDxfId="251" dataCellStyle="Vírgula"/>
    <tableColumn id="57" xr3:uid="{00000000-0010-0000-0000-000039000000}" name="2020:IV" dataDxfId="250" dataCellStyle="Vírgula"/>
    <tableColumn id="58" xr3:uid="{00000000-0010-0000-0000-00003A000000}" name="2021:I" dataDxfId="249" dataCellStyle="Vírgula"/>
    <tableColumn id="59" xr3:uid="{00000000-0010-0000-0000-00003B000000}" name="2021:II" dataDxfId="248" dataCellStyle="Vírgula"/>
    <tableColumn id="60" xr3:uid="{00000000-0010-0000-0000-00003C000000}" name="2021:III" dataDxfId="247" dataCellStyle="Vírgula"/>
    <tableColumn id="61" xr3:uid="{00000000-0010-0000-0000-00003D000000}" name="2021:IV" dataDxfId="246" dataCellStyle="Vírgula"/>
    <tableColumn id="62" xr3:uid="{00000000-0010-0000-0000-00003E000000}" name="2022:I" dataDxfId="245" dataCellStyle="Vírgula"/>
    <tableColumn id="63" xr3:uid="{00000000-0010-0000-0000-00003F000000}" name="2022:II" dataDxfId="244" dataCellStyle="Vírgula"/>
    <tableColumn id="64" xr3:uid="{00000000-0010-0000-0000-000040000000}" name="2022:III" dataDxfId="243" dataCellStyle="Vírgula"/>
    <tableColumn id="65" xr3:uid="{00000000-0010-0000-0000-000041000000}" name="2022:IV" dataDxfId="242" dataCellStyle="Vírgula"/>
    <tableColumn id="66" xr3:uid="{00000000-0010-0000-0000-000042000000}" name="2023:I" dataDxfId="241" dataCellStyle="Vírgula"/>
    <tableColumn id="67" xr3:uid="{0F437B22-FA1D-4530-88AE-0C48844033B8}" name="2023:II" dataDxfId="240" dataCellStyle="Vírgula"/>
    <tableColumn id="68" xr3:uid="{3C5F5697-E90E-4A0C-8091-9EB6C6C47A2B}" name="2023:III" dataDxfId="239" dataCellStyle="Vírgula"/>
    <tableColumn id="69" xr3:uid="{F1CFFC6A-FAAC-4213-A280-6F460569BC2A}" name="2023:IV" dataDxfId="238" dataCellStyle="Vírgula"/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PIB_ENC" displayName="PIB_ENC" ref="A2:BQ22" totalsRowShown="0" headerRowDxfId="237" dataDxfId="236" tableBorderDxfId="235" headerRowCellStyle="Vírgula" dataCellStyle="Vírgula">
  <tableColumns count="69">
    <tableColumn id="1" xr3:uid="{00000000-0010-0000-0100-000001000000}" name="RAMOS" dataDxfId="234" dataCellStyle="Vírgula"/>
    <tableColumn id="2" xr3:uid="{00000000-0010-0000-0100-000002000000}" name="2007:I" dataDxfId="233" dataCellStyle="Vírgula"/>
    <tableColumn id="3" xr3:uid="{00000000-0010-0000-0100-000003000000}" name="2007:II" dataDxfId="232" dataCellStyle="Vírgula"/>
    <tableColumn id="4" xr3:uid="{00000000-0010-0000-0100-000004000000}" name="2007:III" dataDxfId="231" dataCellStyle="Vírgula"/>
    <tableColumn id="5" xr3:uid="{00000000-0010-0000-0100-000005000000}" name="2007:IV" dataDxfId="230" dataCellStyle="Vírgula"/>
    <tableColumn id="6" xr3:uid="{00000000-0010-0000-0100-000006000000}" name="2008:I" dataDxfId="229" dataCellStyle="Vírgula"/>
    <tableColumn id="7" xr3:uid="{00000000-0010-0000-0100-000007000000}" name="2008:II" dataDxfId="228" dataCellStyle="Vírgula"/>
    <tableColumn id="8" xr3:uid="{00000000-0010-0000-0100-000008000000}" name="2008:III" dataDxfId="227" dataCellStyle="Vírgula"/>
    <tableColumn id="9" xr3:uid="{00000000-0010-0000-0100-000009000000}" name="2008:IV" dataDxfId="226" dataCellStyle="Vírgula"/>
    <tableColumn id="10" xr3:uid="{00000000-0010-0000-0100-00000A000000}" name="2009:I" dataDxfId="225" dataCellStyle="Vírgula"/>
    <tableColumn id="11" xr3:uid="{00000000-0010-0000-0100-00000B000000}" name="2009:II" dataDxfId="224" dataCellStyle="Vírgula"/>
    <tableColumn id="12" xr3:uid="{00000000-0010-0000-0100-00000C000000}" name="2009:III" dataDxfId="223" dataCellStyle="Vírgula"/>
    <tableColumn id="13" xr3:uid="{00000000-0010-0000-0100-00000D000000}" name="2009:IV" dataDxfId="222" dataCellStyle="Vírgula"/>
    <tableColumn id="14" xr3:uid="{00000000-0010-0000-0100-00000E000000}" name="2010:I" dataDxfId="221" dataCellStyle="Vírgula"/>
    <tableColumn id="15" xr3:uid="{00000000-0010-0000-0100-00000F000000}" name="2010:II" dataDxfId="220" dataCellStyle="Vírgula"/>
    <tableColumn id="16" xr3:uid="{00000000-0010-0000-0100-000010000000}" name="2010:III" dataDxfId="219" dataCellStyle="Vírgula"/>
    <tableColumn id="17" xr3:uid="{00000000-0010-0000-0100-000011000000}" name="2010:IV" dataDxfId="218" dataCellStyle="Vírgula"/>
    <tableColumn id="18" xr3:uid="{00000000-0010-0000-0100-000012000000}" name="2011:I" dataDxfId="217" dataCellStyle="Vírgula"/>
    <tableColumn id="19" xr3:uid="{00000000-0010-0000-0100-000013000000}" name="2011:II" dataDxfId="216" dataCellStyle="Vírgula"/>
    <tableColumn id="20" xr3:uid="{00000000-0010-0000-0100-000014000000}" name="2011:III" dataDxfId="215" dataCellStyle="Vírgula"/>
    <tableColumn id="21" xr3:uid="{00000000-0010-0000-0100-000015000000}" name="2011:IV" dataDxfId="214" dataCellStyle="Vírgula"/>
    <tableColumn id="22" xr3:uid="{00000000-0010-0000-0100-000016000000}" name="2012:I" dataDxfId="213" dataCellStyle="Vírgula"/>
    <tableColumn id="23" xr3:uid="{00000000-0010-0000-0100-000017000000}" name="2012:II" dataDxfId="212" dataCellStyle="Vírgula"/>
    <tableColumn id="24" xr3:uid="{00000000-0010-0000-0100-000018000000}" name="2012:III" dataDxfId="211" dataCellStyle="Vírgula"/>
    <tableColumn id="25" xr3:uid="{00000000-0010-0000-0100-000019000000}" name="2012:IV" dataDxfId="210" dataCellStyle="Vírgula"/>
    <tableColumn id="26" xr3:uid="{00000000-0010-0000-0100-00001A000000}" name="2013:I" dataDxfId="209" dataCellStyle="Vírgula"/>
    <tableColumn id="27" xr3:uid="{00000000-0010-0000-0100-00001B000000}" name="2013:II" dataDxfId="208" dataCellStyle="Vírgula"/>
    <tableColumn id="28" xr3:uid="{00000000-0010-0000-0100-00001C000000}" name="2013:III" dataDxfId="207" dataCellStyle="Vírgula"/>
    <tableColumn id="29" xr3:uid="{00000000-0010-0000-0100-00001D000000}" name="2013:IV" dataDxfId="206" dataCellStyle="Vírgula"/>
    <tableColumn id="30" xr3:uid="{00000000-0010-0000-0100-00001E000000}" name="2014:I" dataDxfId="205" dataCellStyle="Vírgula"/>
    <tableColumn id="31" xr3:uid="{00000000-0010-0000-0100-00001F000000}" name="2014:II" dataDxfId="204" dataCellStyle="Vírgula"/>
    <tableColumn id="32" xr3:uid="{00000000-0010-0000-0100-000020000000}" name="2014:III" dataDxfId="203" dataCellStyle="Vírgula"/>
    <tableColumn id="33" xr3:uid="{00000000-0010-0000-0100-000021000000}" name="2014:IV" dataDxfId="202" dataCellStyle="Vírgula"/>
    <tableColumn id="34" xr3:uid="{00000000-0010-0000-0100-000022000000}" name="2015:I" dataDxfId="201" dataCellStyle="Vírgula"/>
    <tableColumn id="35" xr3:uid="{00000000-0010-0000-0100-000023000000}" name="2015:II" dataDxfId="200" dataCellStyle="Vírgula"/>
    <tableColumn id="36" xr3:uid="{00000000-0010-0000-0100-000024000000}" name="2015:III" dataDxfId="199" dataCellStyle="Vírgula"/>
    <tableColumn id="37" xr3:uid="{00000000-0010-0000-0100-000025000000}" name="2015:IV" dataDxfId="198" dataCellStyle="Vírgula"/>
    <tableColumn id="38" xr3:uid="{00000000-0010-0000-0100-000026000000}" name="2016:I" dataDxfId="197" dataCellStyle="Vírgula"/>
    <tableColumn id="39" xr3:uid="{00000000-0010-0000-0100-000027000000}" name="2016:II" dataDxfId="196" dataCellStyle="Vírgula"/>
    <tableColumn id="40" xr3:uid="{00000000-0010-0000-0100-000028000000}" name="2016:III" dataDxfId="195" dataCellStyle="Vírgula"/>
    <tableColumn id="41" xr3:uid="{00000000-0010-0000-0100-000029000000}" name="2016:IV" dataDxfId="194" dataCellStyle="Vírgula"/>
    <tableColumn id="42" xr3:uid="{00000000-0010-0000-0100-00002A000000}" name="2017:I" dataDxfId="193" dataCellStyle="Vírgula"/>
    <tableColumn id="43" xr3:uid="{00000000-0010-0000-0100-00002B000000}" name="2017:II" dataDxfId="192" dataCellStyle="Vírgula"/>
    <tableColumn id="44" xr3:uid="{00000000-0010-0000-0100-00002C000000}" name="2017:III" dataDxfId="191" dataCellStyle="Vírgula"/>
    <tableColumn id="45" xr3:uid="{00000000-0010-0000-0100-00002D000000}" name="2017:IV" dataDxfId="190" dataCellStyle="Vírgula"/>
    <tableColumn id="46" xr3:uid="{00000000-0010-0000-0100-00002E000000}" name="2018:I" dataDxfId="189" dataCellStyle="Vírgula"/>
    <tableColumn id="47" xr3:uid="{00000000-0010-0000-0100-00002F000000}" name="2018:II" dataDxfId="188" dataCellStyle="Vírgula"/>
    <tableColumn id="48" xr3:uid="{00000000-0010-0000-0100-000030000000}" name="2018:III" dataDxfId="187" dataCellStyle="Vírgula"/>
    <tableColumn id="49" xr3:uid="{00000000-0010-0000-0100-000031000000}" name="2018:IV" dataDxfId="186" dataCellStyle="Vírgula"/>
    <tableColumn id="50" xr3:uid="{00000000-0010-0000-0100-000032000000}" name="2019:I" dataDxfId="185" dataCellStyle="Vírgula"/>
    <tableColumn id="51" xr3:uid="{00000000-0010-0000-0100-000033000000}" name="2019:II" dataDxfId="184" dataCellStyle="Vírgula"/>
    <tableColumn id="52" xr3:uid="{00000000-0010-0000-0100-000034000000}" name="2019:III" dataDxfId="183" dataCellStyle="Vírgula"/>
    <tableColumn id="53" xr3:uid="{00000000-0010-0000-0100-000035000000}" name="2019:IV" dataDxfId="182" dataCellStyle="Vírgula"/>
    <tableColumn id="54" xr3:uid="{00000000-0010-0000-0100-000036000000}" name="2020:I" dataDxfId="181" dataCellStyle="Vírgula"/>
    <tableColumn id="55" xr3:uid="{00000000-0010-0000-0100-000037000000}" name="2020:II" dataDxfId="180" dataCellStyle="Vírgula"/>
    <tableColumn id="56" xr3:uid="{00000000-0010-0000-0100-000038000000}" name="2020:III" dataDxfId="179" dataCellStyle="Vírgula"/>
    <tableColumn id="57" xr3:uid="{00000000-0010-0000-0100-000039000000}" name="2020:IV" dataDxfId="178" dataCellStyle="Vírgula"/>
    <tableColumn id="58" xr3:uid="{00000000-0010-0000-0100-00003A000000}" name="2021:I" dataDxfId="177" dataCellStyle="Vírgula"/>
    <tableColumn id="59" xr3:uid="{00000000-0010-0000-0100-00003B000000}" name="2021:II" dataDxfId="176" dataCellStyle="Vírgula"/>
    <tableColumn id="60" xr3:uid="{00000000-0010-0000-0100-00003C000000}" name="2021:III" dataDxfId="175" dataCellStyle="Vírgula"/>
    <tableColumn id="61" xr3:uid="{00000000-0010-0000-0100-00003D000000}" name="2021:IV" dataDxfId="174" dataCellStyle="Vírgula"/>
    <tableColumn id="62" xr3:uid="{00000000-0010-0000-0100-00003E000000}" name="2022:I" dataDxfId="173" dataCellStyle="Vírgula"/>
    <tableColumn id="63" xr3:uid="{00000000-0010-0000-0100-00003F000000}" name="2022:II" dataDxfId="172" dataCellStyle="Vírgula"/>
    <tableColumn id="64" xr3:uid="{00000000-0010-0000-0100-000040000000}" name="2022:III" dataDxfId="171" dataCellStyle="Vírgula"/>
    <tableColumn id="65" xr3:uid="{00000000-0010-0000-0100-000041000000}" name="2022:IV" dataDxfId="170" dataCellStyle="Vírgula"/>
    <tableColumn id="66" xr3:uid="{00000000-0010-0000-0100-000042000000}" name="2023:I" dataDxfId="169" dataCellStyle="Vírgula"/>
    <tableColumn id="67" xr3:uid="{AF87BCCD-C637-4601-9020-19F48F1DE867}" name="2023:II" dataDxfId="168" dataCellStyle="Vírgula"/>
    <tableColumn id="68" xr3:uid="{8C104EC0-8DD8-495C-818B-32E827368293}" name="2023:III" dataDxfId="167" dataCellStyle="Vírgula"/>
    <tableColumn id="69" xr3:uid="{6DF9F0D5-D869-4ED0-B604-6AFD2580EF0A}" name="2023:IV" dataDxfId="166" dataCellStyle="Vírgula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Emp_PIB_CRT" displayName="Emp_PIB_CRT" ref="A2:BQ14" totalsRowShown="0" headerRowDxfId="165" dataDxfId="163" headerRowBorderDxfId="164" tableBorderDxfId="162" headerRowCellStyle="Vírgula">
  <tableColumns count="69">
    <tableColumn id="1" xr3:uid="{00000000-0010-0000-0200-000001000000}" name="Coluna1" dataDxfId="161"/>
    <tableColumn id="2" xr3:uid="{00000000-0010-0000-0200-000002000000}" name="2007:I" dataDxfId="160"/>
    <tableColumn id="3" xr3:uid="{00000000-0010-0000-0200-000003000000}" name="2007:II" dataDxfId="159"/>
    <tableColumn id="4" xr3:uid="{00000000-0010-0000-0200-000004000000}" name="2007:III" dataDxfId="158"/>
    <tableColumn id="5" xr3:uid="{00000000-0010-0000-0200-000005000000}" name="2007:IV" dataDxfId="157"/>
    <tableColumn id="6" xr3:uid="{00000000-0010-0000-0200-000006000000}" name="2008:I" dataDxfId="156"/>
    <tableColumn id="7" xr3:uid="{00000000-0010-0000-0200-000007000000}" name="2008:II" dataDxfId="155"/>
    <tableColumn id="8" xr3:uid="{00000000-0010-0000-0200-000008000000}" name="2008:III" dataDxfId="154"/>
    <tableColumn id="9" xr3:uid="{00000000-0010-0000-0200-000009000000}" name="2008:IV" dataDxfId="153"/>
    <tableColumn id="10" xr3:uid="{00000000-0010-0000-0200-00000A000000}" name="2009:I" dataDxfId="152"/>
    <tableColumn id="11" xr3:uid="{00000000-0010-0000-0200-00000B000000}" name="2009:II" dataDxfId="151"/>
    <tableColumn id="12" xr3:uid="{00000000-0010-0000-0200-00000C000000}" name="2009:III" dataDxfId="150"/>
    <tableColumn id="13" xr3:uid="{00000000-0010-0000-0200-00000D000000}" name="2009:IV" dataDxfId="149"/>
    <tableColumn id="14" xr3:uid="{00000000-0010-0000-0200-00000E000000}" name="2010:I" dataDxfId="148"/>
    <tableColumn id="15" xr3:uid="{00000000-0010-0000-0200-00000F000000}" name="2010:II" dataDxfId="147"/>
    <tableColumn id="16" xr3:uid="{00000000-0010-0000-0200-000010000000}" name="2010:III" dataDxfId="146"/>
    <tableColumn id="17" xr3:uid="{00000000-0010-0000-0200-000011000000}" name="2010:IV" dataDxfId="145"/>
    <tableColumn id="18" xr3:uid="{00000000-0010-0000-0200-000012000000}" name="2011:I" dataDxfId="144"/>
    <tableColumn id="19" xr3:uid="{00000000-0010-0000-0200-000013000000}" name="2011:II" dataDxfId="143"/>
    <tableColumn id="20" xr3:uid="{00000000-0010-0000-0200-000014000000}" name="2011:III" dataDxfId="142"/>
    <tableColumn id="21" xr3:uid="{00000000-0010-0000-0200-000015000000}" name="2011:IV" dataDxfId="141"/>
    <tableColumn id="22" xr3:uid="{00000000-0010-0000-0200-000016000000}" name="2012:I" dataDxfId="140"/>
    <tableColumn id="23" xr3:uid="{00000000-0010-0000-0200-000017000000}" name="2012:II" dataDxfId="139"/>
    <tableColumn id="24" xr3:uid="{00000000-0010-0000-0200-000018000000}" name="2012:III" dataDxfId="138"/>
    <tableColumn id="25" xr3:uid="{00000000-0010-0000-0200-000019000000}" name="2012:IV" dataDxfId="137"/>
    <tableColumn id="26" xr3:uid="{00000000-0010-0000-0200-00001A000000}" name="2013:I" dataDxfId="136"/>
    <tableColumn id="27" xr3:uid="{00000000-0010-0000-0200-00001B000000}" name="2013:II" dataDxfId="135"/>
    <tableColumn id="28" xr3:uid="{00000000-0010-0000-0200-00001C000000}" name="2013:III" dataDxfId="134"/>
    <tableColumn id="29" xr3:uid="{00000000-0010-0000-0200-00001D000000}" name="2013:IV" dataDxfId="133"/>
    <tableColumn id="30" xr3:uid="{00000000-0010-0000-0200-00001E000000}" name="2014:I" dataDxfId="132"/>
    <tableColumn id="31" xr3:uid="{00000000-0010-0000-0200-00001F000000}" name="2014:II" dataDxfId="131"/>
    <tableColumn id="32" xr3:uid="{00000000-0010-0000-0200-000020000000}" name="2014:III" dataDxfId="130"/>
    <tableColumn id="33" xr3:uid="{00000000-0010-0000-0200-000021000000}" name="2014:IV" dataDxfId="129"/>
    <tableColumn id="34" xr3:uid="{00000000-0010-0000-0200-000022000000}" name="2015:I" dataDxfId="128"/>
    <tableColumn id="35" xr3:uid="{00000000-0010-0000-0200-000023000000}" name="2015:II" dataDxfId="127"/>
    <tableColumn id="36" xr3:uid="{00000000-0010-0000-0200-000024000000}" name="2015:III" dataDxfId="126"/>
    <tableColumn id="37" xr3:uid="{00000000-0010-0000-0200-000025000000}" name="2015:IV" dataDxfId="125"/>
    <tableColumn id="38" xr3:uid="{00000000-0010-0000-0200-000026000000}" name="2016:I" dataDxfId="124"/>
    <tableColumn id="39" xr3:uid="{00000000-0010-0000-0200-000027000000}" name="2016:II" dataDxfId="123"/>
    <tableColumn id="40" xr3:uid="{00000000-0010-0000-0200-000028000000}" name="2016:III" dataDxfId="122"/>
    <tableColumn id="41" xr3:uid="{00000000-0010-0000-0200-000029000000}" name="2016:IV" dataDxfId="121"/>
    <tableColumn id="42" xr3:uid="{00000000-0010-0000-0200-00002A000000}" name="2017:I" dataDxfId="120"/>
    <tableColumn id="43" xr3:uid="{00000000-0010-0000-0200-00002B000000}" name="2017:II" dataDxfId="119"/>
    <tableColumn id="44" xr3:uid="{00000000-0010-0000-0200-00002C000000}" name="2017:III" dataDxfId="118"/>
    <tableColumn id="45" xr3:uid="{00000000-0010-0000-0200-00002D000000}" name="2017:IV" dataDxfId="117"/>
    <tableColumn id="46" xr3:uid="{00000000-0010-0000-0200-00002E000000}" name="2018:I" dataDxfId="116"/>
    <tableColumn id="47" xr3:uid="{00000000-0010-0000-0200-00002F000000}" name="2018:II" dataDxfId="115"/>
    <tableColumn id="48" xr3:uid="{00000000-0010-0000-0200-000030000000}" name="2018:III" dataDxfId="114"/>
    <tableColumn id="49" xr3:uid="{00000000-0010-0000-0200-000031000000}" name="2018:IV" dataDxfId="113"/>
    <tableColumn id="50" xr3:uid="{00000000-0010-0000-0200-000032000000}" name="2019:I" dataDxfId="112"/>
    <tableColumn id="51" xr3:uid="{00000000-0010-0000-0200-000033000000}" name="2019:II" dataDxfId="111"/>
    <tableColumn id="52" xr3:uid="{00000000-0010-0000-0200-000034000000}" name="2019:III" dataDxfId="110"/>
    <tableColumn id="53" xr3:uid="{00000000-0010-0000-0200-000035000000}" name="2019:IV" dataDxfId="109"/>
    <tableColumn id="54" xr3:uid="{00000000-0010-0000-0200-000036000000}" name="2020:I" dataDxfId="108"/>
    <tableColumn id="55" xr3:uid="{00000000-0010-0000-0200-000037000000}" name="2020:II" dataDxfId="107"/>
    <tableColumn id="56" xr3:uid="{00000000-0010-0000-0200-000038000000}" name="2020:III" dataDxfId="106"/>
    <tableColumn id="57" xr3:uid="{00000000-0010-0000-0200-000039000000}" name="2020:IV" dataDxfId="105"/>
    <tableColumn id="58" xr3:uid="{00000000-0010-0000-0200-00003A000000}" name="2021:I" dataDxfId="104"/>
    <tableColumn id="59" xr3:uid="{00000000-0010-0000-0200-00003B000000}" name="2021:II" dataDxfId="103"/>
    <tableColumn id="60" xr3:uid="{00000000-0010-0000-0200-00003C000000}" name="2021:III" dataDxfId="102"/>
    <tableColumn id="61" xr3:uid="{00000000-0010-0000-0200-00003D000000}" name="2021:IV" dataDxfId="101"/>
    <tableColumn id="62" xr3:uid="{00000000-0010-0000-0200-00003E000000}" name="2022:I" dataDxfId="100"/>
    <tableColumn id="63" xr3:uid="{00000000-0010-0000-0200-00003F000000}" name="2022:II" dataDxfId="99"/>
    <tableColumn id="64" xr3:uid="{00000000-0010-0000-0200-000040000000}" name="2022:III" dataDxfId="98"/>
    <tableColumn id="65" xr3:uid="{00000000-0010-0000-0200-000041000000}" name="2022:IV" dataDxfId="97"/>
    <tableColumn id="66" xr3:uid="{00000000-0010-0000-0200-000042000000}" name="2023:I" dataDxfId="96"/>
    <tableColumn id="67" xr3:uid="{9CEF817A-7E55-4C6C-AA63-AC96A64A3980}" name="2023:II" dataDxfId="95"/>
    <tableColumn id="68" xr3:uid="{B1CA8E03-A3D1-4B52-B800-45F2E13C6820}" name="2023:III" dataDxfId="94"/>
    <tableColumn id="69" xr3:uid="{A0227A3D-E089-4D4F-87B4-A3C4A6C463E5}" name="2023:IV" dataDxfId="93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mp_PIB_ENC" displayName="Emp_PIB_ENC" ref="A2:BQ14" totalsRowShown="0" headerRowDxfId="92" dataDxfId="90" headerRowBorderDxfId="91" tableBorderDxfId="89" headerRowCellStyle="Vírgula" dataCellStyle="Normal 3">
  <tableColumns count="69">
    <tableColumn id="1" xr3:uid="{00000000-0010-0000-0300-000001000000}" name="Coluna1" dataDxfId="88" dataCellStyle="Normal 3"/>
    <tableColumn id="2" xr3:uid="{00000000-0010-0000-0300-000002000000}" name="2007:I" dataDxfId="87" dataCellStyle="Normal 3"/>
    <tableColumn id="3" xr3:uid="{00000000-0010-0000-0300-000003000000}" name="2007:II" dataDxfId="86" dataCellStyle="Normal 3"/>
    <tableColumn id="4" xr3:uid="{00000000-0010-0000-0300-000004000000}" name="2007:III" dataDxfId="85" dataCellStyle="Normal 3"/>
    <tableColumn id="5" xr3:uid="{00000000-0010-0000-0300-000005000000}" name="2007:IV" dataDxfId="84" dataCellStyle="Normal 3"/>
    <tableColumn id="6" xr3:uid="{00000000-0010-0000-0300-000006000000}" name="2008:I" dataDxfId="83" dataCellStyle="Normal 3"/>
    <tableColumn id="7" xr3:uid="{00000000-0010-0000-0300-000007000000}" name="2008:II" dataDxfId="82" dataCellStyle="Normal 3"/>
    <tableColumn id="8" xr3:uid="{00000000-0010-0000-0300-000008000000}" name="2008:III" dataDxfId="81" dataCellStyle="Normal 3"/>
    <tableColumn id="9" xr3:uid="{00000000-0010-0000-0300-000009000000}" name="2008:IV" dataDxfId="80" dataCellStyle="Normal 3"/>
    <tableColumn id="10" xr3:uid="{00000000-0010-0000-0300-00000A000000}" name="2009:I" dataDxfId="79" dataCellStyle="Normal 3"/>
    <tableColumn id="11" xr3:uid="{00000000-0010-0000-0300-00000B000000}" name="2009:II" dataDxfId="78" dataCellStyle="Normal 3"/>
    <tableColumn id="12" xr3:uid="{00000000-0010-0000-0300-00000C000000}" name="2009:III" dataDxfId="77" dataCellStyle="Normal 3"/>
    <tableColumn id="13" xr3:uid="{00000000-0010-0000-0300-00000D000000}" name="2009:IV" dataDxfId="76" dataCellStyle="Normal 3"/>
    <tableColumn id="14" xr3:uid="{00000000-0010-0000-0300-00000E000000}" name="2010:I" dataDxfId="75" dataCellStyle="Normal 3"/>
    <tableColumn id="15" xr3:uid="{00000000-0010-0000-0300-00000F000000}" name="2010:II" dataDxfId="74" dataCellStyle="Normal 3"/>
    <tableColumn id="16" xr3:uid="{00000000-0010-0000-0300-000010000000}" name="2010:III" dataDxfId="73" dataCellStyle="Normal 3"/>
    <tableColumn id="17" xr3:uid="{00000000-0010-0000-0300-000011000000}" name="2010:IV" dataDxfId="72" dataCellStyle="Normal 3"/>
    <tableColumn id="18" xr3:uid="{00000000-0010-0000-0300-000012000000}" name="2011:I" dataDxfId="71" dataCellStyle="Normal 3"/>
    <tableColumn id="19" xr3:uid="{00000000-0010-0000-0300-000013000000}" name="2011:II" dataDxfId="70" dataCellStyle="Normal 3"/>
    <tableColumn id="20" xr3:uid="{00000000-0010-0000-0300-000014000000}" name="2011:III" dataDxfId="69" dataCellStyle="Normal 3"/>
    <tableColumn id="21" xr3:uid="{00000000-0010-0000-0300-000015000000}" name="2011:IV" dataDxfId="68" dataCellStyle="Normal 3"/>
    <tableColumn id="22" xr3:uid="{00000000-0010-0000-0300-000016000000}" name="2012:I" dataDxfId="67" dataCellStyle="Normal 3"/>
    <tableColumn id="23" xr3:uid="{00000000-0010-0000-0300-000017000000}" name="2012:II" dataDxfId="66" dataCellStyle="Normal 3"/>
    <tableColumn id="24" xr3:uid="{00000000-0010-0000-0300-000018000000}" name="2012:III" dataDxfId="65" dataCellStyle="Normal 3"/>
    <tableColumn id="25" xr3:uid="{00000000-0010-0000-0300-000019000000}" name="2012:IV" dataDxfId="64" dataCellStyle="Normal 3"/>
    <tableColumn id="26" xr3:uid="{00000000-0010-0000-0300-00001A000000}" name="2013:I" dataDxfId="63" dataCellStyle="Normal 3"/>
    <tableColumn id="27" xr3:uid="{00000000-0010-0000-0300-00001B000000}" name="2013:II" dataDxfId="62" dataCellStyle="Normal 3"/>
    <tableColumn id="28" xr3:uid="{00000000-0010-0000-0300-00001C000000}" name="2013:III" dataDxfId="61" dataCellStyle="Normal 3"/>
    <tableColumn id="29" xr3:uid="{00000000-0010-0000-0300-00001D000000}" name="2013:IV" dataDxfId="60" dataCellStyle="Normal 3"/>
    <tableColumn id="30" xr3:uid="{00000000-0010-0000-0300-00001E000000}" name="2014:I" dataDxfId="59" dataCellStyle="Normal 3"/>
    <tableColumn id="31" xr3:uid="{00000000-0010-0000-0300-00001F000000}" name="2014:II" dataDxfId="58" dataCellStyle="Normal 3"/>
    <tableColumn id="32" xr3:uid="{00000000-0010-0000-0300-000020000000}" name="2014:III" dataDxfId="57" dataCellStyle="Normal 3"/>
    <tableColumn id="33" xr3:uid="{00000000-0010-0000-0300-000021000000}" name="2014:IV" dataDxfId="56" dataCellStyle="Normal 3"/>
    <tableColumn id="34" xr3:uid="{00000000-0010-0000-0300-000022000000}" name="2015:I" dataDxfId="55" dataCellStyle="Normal 3"/>
    <tableColumn id="35" xr3:uid="{00000000-0010-0000-0300-000023000000}" name="2015:II" dataDxfId="54" dataCellStyle="Normal 3"/>
    <tableColumn id="36" xr3:uid="{00000000-0010-0000-0300-000024000000}" name="2015:III" dataDxfId="53" dataCellStyle="Normal 3"/>
    <tableColumn id="37" xr3:uid="{00000000-0010-0000-0300-000025000000}" name="2015:IV" dataDxfId="52" dataCellStyle="Normal 3"/>
    <tableColumn id="38" xr3:uid="{00000000-0010-0000-0300-000026000000}" name="2016:I" dataDxfId="51" dataCellStyle="Normal 3"/>
    <tableColumn id="39" xr3:uid="{00000000-0010-0000-0300-000027000000}" name="2016:II" dataDxfId="50" dataCellStyle="Normal 3"/>
    <tableColumn id="40" xr3:uid="{00000000-0010-0000-0300-000028000000}" name="2016:III" dataDxfId="49" dataCellStyle="Normal 3"/>
    <tableColumn id="41" xr3:uid="{00000000-0010-0000-0300-000029000000}" name="2016:IV" dataDxfId="48" dataCellStyle="Normal 3"/>
    <tableColumn id="42" xr3:uid="{00000000-0010-0000-0300-00002A000000}" name="2017:I" dataDxfId="47" dataCellStyle="Normal 3"/>
    <tableColumn id="43" xr3:uid="{00000000-0010-0000-0300-00002B000000}" name="2017:II" dataDxfId="46" dataCellStyle="Normal 3"/>
    <tableColumn id="44" xr3:uid="{00000000-0010-0000-0300-00002C000000}" name="2017:III" dataDxfId="45" dataCellStyle="Normal 3"/>
    <tableColumn id="45" xr3:uid="{00000000-0010-0000-0300-00002D000000}" name="2017:IV" dataDxfId="44" dataCellStyle="Normal 3"/>
    <tableColumn id="46" xr3:uid="{00000000-0010-0000-0300-00002E000000}" name="2018:I" dataDxfId="43" dataCellStyle="Normal 3"/>
    <tableColumn id="47" xr3:uid="{00000000-0010-0000-0300-00002F000000}" name="2018:II" dataDxfId="42" dataCellStyle="Normal 3"/>
    <tableColumn id="48" xr3:uid="{00000000-0010-0000-0300-000030000000}" name="2018:III" dataDxfId="41" dataCellStyle="Normal 3"/>
    <tableColumn id="49" xr3:uid="{00000000-0010-0000-0300-000031000000}" name="2018:IV" dataDxfId="40" dataCellStyle="Normal 3"/>
    <tableColumn id="50" xr3:uid="{00000000-0010-0000-0300-000032000000}" name="2019:I" dataDxfId="39" dataCellStyle="Normal 3"/>
    <tableColumn id="51" xr3:uid="{00000000-0010-0000-0300-000033000000}" name="2019:II" dataDxfId="38" dataCellStyle="Normal 3"/>
    <tableColumn id="52" xr3:uid="{00000000-0010-0000-0300-000034000000}" name="2019:III" dataDxfId="37" dataCellStyle="Normal 3"/>
    <tableColumn id="53" xr3:uid="{00000000-0010-0000-0300-000035000000}" name="2019:IV" dataDxfId="36" dataCellStyle="Normal 3"/>
    <tableColumn id="54" xr3:uid="{00000000-0010-0000-0300-000036000000}" name="2020:I" dataDxfId="35" dataCellStyle="Normal 3"/>
    <tableColumn id="55" xr3:uid="{00000000-0010-0000-0300-000037000000}" name="2020:II" dataDxfId="34" dataCellStyle="Normal 3"/>
    <tableColumn id="56" xr3:uid="{00000000-0010-0000-0300-000038000000}" name="2020:III" dataDxfId="33" dataCellStyle="Normal 3"/>
    <tableColumn id="57" xr3:uid="{00000000-0010-0000-0300-000039000000}" name="2020:IV" dataDxfId="32" dataCellStyle="Normal 3"/>
    <tableColumn id="58" xr3:uid="{00000000-0010-0000-0300-00003A000000}" name="2021:I" dataDxfId="31" dataCellStyle="Normal 3"/>
    <tableColumn id="59" xr3:uid="{00000000-0010-0000-0300-00003B000000}" name="2021:II" dataDxfId="30" dataCellStyle="Normal 3"/>
    <tableColumn id="60" xr3:uid="{00000000-0010-0000-0300-00003C000000}" name="2021:III" dataDxfId="29" dataCellStyle="Normal 3"/>
    <tableColumn id="61" xr3:uid="{00000000-0010-0000-0300-00003D000000}" name="2021:IV" dataDxfId="28" dataCellStyle="Normal 3"/>
    <tableColumn id="62" xr3:uid="{00000000-0010-0000-0300-00003E000000}" name="2022:I" dataDxfId="27" dataCellStyle="Normal 3"/>
    <tableColumn id="63" xr3:uid="{00000000-0010-0000-0300-00003F000000}" name="2022:II" dataDxfId="26" dataCellStyle="Normal 3"/>
    <tableColumn id="64" xr3:uid="{00000000-0010-0000-0300-000040000000}" name="2022:III" dataDxfId="25" dataCellStyle="Normal 3"/>
    <tableColumn id="65" xr3:uid="{00000000-0010-0000-0300-000041000000}" name="2022:IV" dataDxfId="24" dataCellStyle="Normal 3"/>
    <tableColumn id="66" xr3:uid="{00000000-0010-0000-0300-000042000000}" name="2023:I" dataDxfId="23" dataCellStyle="Normal 3"/>
    <tableColumn id="67" xr3:uid="{FFD4980E-84BC-4D25-A4EC-BAAE579E4DE9}" name="2023:II" dataDxfId="22" dataCellStyle="Normal 3"/>
    <tableColumn id="68" xr3:uid="{F882C7A4-2E31-4E3A-A52D-E54B585C78A7}" name="2023:III" dataDxfId="21" dataCellStyle="Normal 3"/>
    <tableColumn id="69" xr3:uid="{E1950432-DB3A-46DD-89F5-9502FB9B9768}" name="2023:IV" dataDxfId="20" dataCellStyle="Normal 3"/>
  </tableColumns>
  <tableStyleInfo name="TableStyleMedium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PIB_ANUAL_ENC" displayName="PIB_ANUAL_ENC" ref="A2:R22" totalsRowShown="0" headerRowDxfId="19" dataDxfId="18">
  <tableColumns count="18">
    <tableColumn id="1" xr3:uid="{00000000-0010-0000-0400-000001000000}" name="VA ENCADEADO POR SECTORES DE ATIVIDADE " dataDxfId="17"/>
    <tableColumn id="2" xr3:uid="{00000000-0010-0000-0400-000002000000}" name="2007" dataDxfId="16"/>
    <tableColumn id="3" xr3:uid="{00000000-0010-0000-0400-000003000000}" name="2008" dataDxfId="15"/>
    <tableColumn id="4" xr3:uid="{00000000-0010-0000-0400-000004000000}" name="2009" dataDxfId="14"/>
    <tableColumn id="5" xr3:uid="{00000000-0010-0000-0400-000005000000}" name="2010" dataDxfId="13"/>
    <tableColumn id="6" xr3:uid="{00000000-0010-0000-0400-000006000000}" name="2011" dataDxfId="12"/>
    <tableColumn id="7" xr3:uid="{00000000-0010-0000-0400-000007000000}" name="2012" dataDxfId="11"/>
    <tableColumn id="8" xr3:uid="{00000000-0010-0000-0400-000008000000}" name="2013" dataDxfId="10"/>
    <tableColumn id="9" xr3:uid="{00000000-0010-0000-0400-000009000000}" name="2014" dataDxfId="9"/>
    <tableColumn id="10" xr3:uid="{00000000-0010-0000-0400-00000A000000}" name="2015" dataDxfId="8"/>
    <tableColumn id="11" xr3:uid="{00000000-0010-0000-0400-00000B000000}" name="2016" dataDxfId="7"/>
    <tableColumn id="12" xr3:uid="{00000000-0010-0000-0400-00000C000000}" name="2017" dataDxfId="6"/>
    <tableColumn id="13" xr3:uid="{00000000-0010-0000-0400-00000D000000}" name="2018" dataDxfId="5"/>
    <tableColumn id="14" xr3:uid="{00000000-0010-0000-0400-00000E000000}" name="2019" dataDxfId="4"/>
    <tableColumn id="15" xr3:uid="{00000000-0010-0000-0400-00000F000000}" name="2020" dataDxfId="3"/>
    <tableColumn id="16" xr3:uid="{00000000-0010-0000-0400-000010000000}" name="2021" dataDxfId="2"/>
    <tableColumn id="17" xr3:uid="{00000000-0010-0000-0400-000011000000}" name="2022P" dataDxfId="1"/>
    <tableColumn id="18" xr3:uid="{9719E2D4-1A58-4937-AF56-10ECAE09730D}" name="2023P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view="pageBreakPreview" zoomScale="60" zoomScaleNormal="100" workbookViewId="0">
      <selection activeCell="Z53" sqref="Z53"/>
    </sheetView>
  </sheetViews>
  <sheetFormatPr defaultRowHeight="15" x14ac:dyDescent="0.25"/>
  <cols>
    <col min="18" max="18" width="9.140625" customWidth="1"/>
  </cols>
  <sheetData/>
  <pageMargins left="7.5431034482758624E-3" right="7.5431034482758624E-3" top="7.5431034482758624E-3" bottom="7.5431034482758624E-3" header="0.3" footer="0.3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1:R26"/>
  <sheetViews>
    <sheetView showGridLines="0" view="pageLayout" zoomScaleNormal="100" workbookViewId="0">
      <selection activeCell="A2" sqref="A2"/>
    </sheetView>
  </sheetViews>
  <sheetFormatPr defaultColWidth="9.140625" defaultRowHeight="15" customHeight="1" x14ac:dyDescent="0.25"/>
  <cols>
    <col min="1" max="1" width="51" style="34" customWidth="1"/>
    <col min="2" max="15" width="6.28515625" style="34" bestFit="1" customWidth="1"/>
    <col min="16" max="16" width="6.7109375" style="34" bestFit="1" customWidth="1"/>
    <col min="17" max="17" width="6.28515625" style="34" bestFit="1" customWidth="1"/>
    <col min="18" max="16384" width="9.140625" style="34"/>
  </cols>
  <sheetData>
    <row r="1" spans="1:17" ht="15" customHeight="1" x14ac:dyDescent="0.25">
      <c r="A1" s="67" t="s">
        <v>150</v>
      </c>
    </row>
    <row r="2" spans="1:17" ht="15" customHeight="1" x14ac:dyDescent="0.25">
      <c r="A2" s="112" t="s">
        <v>156</v>
      </c>
      <c r="B2" s="113">
        <v>2008</v>
      </c>
      <c r="C2" s="113">
        <v>2009</v>
      </c>
      <c r="D2" s="113">
        <v>2010</v>
      </c>
      <c r="E2" s="113">
        <v>2011</v>
      </c>
      <c r="F2" s="113">
        <v>2012</v>
      </c>
      <c r="G2" s="113">
        <v>2013</v>
      </c>
      <c r="H2" s="113">
        <v>2014</v>
      </c>
      <c r="I2" s="113">
        <v>2015</v>
      </c>
      <c r="J2" s="113">
        <v>2016</v>
      </c>
      <c r="K2" s="113">
        <v>2017</v>
      </c>
      <c r="L2" s="113">
        <v>2018</v>
      </c>
      <c r="M2" s="113">
        <v>2019</v>
      </c>
      <c r="N2" s="113">
        <v>2020</v>
      </c>
      <c r="O2" s="113">
        <v>2021</v>
      </c>
      <c r="P2" s="113" t="s">
        <v>119</v>
      </c>
      <c r="Q2" s="113" t="s">
        <v>147</v>
      </c>
    </row>
    <row r="3" spans="1:17" ht="15" customHeight="1" x14ac:dyDescent="0.25">
      <c r="A3" s="98" t="s">
        <v>65</v>
      </c>
      <c r="B3" s="71">
        <f>('Q2.2'!C3/'Q2.2'!B3-1)*100</f>
        <v>3.9440735176894393</v>
      </c>
      <c r="C3" s="71">
        <f>('Q2.2'!D3/'Q2.2'!C3-1)*100</f>
        <v>11.017596231603521</v>
      </c>
      <c r="D3" s="71">
        <f>('Q2.2'!E3/'Q2.2'!D3-1)*100</f>
        <v>-4.3371938641396106</v>
      </c>
      <c r="E3" s="71">
        <f>('Q2.2'!F3/'Q2.2'!E3-1)*100</f>
        <v>7.8637886336501817</v>
      </c>
      <c r="F3" s="71">
        <f>('Q2.2'!G3/'Q2.2'!F3-1)*100</f>
        <v>7.8721354017979639</v>
      </c>
      <c r="G3" s="71">
        <f>('Q2.2'!H3/'Q2.2'!G3-1)*100</f>
        <v>-3.242549955547025</v>
      </c>
      <c r="H3" s="71">
        <f>('Q2.2'!I3/'Q2.2'!H3-1)*100</f>
        <v>1.2427853396234312</v>
      </c>
      <c r="I3" s="71">
        <f>('Q2.2'!J3/'Q2.2'!I3-1)*100</f>
        <v>7.2030533739915859</v>
      </c>
      <c r="J3" s="71">
        <f>('Q2.2'!K3/'Q2.2'!J3-1)*100</f>
        <v>9.0312990025077191</v>
      </c>
      <c r="K3" s="71">
        <f>('Q2.2'!L3/'Q2.2'!K3-1)*100</f>
        <v>-15.480929014947076</v>
      </c>
      <c r="L3" s="71">
        <f>('Q2.2'!M3/'Q2.2'!L3-1)*100</f>
        <v>-17.581981318305306</v>
      </c>
      <c r="M3" s="71">
        <f>('Q2.2'!N3/'Q2.2'!M3-1)*100</f>
        <v>-1.9570031003901978</v>
      </c>
      <c r="N3" s="71">
        <f>('Q2.2'!O3/'Q2.2'!N3-1)*100</f>
        <v>20.377193239635382</v>
      </c>
      <c r="O3" s="71">
        <f>('Q2.2'!P3/'Q2.2'!O3-1)*100</f>
        <v>-6.4048990986342975</v>
      </c>
      <c r="P3" s="71">
        <f>('Q2.2'!Q3/'Q2.2'!P3-1)*100</f>
        <v>-8.1098211043539763</v>
      </c>
      <c r="Q3" s="71">
        <f>('Q2.2'!R3/'Q2.2'!Q3-1)*100</f>
        <v>-11.534795731950087</v>
      </c>
    </row>
    <row r="4" spans="1:17" ht="15" customHeight="1" x14ac:dyDescent="0.25">
      <c r="A4" s="73" t="s">
        <v>114</v>
      </c>
      <c r="B4" s="70">
        <f>('Q2.2'!C4/'Q2.2'!B4-1)*100</f>
        <v>-21.549372812936451</v>
      </c>
      <c r="C4" s="70">
        <f>('Q2.2'!D4/'Q2.2'!C4-1)*100</f>
        <v>40.011836017695934</v>
      </c>
      <c r="D4" s="70">
        <f>('Q2.2'!E4/'Q2.2'!D4-1)*100</f>
        <v>3.7440615983933556</v>
      </c>
      <c r="E4" s="70">
        <f>('Q2.2'!F4/'Q2.2'!E4-1)*100</f>
        <v>-32.784665857482779</v>
      </c>
      <c r="F4" s="70">
        <f>('Q2.2'!G4/'Q2.2'!F4-1)*100</f>
        <v>32.515655844972045</v>
      </c>
      <c r="G4" s="70">
        <f>('Q2.2'!H4/'Q2.2'!G4-1)*100</f>
        <v>21.514091046690396</v>
      </c>
      <c r="H4" s="70">
        <f>('Q2.2'!I4/'Q2.2'!H4-1)*100</f>
        <v>0.44316124307544058</v>
      </c>
      <c r="I4" s="70">
        <f>('Q2.2'!J4/'Q2.2'!I4-1)*100</f>
        <v>17.340761139508064</v>
      </c>
      <c r="J4" s="70">
        <f>('Q2.2'!K4/'Q2.2'!J4-1)*100</f>
        <v>-0.92661704299963343</v>
      </c>
      <c r="K4" s="70">
        <f>('Q2.2'!L4/'Q2.2'!K4-1)*100</f>
        <v>-1.3976863273405415</v>
      </c>
      <c r="L4" s="70">
        <f>('Q2.2'!M4/'Q2.2'!L4-1)*100</f>
        <v>0.36265645550330738</v>
      </c>
      <c r="M4" s="70">
        <f>('Q2.2'!N4/'Q2.2'!M4-1)*100</f>
        <v>3.4564388693524073</v>
      </c>
      <c r="N4" s="70">
        <f>('Q2.2'!O4/'Q2.2'!N4-1)*100</f>
        <v>-2.5473684954243514</v>
      </c>
      <c r="O4" s="70">
        <f>('Q2.2'!P4/'Q2.2'!O4-1)*100</f>
        <v>-8.6858305278817323</v>
      </c>
      <c r="P4" s="70">
        <f>('Q2.2'!Q4/'Q2.2'!P4-1)*100</f>
        <v>-29.901180354522026</v>
      </c>
      <c r="Q4" s="70">
        <f>('Q2.2'!R4/'Q2.2'!Q4-1)*100</f>
        <v>11.244567648237048</v>
      </c>
    </row>
    <row r="5" spans="1:17" ht="15" customHeight="1" x14ac:dyDescent="0.25">
      <c r="A5" s="98" t="s">
        <v>66</v>
      </c>
      <c r="B5" s="71">
        <f>('Q2.2'!C5/'Q2.2'!B5-1)*100</f>
        <v>32.766016637381497</v>
      </c>
      <c r="C5" s="71">
        <f>('Q2.2'!D5/'Q2.2'!C5-1)*100</f>
        <v>-31.31022415015795</v>
      </c>
      <c r="D5" s="71">
        <f>('Q2.2'!E5/'Q2.2'!D5-1)*100</f>
        <v>-4.5480258531309659</v>
      </c>
      <c r="E5" s="71">
        <f>('Q2.2'!F5/'Q2.2'!E5-1)*100</f>
        <v>-14.274554895465496</v>
      </c>
      <c r="F5" s="71">
        <f>('Q2.2'!G5/'Q2.2'!F5-1)*100</f>
        <v>-34.791709374966295</v>
      </c>
      <c r="G5" s="71">
        <f>('Q2.2'!H5/'Q2.2'!G5-1)*100</f>
        <v>19.922559727038625</v>
      </c>
      <c r="H5" s="71">
        <f>('Q2.2'!I5/'Q2.2'!H5-1)*100</f>
        <v>6.6432886988859297</v>
      </c>
      <c r="I5" s="71">
        <f>('Q2.2'!J5/'Q2.2'!I5-1)*100</f>
        <v>-29.259976892004424</v>
      </c>
      <c r="J5" s="71">
        <f>('Q2.2'!K5/'Q2.2'!J5-1)*100</f>
        <v>-9.051071750967953</v>
      </c>
      <c r="K5" s="71">
        <f>('Q2.2'!L5/'Q2.2'!K5-1)*100</f>
        <v>8.461140224602314</v>
      </c>
      <c r="L5" s="71">
        <f>('Q2.2'!M5/'Q2.2'!L5-1)*100</f>
        <v>2.7867428255936577</v>
      </c>
      <c r="M5" s="71">
        <f>('Q2.2'!N5/'Q2.2'!M5-1)*100</f>
        <v>11.950838813743548</v>
      </c>
      <c r="N5" s="71">
        <f>('Q2.2'!O5/'Q2.2'!N5-1)*100</f>
        <v>-17.85935566335516</v>
      </c>
      <c r="O5" s="71">
        <f>('Q2.2'!P5/'Q2.2'!O5-1)*100</f>
        <v>8.3084601717395845</v>
      </c>
      <c r="P5" s="71">
        <f>('Q2.2'!Q5/'Q2.2'!P5-1)*100</f>
        <v>4.0504496916056842</v>
      </c>
      <c r="Q5" s="71">
        <f>('Q2.2'!R5/'Q2.2'!Q5-1)*100</f>
        <v>-17.111892049775335</v>
      </c>
    </row>
    <row r="6" spans="1:17" ht="15" customHeight="1" x14ac:dyDescent="0.25">
      <c r="A6" s="73" t="s">
        <v>116</v>
      </c>
      <c r="B6" s="70">
        <f>('Q2.2'!C6/'Q2.2'!B6-1)*100</f>
        <v>11.853097012988577</v>
      </c>
      <c r="C6" s="70">
        <f>('Q2.2'!D6/'Q2.2'!C6-1)*100</f>
        <v>-0.76624679219197134</v>
      </c>
      <c r="D6" s="70">
        <f>('Q2.2'!E6/'Q2.2'!D6-1)*100</f>
        <v>9.6906730748911549</v>
      </c>
      <c r="E6" s="70">
        <f>('Q2.2'!F6/'Q2.2'!E6-1)*100</f>
        <v>4.2557278296559975</v>
      </c>
      <c r="F6" s="70">
        <f>('Q2.2'!G6/'Q2.2'!F6-1)*100</f>
        <v>-2.3410614516976902</v>
      </c>
      <c r="G6" s="70">
        <f>('Q2.2'!H6/'Q2.2'!G6-1)*100</f>
        <v>4.3998899329485974</v>
      </c>
      <c r="H6" s="70">
        <f>('Q2.2'!I6/'Q2.2'!H6-1)*100</f>
        <v>1.9377674313499904</v>
      </c>
      <c r="I6" s="70">
        <f>('Q2.2'!J6/'Q2.2'!I6-1)*100</f>
        <v>-2.9097666771171871</v>
      </c>
      <c r="J6" s="70">
        <f>('Q2.2'!K6/'Q2.2'!J6-1)*100</f>
        <v>7.5641764182910798</v>
      </c>
      <c r="K6" s="70">
        <f>('Q2.2'!L6/'Q2.2'!K6-1)*100</f>
        <v>1.6114358938396967</v>
      </c>
      <c r="L6" s="70">
        <f>('Q2.2'!M6/'Q2.2'!L6-1)*100</f>
        <v>6.6386333570969791</v>
      </c>
      <c r="M6" s="70">
        <f>('Q2.2'!N6/'Q2.2'!M6-1)*100</f>
        <v>2.7039840651814195</v>
      </c>
      <c r="N6" s="70">
        <f>('Q2.2'!O6/'Q2.2'!N6-1)*100</f>
        <v>-19.666745729995526</v>
      </c>
      <c r="O6" s="70">
        <f>('Q2.2'!P6/'Q2.2'!O6-1)*100</f>
        <v>14.279232584729717</v>
      </c>
      <c r="P6" s="70">
        <f>('Q2.2'!Q6/'Q2.2'!P6-1)*100</f>
        <v>3.3740601264973247</v>
      </c>
      <c r="Q6" s="70">
        <f>('Q2.2'!R6/'Q2.2'!Q6-1)*100</f>
        <v>11.331072862482738</v>
      </c>
    </row>
    <row r="7" spans="1:17" ht="15" customHeight="1" x14ac:dyDescent="0.25">
      <c r="A7" s="98" t="s">
        <v>67</v>
      </c>
      <c r="B7" s="71">
        <f>('Q2.2'!C7/'Q2.2'!B7-1)*100</f>
        <v>40.081023677196811</v>
      </c>
      <c r="C7" s="71">
        <f>('Q2.2'!D7/'Q2.2'!C7-1)*100</f>
        <v>13.177391957485373</v>
      </c>
      <c r="D7" s="71">
        <f>('Q2.2'!E7/'Q2.2'!D7-1)*100</f>
        <v>11.904013136615799</v>
      </c>
      <c r="E7" s="71">
        <f>('Q2.2'!F7/'Q2.2'!E7-1)*100</f>
        <v>-3.7326667791108492</v>
      </c>
      <c r="F7" s="71">
        <f>('Q2.2'!G7/'Q2.2'!F7-1)*100</f>
        <v>59.364784031794706</v>
      </c>
      <c r="G7" s="71">
        <f>('Q2.2'!H7/'Q2.2'!G7-1)*100</f>
        <v>11.172331396944625</v>
      </c>
      <c r="H7" s="71">
        <f>('Q2.2'!I7/'Q2.2'!H7-1)*100</f>
        <v>1.8705516308359149</v>
      </c>
      <c r="I7" s="71">
        <f>('Q2.2'!J7/'Q2.2'!I7-1)*100</f>
        <v>39.153296789572337</v>
      </c>
      <c r="J7" s="71">
        <f>('Q2.2'!K7/'Q2.2'!J7-1)*100</f>
        <v>-13.221578736144135</v>
      </c>
      <c r="K7" s="71">
        <f>('Q2.2'!L7/'Q2.2'!K7-1)*100</f>
        <v>2.2382173279114959</v>
      </c>
      <c r="L7" s="71">
        <f>('Q2.2'!M7/'Q2.2'!L7-1)*100</f>
        <v>3.9972320564535258</v>
      </c>
      <c r="M7" s="71">
        <f>('Q2.2'!N7/'Q2.2'!M7-1)*100</f>
        <v>-12.18796708178791</v>
      </c>
      <c r="N7" s="71">
        <f>('Q2.2'!O7/'Q2.2'!N7-1)*100</f>
        <v>-14.330963976450505</v>
      </c>
      <c r="O7" s="71">
        <f>('Q2.2'!P7/'Q2.2'!O7-1)*100</f>
        <v>12.817906183256067</v>
      </c>
      <c r="P7" s="71">
        <f>('Q2.2'!Q7/'Q2.2'!P7-1)*100</f>
        <v>26.770404578634398</v>
      </c>
      <c r="Q7" s="71">
        <f>('Q2.2'!R7/'Q2.2'!Q7-1)*100</f>
        <v>6.8773329382266102</v>
      </c>
    </row>
    <row r="8" spans="1:17" ht="15" customHeight="1" x14ac:dyDescent="0.25">
      <c r="A8" s="73" t="s">
        <v>68</v>
      </c>
      <c r="B8" s="70">
        <f>('Q2.2'!C8/'Q2.2'!B8-1)*100</f>
        <v>19.117021045732496</v>
      </c>
      <c r="C8" s="70">
        <f>('Q2.2'!D8/'Q2.2'!C8-1)*100</f>
        <v>-7.6515256547719623</v>
      </c>
      <c r="D8" s="70">
        <f>('Q2.2'!E8/'Q2.2'!D8-1)*100</f>
        <v>-10.963559128705015</v>
      </c>
      <c r="E8" s="70">
        <f>('Q2.2'!F8/'Q2.2'!E8-1)*100</f>
        <v>0.62715848803178709</v>
      </c>
      <c r="F8" s="70">
        <f>('Q2.2'!G8/'Q2.2'!F8-1)*100</f>
        <v>-13.03057676888919</v>
      </c>
      <c r="G8" s="70">
        <f>('Q2.2'!H8/'Q2.2'!G8-1)*100</f>
        <v>0.52997204209574988</v>
      </c>
      <c r="H8" s="70">
        <f>('Q2.2'!I8/'Q2.2'!H8-1)*100</f>
        <v>7.361237652589292</v>
      </c>
      <c r="I8" s="70">
        <f>('Q2.2'!J8/'Q2.2'!I8-1)*100</f>
        <v>-14.036592932937763</v>
      </c>
      <c r="J8" s="70">
        <f>('Q2.2'!K8/'Q2.2'!J8-1)*100</f>
        <v>-28.604239939817468</v>
      </c>
      <c r="K8" s="70">
        <f>('Q2.2'!L8/'Q2.2'!K8-1)*100</f>
        <v>9.7962851618453417</v>
      </c>
      <c r="L8" s="70">
        <f>('Q2.2'!M8/'Q2.2'!L8-1)*100</f>
        <v>-9.1287291697217388E-2</v>
      </c>
      <c r="M8" s="70">
        <f>('Q2.2'!N8/'Q2.2'!M8-1)*100</f>
        <v>13.004125949999757</v>
      </c>
      <c r="N8" s="70">
        <f>('Q2.2'!O8/'Q2.2'!N8-1)*100</f>
        <v>-17.319370991218552</v>
      </c>
      <c r="O8" s="70">
        <f>('Q2.2'!P8/'Q2.2'!O8-1)*100</f>
        <v>-18.975140073914819</v>
      </c>
      <c r="P8" s="70">
        <f>('Q2.2'!Q8/'Q2.2'!P8-1)*100</f>
        <v>4.0069249072602009</v>
      </c>
      <c r="Q8" s="70">
        <f>('Q2.2'!R8/'Q2.2'!Q8-1)*100</f>
        <v>-15.481692713051554</v>
      </c>
    </row>
    <row r="9" spans="1:17" ht="15" customHeight="1" x14ac:dyDescent="0.25">
      <c r="A9" s="98" t="s">
        <v>69</v>
      </c>
      <c r="B9" s="71">
        <f>('Q2.2'!C9/'Q2.2'!B9-1)*100</f>
        <v>-3.4258626635916833</v>
      </c>
      <c r="C9" s="71">
        <f>('Q2.2'!D9/'Q2.2'!C9-1)*100</f>
        <v>5.6161238607071118</v>
      </c>
      <c r="D9" s="71">
        <f>('Q2.2'!E9/'Q2.2'!D9-1)*100</f>
        <v>2.5134122743727616</v>
      </c>
      <c r="E9" s="71">
        <f>('Q2.2'!F9/'Q2.2'!E9-1)*100</f>
        <v>2.1882917463760254</v>
      </c>
      <c r="F9" s="71">
        <f>('Q2.2'!G9/'Q2.2'!F9-1)*100</f>
        <v>-2.1715833352801583</v>
      </c>
      <c r="G9" s="71">
        <f>('Q2.2'!H9/'Q2.2'!G9-1)*100</f>
        <v>-8.0162417198820997</v>
      </c>
      <c r="H9" s="71">
        <f>('Q2.2'!I9/'Q2.2'!H9-1)*100</f>
        <v>2.3921897134972836</v>
      </c>
      <c r="I9" s="71">
        <f>('Q2.2'!J9/'Q2.2'!I9-1)*100</f>
        <v>-9.0575786524857769</v>
      </c>
      <c r="J9" s="71">
        <f>('Q2.2'!K9/'Q2.2'!J9-1)*100</f>
        <v>15.824446658717072</v>
      </c>
      <c r="K9" s="71">
        <f>('Q2.2'!L9/'Q2.2'!K9-1)*100</f>
        <v>10.081015588085007</v>
      </c>
      <c r="L9" s="71">
        <f>('Q2.2'!M9/'Q2.2'!L9-1)*100</f>
        <v>9.9365567491567006</v>
      </c>
      <c r="M9" s="71">
        <f>('Q2.2'!N9/'Q2.2'!M9-1)*100</f>
        <v>9.7897122320443231</v>
      </c>
      <c r="N9" s="71">
        <f>('Q2.2'!O9/'Q2.2'!N9-1)*100</f>
        <v>-27.070143148998739</v>
      </c>
      <c r="O9" s="71">
        <f>('Q2.2'!P9/'Q2.2'!O9-1)*100</f>
        <v>8.9223257028393288</v>
      </c>
      <c r="P9" s="71">
        <f>('Q2.2'!Q9/'Q2.2'!P9-1)*100</f>
        <v>34.535936488496468</v>
      </c>
      <c r="Q9" s="71">
        <f>('Q2.2'!R9/'Q2.2'!Q9-1)*100</f>
        <v>-3.7428671709555217</v>
      </c>
    </row>
    <row r="10" spans="1:17" ht="15" customHeight="1" x14ac:dyDescent="0.25">
      <c r="A10" s="100" t="s">
        <v>117</v>
      </c>
      <c r="B10" s="70">
        <f>('Q2.2'!C10/'Q2.2'!B10-1)*100</f>
        <v>7.6758332756518444</v>
      </c>
      <c r="C10" s="70">
        <f>('Q2.2'!D10/'Q2.2'!C10-1)*100</f>
        <v>-8.5999898852931125</v>
      </c>
      <c r="D10" s="70">
        <f>('Q2.2'!E10/'Q2.2'!D10-1)*100</f>
        <v>9.5762995899205663</v>
      </c>
      <c r="E10" s="70">
        <f>('Q2.2'!F10/'Q2.2'!E10-1)*100</f>
        <v>-12.113154742226817</v>
      </c>
      <c r="F10" s="70">
        <f>('Q2.2'!G10/'Q2.2'!F10-1)*100</f>
        <v>-6.2977390597147913</v>
      </c>
      <c r="G10" s="70">
        <f>('Q2.2'!H10/'Q2.2'!G10-1)*100</f>
        <v>8.5117399367127256</v>
      </c>
      <c r="H10" s="70">
        <f>('Q2.2'!I10/'Q2.2'!H10-1)*100</f>
        <v>-10.705219086684881</v>
      </c>
      <c r="I10" s="70">
        <f>('Q2.2'!J10/'Q2.2'!I10-1)*100</f>
        <v>6.9359886385928382</v>
      </c>
      <c r="J10" s="70">
        <f>('Q2.2'!K10/'Q2.2'!J10-1)*100</f>
        <v>38.871530099803309</v>
      </c>
      <c r="K10" s="70">
        <f>('Q2.2'!L10/'Q2.2'!K10-1)*100</f>
        <v>16.111758999425852</v>
      </c>
      <c r="L10" s="70">
        <f>('Q2.2'!M10/'Q2.2'!L10-1)*100</f>
        <v>2.9207446866063469</v>
      </c>
      <c r="M10" s="70">
        <f>('Q2.2'!N10/'Q2.2'!M10-1)*100</f>
        <v>2.5984275004532265</v>
      </c>
      <c r="N10" s="70">
        <f>('Q2.2'!O10/'Q2.2'!N10-1)*100</f>
        <v>-36.905675373195045</v>
      </c>
      <c r="O10" s="70">
        <f>('Q2.2'!P10/'Q2.2'!O10-1)*100</f>
        <v>46.547923642433965</v>
      </c>
      <c r="P10" s="70">
        <f>('Q2.2'!Q10/'Q2.2'!P10-1)*100</f>
        <v>40.893006717973293</v>
      </c>
      <c r="Q10" s="70">
        <f>('Q2.2'!R10/'Q2.2'!Q10-1)*100</f>
        <v>9.4755025437318174</v>
      </c>
    </row>
    <row r="11" spans="1:17" ht="15" customHeight="1" x14ac:dyDescent="0.25">
      <c r="A11" s="98" t="s">
        <v>70</v>
      </c>
      <c r="B11" s="71">
        <f>('Q2.2'!C11/'Q2.2'!B11-1)*100</f>
        <v>7.8506096759637378</v>
      </c>
      <c r="C11" s="71">
        <f>('Q2.2'!D11/'Q2.2'!C11-1)*100</f>
        <v>-1.5016624658345523</v>
      </c>
      <c r="D11" s="71">
        <f>('Q2.2'!E11/'Q2.2'!D11-1)*100</f>
        <v>-2.6547467383534307</v>
      </c>
      <c r="E11" s="71">
        <f>('Q2.2'!F11/'Q2.2'!E11-1)*100</f>
        <v>22.65090786200863</v>
      </c>
      <c r="F11" s="71">
        <f>('Q2.2'!G11/'Q2.2'!F11-1)*100</f>
        <v>15.927736370617374</v>
      </c>
      <c r="G11" s="71">
        <f>('Q2.2'!H11/'Q2.2'!G11-1)*100</f>
        <v>2.5905918240588299</v>
      </c>
      <c r="H11" s="71">
        <f>('Q2.2'!I11/'Q2.2'!H11-1)*100</f>
        <v>-10.183877420006027</v>
      </c>
      <c r="I11" s="71">
        <f>('Q2.2'!J11/'Q2.2'!I11-1)*100</f>
        <v>-13.668590588657914</v>
      </c>
      <c r="J11" s="71">
        <f>('Q2.2'!K11/'Q2.2'!J11-1)*100</f>
        <v>-18.426879571970634</v>
      </c>
      <c r="K11" s="71">
        <f>('Q2.2'!L11/'Q2.2'!K11-1)*100</f>
        <v>6.5520154760368765</v>
      </c>
      <c r="L11" s="71">
        <f>('Q2.2'!M11/'Q2.2'!L11-1)*100</f>
        <v>-5.1457940227038979</v>
      </c>
      <c r="M11" s="71">
        <f>('Q2.2'!N11/'Q2.2'!M11-1)*100</f>
        <v>12.754801890844124</v>
      </c>
      <c r="N11" s="71">
        <f>('Q2.2'!O11/'Q2.2'!N11-1)*100</f>
        <v>-70.903582357492283</v>
      </c>
      <c r="O11" s="71">
        <f>('Q2.2'!P11/'Q2.2'!O11-1)*100</f>
        <v>-25.02558467546838</v>
      </c>
      <c r="P11" s="71">
        <f>('Q2.2'!Q11/'Q2.2'!P11-1)*100</f>
        <v>287.92535439885967</v>
      </c>
      <c r="Q11" s="71">
        <f>('Q2.2'!R11/'Q2.2'!Q11-1)*100</f>
        <v>18.041605678237449</v>
      </c>
    </row>
    <row r="12" spans="1:17" ht="15" customHeight="1" x14ac:dyDescent="0.25">
      <c r="A12" s="100" t="s">
        <v>118</v>
      </c>
      <c r="B12" s="70">
        <f>('Q2.2'!C12/'Q2.2'!B12-1)*100</f>
        <v>4.517372955117005</v>
      </c>
      <c r="C12" s="70">
        <f>('Q2.2'!D12/'Q2.2'!C12-1)*100</f>
        <v>7.4656835656128129</v>
      </c>
      <c r="D12" s="70">
        <f>('Q2.2'!E12/'Q2.2'!D12-1)*100</f>
        <v>-0.15886786636576389</v>
      </c>
      <c r="E12" s="70">
        <f>('Q2.2'!F12/'Q2.2'!E12-1)*100</f>
        <v>2.9984480666616076</v>
      </c>
      <c r="F12" s="70">
        <f>('Q2.2'!G12/'Q2.2'!F12-1)*100</f>
        <v>25.881643424562519</v>
      </c>
      <c r="G12" s="70">
        <f>('Q2.2'!H12/'Q2.2'!G12-1)*100</f>
        <v>-5.9055772684460273</v>
      </c>
      <c r="H12" s="70">
        <f>('Q2.2'!I12/'Q2.2'!H12-1)*100</f>
        <v>-1.8467883462089607</v>
      </c>
      <c r="I12" s="70">
        <f>('Q2.2'!J12/'Q2.2'!I12-1)*100</f>
        <v>-2.5472549172816827</v>
      </c>
      <c r="J12" s="70">
        <f>('Q2.2'!K12/'Q2.2'!J12-1)*100</f>
        <v>-25.208691275616712</v>
      </c>
      <c r="K12" s="70">
        <f>('Q2.2'!L12/'Q2.2'!K12-1)*100</f>
        <v>-2.752666826434147</v>
      </c>
      <c r="L12" s="70">
        <f>('Q2.2'!M12/'Q2.2'!L12-1)*100</f>
        <v>-7.4791430562381027</v>
      </c>
      <c r="M12" s="70">
        <f>('Q2.2'!N12/'Q2.2'!M12-1)*100</f>
        <v>-1.8069015850753822</v>
      </c>
      <c r="N12" s="70">
        <f>('Q2.2'!O12/'Q2.2'!N12-1)*100</f>
        <v>-4.1529627408315894</v>
      </c>
      <c r="O12" s="70">
        <f>('Q2.2'!P12/'Q2.2'!O12-1)*100</f>
        <v>7.8136582027712009</v>
      </c>
      <c r="P12" s="70">
        <f>('Q2.2'!Q12/'Q2.2'!P12-1)*100</f>
        <v>9.7085495017419134</v>
      </c>
      <c r="Q12" s="70">
        <f>('Q2.2'!R12/'Q2.2'!Q12-1)*100</f>
        <v>20.887064169861681</v>
      </c>
    </row>
    <row r="13" spans="1:17" ht="15" customHeight="1" x14ac:dyDescent="0.25">
      <c r="A13" s="98" t="s">
        <v>72</v>
      </c>
      <c r="B13" s="71">
        <f>('Q2.2'!C13/'Q2.2'!B13-1)*100</f>
        <v>20.332186387246654</v>
      </c>
      <c r="C13" s="71">
        <f>('Q2.2'!D13/'Q2.2'!C13-1)*100</f>
        <v>-16.268171444312497</v>
      </c>
      <c r="D13" s="71">
        <f>('Q2.2'!E13/'Q2.2'!D13-1)*100</f>
        <v>-0.498803895177935</v>
      </c>
      <c r="E13" s="71">
        <f>('Q2.2'!F13/'Q2.2'!E13-1)*100</f>
        <v>-2.1161912905074298</v>
      </c>
      <c r="F13" s="71">
        <f>('Q2.2'!G13/'Q2.2'!F13-1)*100</f>
        <v>-0.12782182001686015</v>
      </c>
      <c r="G13" s="71">
        <f>('Q2.2'!H13/'Q2.2'!G13-1)*100</f>
        <v>-1.4263501570133674</v>
      </c>
      <c r="H13" s="71">
        <f>('Q2.2'!I13/'Q2.2'!H13-1)*100</f>
        <v>9.5583618794417013</v>
      </c>
      <c r="I13" s="71">
        <f>('Q2.2'!J13/'Q2.2'!I13-1)*100</f>
        <v>1.7458064035073662</v>
      </c>
      <c r="J13" s="71">
        <f>('Q2.2'!K13/'Q2.2'!J13-1)*100</f>
        <v>15.072687226773397</v>
      </c>
      <c r="K13" s="71">
        <f>('Q2.2'!L13/'Q2.2'!K13-1)*100</f>
        <v>-1.9805231559442138</v>
      </c>
      <c r="L13" s="71">
        <f>('Q2.2'!M13/'Q2.2'!L13-1)*100</f>
        <v>7.4081737021068461</v>
      </c>
      <c r="M13" s="71">
        <f>('Q2.2'!N13/'Q2.2'!M13-1)*100</f>
        <v>7.0081265114499969</v>
      </c>
      <c r="N13" s="71">
        <f>('Q2.2'!O13/'Q2.2'!N13-1)*100</f>
        <v>-8.2377682268862777</v>
      </c>
      <c r="O13" s="71">
        <f>('Q2.2'!P13/'Q2.2'!O13-1)*100</f>
        <v>-8.85128984884701</v>
      </c>
      <c r="P13" s="71">
        <f>('Q2.2'!Q13/'Q2.2'!P13-1)*100</f>
        <v>2.4488908018589495</v>
      </c>
      <c r="Q13" s="71">
        <f>('Q2.2'!R13/'Q2.2'!Q13-1)*100</f>
        <v>8.7439958893385406</v>
      </c>
    </row>
    <row r="14" spans="1:17" ht="15" customHeight="1" x14ac:dyDescent="0.25">
      <c r="A14" s="73" t="s">
        <v>73</v>
      </c>
      <c r="B14" s="70">
        <f>('Q2.2'!C14/'Q2.2'!B14-1)*100</f>
        <v>4.5515973528005071</v>
      </c>
      <c r="C14" s="70">
        <f>('Q2.2'!D14/'Q2.2'!C14-1)*100</f>
        <v>-2.8073837768483823</v>
      </c>
      <c r="D14" s="70">
        <f>('Q2.2'!E14/'Q2.2'!D14-1)*100</f>
        <v>3.1925290276751284</v>
      </c>
      <c r="E14" s="70">
        <f>('Q2.2'!F14/'Q2.2'!E14-1)*100</f>
        <v>1.6224871601474566</v>
      </c>
      <c r="F14" s="70">
        <f>('Q2.2'!G14/'Q2.2'!F14-1)*100</f>
        <v>-8.3710622237120891E-2</v>
      </c>
      <c r="G14" s="70">
        <f>('Q2.2'!H14/'Q2.2'!G14-1)*100</f>
        <v>0.17221969483711685</v>
      </c>
      <c r="H14" s="70">
        <f>('Q2.2'!I14/'Q2.2'!H14-1)*100</f>
        <v>0.30835547284424614</v>
      </c>
      <c r="I14" s="70">
        <f>('Q2.2'!J14/'Q2.2'!I14-1)*100</f>
        <v>2.4939582363281643</v>
      </c>
      <c r="J14" s="70">
        <f>('Q2.2'!K14/'Q2.2'!J14-1)*100</f>
        <v>3.322566428647078</v>
      </c>
      <c r="K14" s="70">
        <f>('Q2.2'!L14/'Q2.2'!K14-1)*100</f>
        <v>0.43869620568743883</v>
      </c>
      <c r="L14" s="70">
        <f>('Q2.2'!M14/'Q2.2'!L14-1)*100</f>
        <v>2.2612554643489657</v>
      </c>
      <c r="M14" s="70">
        <f>('Q2.2'!N14/'Q2.2'!M14-1)*100</f>
        <v>9.9546319748421208</v>
      </c>
      <c r="N14" s="70">
        <f>('Q2.2'!O14/'Q2.2'!N14-1)*100</f>
        <v>-10.625228992004153</v>
      </c>
      <c r="O14" s="70">
        <f>('Q2.2'!P14/'Q2.2'!O14-1)*100</f>
        <v>6.0233046450456573</v>
      </c>
      <c r="P14" s="70">
        <f>('Q2.2'!Q14/'Q2.2'!P14-1)*100</f>
        <v>3.3599128985839277</v>
      </c>
      <c r="Q14" s="70">
        <f>('Q2.2'!R14/'Q2.2'!Q14-1)*100</f>
        <v>6.9809574295333077</v>
      </c>
    </row>
    <row r="15" spans="1:17" ht="15" customHeight="1" x14ac:dyDescent="0.25">
      <c r="A15" s="98" t="s">
        <v>74</v>
      </c>
      <c r="B15" s="71">
        <f>('Q2.2'!C15/'Q2.2'!B15-1)*100</f>
        <v>11.735035918755221</v>
      </c>
      <c r="C15" s="71">
        <f>('Q2.2'!D15/'Q2.2'!C15-1)*100</f>
        <v>-0.12963556819819422</v>
      </c>
      <c r="D15" s="71">
        <f>('Q2.2'!E15/'Q2.2'!D15-1)*100</f>
        <v>23.372321447819424</v>
      </c>
      <c r="E15" s="71">
        <f>('Q2.2'!F15/'Q2.2'!E15-1)*100</f>
        <v>10.344281618764928</v>
      </c>
      <c r="F15" s="71">
        <f>('Q2.2'!G15/'Q2.2'!F15-1)*100</f>
        <v>1.8878503551358339</v>
      </c>
      <c r="G15" s="71">
        <f>('Q2.2'!H15/'Q2.2'!G15-1)*100</f>
        <v>5.1937047582645723</v>
      </c>
      <c r="H15" s="71">
        <f>('Q2.2'!I15/'Q2.2'!H15-1)*100</f>
        <v>-5.1340152255058396</v>
      </c>
      <c r="I15" s="71">
        <f>('Q2.2'!J15/'Q2.2'!I15-1)*100</f>
        <v>26.968354181479803</v>
      </c>
      <c r="J15" s="71">
        <f>('Q2.2'!K15/'Q2.2'!J15-1)*100</f>
        <v>3.363379182791526</v>
      </c>
      <c r="K15" s="71">
        <f>('Q2.2'!L15/'Q2.2'!K15-1)*100</f>
        <v>9.7473410062752563</v>
      </c>
      <c r="L15" s="71">
        <f>('Q2.2'!M15/'Q2.2'!L15-1)*100</f>
        <v>1.0559539297950726</v>
      </c>
      <c r="M15" s="71">
        <f>('Q2.2'!N15/'Q2.2'!M15-1)*100</f>
        <v>-4.1594465382816974</v>
      </c>
      <c r="N15" s="71">
        <f>('Q2.2'!O15/'Q2.2'!N15-1)*100</f>
        <v>-49.318385786170538</v>
      </c>
      <c r="O15" s="71">
        <f>('Q2.2'!P15/'Q2.2'!O15-1)*100</f>
        <v>34.119327894723718</v>
      </c>
      <c r="P15" s="71">
        <f>('Q2.2'!Q15/'Q2.2'!P15-1)*100</f>
        <v>30.315548125058033</v>
      </c>
      <c r="Q15" s="71">
        <f>('Q2.2'!R15/'Q2.2'!Q15-1)*100</f>
        <v>16.880784327731678</v>
      </c>
    </row>
    <row r="16" spans="1:17" ht="15" customHeight="1" x14ac:dyDescent="0.25">
      <c r="A16" s="73" t="s">
        <v>75</v>
      </c>
      <c r="B16" s="70">
        <f>('Q2.2'!C16/'Q2.2'!B16-1)*100</f>
        <v>0.5482492716094578</v>
      </c>
      <c r="C16" s="70">
        <f>('Q2.2'!D16/'Q2.2'!C16-1)*100</f>
        <v>14.097303211393907</v>
      </c>
      <c r="D16" s="70">
        <f>('Q2.2'!E16/'Q2.2'!D16-1)*100</f>
        <v>0.55834748343179808</v>
      </c>
      <c r="E16" s="70">
        <f>('Q2.2'!F16/'Q2.2'!E16-1)*100</f>
        <v>11.882751014980798</v>
      </c>
      <c r="F16" s="70">
        <f>('Q2.2'!G16/'Q2.2'!F16-1)*100</f>
        <v>0.61122145474181711</v>
      </c>
      <c r="G16" s="70">
        <f>('Q2.2'!H16/'Q2.2'!G16-1)*100</f>
        <v>0.4731122115470443</v>
      </c>
      <c r="H16" s="70">
        <f>('Q2.2'!I16/'Q2.2'!H16-1)*100</f>
        <v>6.0941505253250927</v>
      </c>
      <c r="I16" s="70">
        <f>('Q2.2'!J16/'Q2.2'!I16-1)*100</f>
        <v>3.4601717619464845</v>
      </c>
      <c r="J16" s="70">
        <f>('Q2.2'!K16/'Q2.2'!J16-1)*100</f>
        <v>3.1974878709343235</v>
      </c>
      <c r="K16" s="70">
        <f>('Q2.2'!L16/'Q2.2'!K16-1)*100</f>
        <v>-1.0523566674822571</v>
      </c>
      <c r="L16" s="70">
        <f>('Q2.2'!M16/'Q2.2'!L16-1)*100</f>
        <v>6.1460119292743087</v>
      </c>
      <c r="M16" s="70">
        <f>('Q2.2'!N16/'Q2.2'!M16-1)*100</f>
        <v>15.684634627375438</v>
      </c>
      <c r="N16" s="70">
        <f>('Q2.2'!O16/'Q2.2'!N16-1)*100</f>
        <v>-3.2191369123777291</v>
      </c>
      <c r="O16" s="70">
        <f>('Q2.2'!P16/'Q2.2'!O16-1)*100</f>
        <v>0.33575372404854864</v>
      </c>
      <c r="P16" s="70">
        <f>('Q2.2'!Q16/'Q2.2'!P16-1)*100</f>
        <v>-8.3235091470044367</v>
      </c>
      <c r="Q16" s="70">
        <f>('Q2.2'!R16/'Q2.2'!Q16-1)*100</f>
        <v>9.1913821568391221</v>
      </c>
    </row>
    <row r="17" spans="1:18" ht="15" customHeight="1" x14ac:dyDescent="0.25">
      <c r="A17" s="98" t="s">
        <v>76</v>
      </c>
      <c r="B17" s="71">
        <f>('Q2.2'!C17/'Q2.2'!B17-1)*100</f>
        <v>7.746489135367618</v>
      </c>
      <c r="C17" s="71">
        <f>('Q2.2'!D17/'Q2.2'!C17-1)*100</f>
        <v>1.540773874803536</v>
      </c>
      <c r="D17" s="71">
        <f>('Q2.2'!E17/'Q2.2'!D17-1)*100</f>
        <v>5.3081000349945784</v>
      </c>
      <c r="E17" s="71">
        <f>('Q2.2'!F17/'Q2.2'!E17-1)*100</f>
        <v>6.1504195034169262</v>
      </c>
      <c r="F17" s="71">
        <f>('Q2.2'!G17/'Q2.2'!F17-1)*100</f>
        <v>6.5355975899911156</v>
      </c>
      <c r="G17" s="71">
        <f>('Q2.2'!H17/'Q2.2'!G17-1)*100</f>
        <v>-1.2014998250435616</v>
      </c>
      <c r="H17" s="71">
        <f>('Q2.2'!I17/'Q2.2'!H17-1)*100</f>
        <v>3.5254353428662455</v>
      </c>
      <c r="I17" s="71">
        <f>('Q2.2'!J17/'Q2.2'!I17-1)*100</f>
        <v>0.30521020942255728</v>
      </c>
      <c r="J17" s="71">
        <f>('Q2.2'!K17/'Q2.2'!J17-1)*100</f>
        <v>7.1097760955613154</v>
      </c>
      <c r="K17" s="71">
        <f>('Q2.2'!L17/'Q2.2'!K17-1)*100</f>
        <v>-6.6093127613436113</v>
      </c>
      <c r="L17" s="71">
        <f>('Q2.2'!M17/'Q2.2'!L17-1)*100</f>
        <v>2.3689075503791512</v>
      </c>
      <c r="M17" s="71">
        <f>('Q2.2'!N17/'Q2.2'!M17-1)*100</f>
        <v>1.4304589566526804</v>
      </c>
      <c r="N17" s="71">
        <f>('Q2.2'!O17/'Q2.2'!N17-1)*100</f>
        <v>-4.7319949247901727</v>
      </c>
      <c r="O17" s="71">
        <f>('Q2.2'!P17/'Q2.2'!O17-1)*100</f>
        <v>17.655640812630114</v>
      </c>
      <c r="P17" s="71">
        <f>('Q2.2'!Q17/'Q2.2'!P17-1)*100</f>
        <v>-1.4270947877227935</v>
      </c>
      <c r="Q17" s="71">
        <f>('Q2.2'!R17/'Q2.2'!Q17-1)*100</f>
        <v>-5.7372758916037103</v>
      </c>
    </row>
    <row r="18" spans="1:18" ht="15" customHeight="1" x14ac:dyDescent="0.25">
      <c r="A18" s="73" t="s">
        <v>115</v>
      </c>
      <c r="B18" s="70">
        <f>('Q2.2'!C18/'Q2.2'!B18-1)*100</f>
        <v>7.0890645572033506</v>
      </c>
      <c r="C18" s="70">
        <f>('Q2.2'!D18/'Q2.2'!C18-1)*100</f>
        <v>5.0575366590247306</v>
      </c>
      <c r="D18" s="70">
        <f>('Q2.2'!E18/'Q2.2'!D18-1)*100</f>
        <v>9.4059112135895582</v>
      </c>
      <c r="E18" s="70">
        <f>('Q2.2'!F18/'Q2.2'!E18-1)*100</f>
        <v>15.78556046656432</v>
      </c>
      <c r="F18" s="70">
        <f>('Q2.2'!G18/'Q2.2'!F18-1)*100</f>
        <v>-10.939072759072166</v>
      </c>
      <c r="G18" s="70">
        <f>('Q2.2'!H18/'Q2.2'!G18-1)*100</f>
        <v>27.527531981767829</v>
      </c>
      <c r="H18" s="70">
        <f>('Q2.2'!I18/'Q2.2'!H18-1)*100</f>
        <v>6.7186080707744011</v>
      </c>
      <c r="I18" s="70">
        <f>('Q2.2'!J18/'Q2.2'!I18-1)*100</f>
        <v>-1.6218228971267235</v>
      </c>
      <c r="J18" s="70">
        <f>('Q2.2'!K18/'Q2.2'!J18-1)*100</f>
        <v>1.7729706699717962</v>
      </c>
      <c r="K18" s="70">
        <f>('Q2.2'!L18/'Q2.2'!K18-1)*100</f>
        <v>10.739640269883633</v>
      </c>
      <c r="L18" s="70">
        <f>('Q2.2'!M18/'Q2.2'!L18-1)*100</f>
        <v>-0.66229602828543621</v>
      </c>
      <c r="M18" s="70">
        <f>('Q2.2'!N18/'Q2.2'!M18-1)*100</f>
        <v>12.476201986995017</v>
      </c>
      <c r="N18" s="70">
        <f>('Q2.2'!O18/'Q2.2'!N18-1)*100</f>
        <v>12.974975510404363</v>
      </c>
      <c r="O18" s="70">
        <f>('Q2.2'!P18/'Q2.2'!O18-1)*100</f>
        <v>25.808864218216797</v>
      </c>
      <c r="P18" s="70">
        <f>('Q2.2'!Q18/'Q2.2'!P18-1)*100</f>
        <v>-9.1750574401355589</v>
      </c>
      <c r="Q18" s="70">
        <f>('Q2.2'!R18/'Q2.2'!Q18-1)*100</f>
        <v>-11.610534765073567</v>
      </c>
    </row>
    <row r="19" spans="1:18" ht="15" customHeight="1" x14ac:dyDescent="0.25">
      <c r="A19" s="98" t="s">
        <v>112</v>
      </c>
      <c r="B19" s="71">
        <f>('Q2.2'!C19/'Q2.2'!B19-1)*100</f>
        <v>-3.9716642549767478</v>
      </c>
      <c r="C19" s="71">
        <f>('Q2.2'!D19/'Q2.2'!C19-1)*100</f>
        <v>14.527899804316725</v>
      </c>
      <c r="D19" s="71">
        <f>('Q2.2'!E19/'Q2.2'!D19-1)*100</f>
        <v>1.136757897879126</v>
      </c>
      <c r="E19" s="71">
        <f>('Q2.2'!F19/'Q2.2'!E19-1)*100</f>
        <v>-1.6020642929084006</v>
      </c>
      <c r="F19" s="71">
        <f>('Q2.2'!G19/'Q2.2'!F19-1)*100</f>
        <v>44.424253580469482</v>
      </c>
      <c r="G19" s="71">
        <f>('Q2.2'!H19/'Q2.2'!G19-1)*100</f>
        <v>-12.504805156252996</v>
      </c>
      <c r="H19" s="71">
        <f>('Q2.2'!I19/'Q2.2'!H19-1)*100</f>
        <v>30.365728121512259</v>
      </c>
      <c r="I19" s="71">
        <f>('Q2.2'!J19/'Q2.2'!I19-1)*100</f>
        <v>6.0647244453548632</v>
      </c>
      <c r="J19" s="71">
        <f>('Q2.2'!K19/'Q2.2'!J19-1)*100</f>
        <v>-5.7416462620879845</v>
      </c>
      <c r="K19" s="71">
        <f>('Q2.2'!L19/'Q2.2'!K19-1)*100</f>
        <v>4.4971005485184401</v>
      </c>
      <c r="L19" s="71">
        <f>('Q2.2'!M19/'Q2.2'!L19-1)*100</f>
        <v>6.0423553669556096</v>
      </c>
      <c r="M19" s="71">
        <f>('Q2.2'!N19/'Q2.2'!M19-1)*100</f>
        <v>20.366485638053412</v>
      </c>
      <c r="N19" s="71">
        <f>('Q2.2'!O19/'Q2.2'!N19-1)*100</f>
        <v>-50.101330787362564</v>
      </c>
      <c r="O19" s="71">
        <f>('Q2.2'!P19/'Q2.2'!O19-1)*100</f>
        <v>40.587827635603425</v>
      </c>
      <c r="P19" s="71">
        <f>('Q2.2'!Q19/'Q2.2'!P19-1)*100</f>
        <v>26.418240977709885</v>
      </c>
      <c r="Q19" s="71">
        <f>('Q2.2'!R19/'Q2.2'!Q19-1)*100</f>
        <v>24.544112885510504</v>
      </c>
    </row>
    <row r="20" spans="1:18" s="67" customFormat="1" ht="15" customHeight="1" x14ac:dyDescent="0.25">
      <c r="A20" s="102" t="s">
        <v>78</v>
      </c>
      <c r="B20" s="72">
        <f>('Q2.2'!C20/'Q2.2'!B20-1)*100</f>
        <v>7.1637866252394433</v>
      </c>
      <c r="C20" s="72">
        <f>('Q2.2'!D20/'Q2.2'!C20-1)*100</f>
        <v>-0.29280361206693861</v>
      </c>
      <c r="D20" s="72">
        <f>('Q2.2'!E20/'Q2.2'!D20-1)*100</f>
        <v>1.5955788681726535</v>
      </c>
      <c r="E20" s="72">
        <f>('Q2.2'!F20/'Q2.2'!E20-1)*100</f>
        <v>3.0323027988602425</v>
      </c>
      <c r="F20" s="72">
        <f>('Q2.2'!G20/'Q2.2'!F20-1)*100</f>
        <v>2.825864048051141</v>
      </c>
      <c r="G20" s="72">
        <f>('Q2.2'!H20/'Q2.2'!G20-1)*100</f>
        <v>0.54167178972994723</v>
      </c>
      <c r="H20" s="72">
        <f>('Q2.2'!I20/'Q2.2'!H20-1)*100</f>
        <v>1.1262262104390963</v>
      </c>
      <c r="I20" s="72">
        <f>('Q2.2'!J20/'Q2.2'!I20-1)*100</f>
        <v>-9.3081002311645733E-3</v>
      </c>
      <c r="J20" s="72">
        <f>('Q2.2'!K20/'Q2.2'!J20-1)*100</f>
        <v>3.3255768313490863</v>
      </c>
      <c r="K20" s="72">
        <f>('Q2.2'!L20/'Q2.2'!K20-1)*100</f>
        <v>3.2018627736479788</v>
      </c>
      <c r="L20" s="72">
        <f>('Q2.2'!M20/'Q2.2'!L20-1)*100</f>
        <v>2.2830324597084228</v>
      </c>
      <c r="M20" s="72">
        <f>('Q2.2'!N20/'Q2.2'!M20-1)*100</f>
        <v>7.5161381275860917</v>
      </c>
      <c r="N20" s="72">
        <f>('Q2.2'!O20/'Q2.2'!N20-1)*100</f>
        <v>-21.319844080716432</v>
      </c>
      <c r="O20" s="72">
        <f>('Q2.2'!P20/'Q2.2'!O20-1)*100</f>
        <v>6.9891787146806994</v>
      </c>
      <c r="P20" s="72">
        <f>('Q2.2'!Q20/'Q2.2'!P20-1)*100</f>
        <v>16.066880775388249</v>
      </c>
      <c r="Q20" s="72">
        <f>('Q2.2'!R20/'Q2.2'!Q20-1)*100</f>
        <v>5.2432753526067799</v>
      </c>
      <c r="R20" s="34"/>
    </row>
    <row r="21" spans="1:18" ht="15" customHeight="1" x14ac:dyDescent="0.25">
      <c r="A21" s="73" t="s">
        <v>79</v>
      </c>
      <c r="B21" s="70">
        <f>('Q2.2'!C21/'Q2.2'!B21-1)*100</f>
        <v>6.1716408517676014</v>
      </c>
      <c r="C21" s="70">
        <f>('Q2.2'!D21/'Q2.2'!C21-1)*100</f>
        <v>-9.8114158439915773</v>
      </c>
      <c r="D21" s="70">
        <f>('Q2.2'!E21/'Q2.2'!D21-1)*100</f>
        <v>3.7280668355568647</v>
      </c>
      <c r="E21" s="70">
        <f>('Q2.2'!F21/'Q2.2'!E21-1)*100</f>
        <v>10.601277718290847</v>
      </c>
      <c r="F21" s="70">
        <f>('Q2.2'!G21/'Q2.2'!F21-1)*100</f>
        <v>-10.807351526983567</v>
      </c>
      <c r="G21" s="70">
        <f>('Q2.2'!H21/'Q2.2'!G21-1)*100</f>
        <v>1.3259732553078107</v>
      </c>
      <c r="H21" s="70">
        <f>('Q2.2'!I21/'Q2.2'!H21-1)*100</f>
        <v>-2.5906975683993028</v>
      </c>
      <c r="I21" s="70">
        <f>('Q2.2'!J21/'Q2.2'!I21-1)*100</f>
        <v>8.3866889669983458</v>
      </c>
      <c r="J21" s="70">
        <f>('Q2.2'!K21/'Q2.2'!J21-1)*100</f>
        <v>11.403994806159613</v>
      </c>
      <c r="K21" s="70">
        <f>('Q2.2'!L21/'Q2.2'!K21-1)*100</f>
        <v>14.701446638708472</v>
      </c>
      <c r="L21" s="70">
        <f>('Q2.2'!M21/'Q2.2'!L21-1)*100</f>
        <v>13.675619255407213</v>
      </c>
      <c r="M21" s="70">
        <f>('Q2.2'!N21/'Q2.2'!M21-1)*100</f>
        <v>3.2811618085655914</v>
      </c>
      <c r="N21" s="70">
        <f>('Q2.2'!O21/'Q2.2'!N21-1)*100</f>
        <v>-17.187331709063514</v>
      </c>
      <c r="O21" s="70">
        <f>('Q2.2'!P21/'Q2.2'!O21-1)*100</f>
        <v>7.3267436743702952</v>
      </c>
      <c r="P21" s="70">
        <f>('Q2.2'!Q21/'Q2.2'!P21-1)*100</f>
        <v>26.646912834829315</v>
      </c>
      <c r="Q21" s="70">
        <f>('Q2.2'!R21/'Q2.2'!Q21-1)*100</f>
        <v>4.589549659567127</v>
      </c>
    </row>
    <row r="22" spans="1:18" ht="15" customHeight="1" x14ac:dyDescent="0.25">
      <c r="A22" s="74" t="s">
        <v>80</v>
      </c>
      <c r="B22" s="75">
        <f>('Q2.2'!C22/'Q2.2'!B22-1)*100</f>
        <v>7.0390113190879511</v>
      </c>
      <c r="C22" s="75">
        <f>('Q2.2'!D22/'Q2.2'!C22-1)*100</f>
        <v>-1.5035867814093273</v>
      </c>
      <c r="D22" s="75">
        <f>('Q2.2'!E22/'Q2.2'!D22-1)*100</f>
        <v>1.8364191839035149</v>
      </c>
      <c r="E22" s="75">
        <f>('Q2.2'!F22/'Q2.2'!E22-1)*100</f>
        <v>3.9247182091998845</v>
      </c>
      <c r="F22" s="75">
        <f>('Q2.2'!G22/'Q2.2'!F22-1)*100</f>
        <v>1.0836485074268598</v>
      </c>
      <c r="G22" s="75">
        <f>('Q2.2'!H22/'Q2.2'!G22-1)*100</f>
        <v>0.632136695242691</v>
      </c>
      <c r="H22" s="75">
        <f>('Q2.2'!I22/'Q2.2'!H22-1)*100</f>
        <v>0.69666685023592745</v>
      </c>
      <c r="I22" s="75">
        <f>('Q2.2'!J22/'Q2.2'!I22-1)*100</f>
        <v>0.93602650776081209</v>
      </c>
      <c r="J22" s="75">
        <f>('Q2.2'!K22/'Q2.2'!J22-1)*100</f>
        <v>4.2807148266237327</v>
      </c>
      <c r="K22" s="75">
        <f>('Q2.2'!L22/'Q2.2'!K22-1)*100</f>
        <v>4.5513148374279444</v>
      </c>
      <c r="L22" s="75">
        <f>('Q2.2'!M22/'Q2.2'!L22-1)*100</f>
        <v>3.7069645796064421</v>
      </c>
      <c r="M22" s="75">
        <f>('Q2.2'!N22/'Q2.2'!M22-1)*100</f>
        <v>6.9478263249208583</v>
      </c>
      <c r="N22" s="75">
        <f>('Q2.2'!O22/'Q2.2'!N22-1)*100</f>
        <v>-20.805275915089549</v>
      </c>
      <c r="O22" s="75">
        <f>('Q2.2'!P22/'Q2.2'!O22-1)*100</f>
        <v>7.0335301032589337</v>
      </c>
      <c r="P22" s="75">
        <f>('Q2.2'!Q22/'Q2.2'!P22-1)*100</f>
        <v>17.439079439152838</v>
      </c>
      <c r="Q22" s="75">
        <f>('Q2.2'!R22/'Q2.2'!Q22-1)*100</f>
        <v>5.1491348582246799</v>
      </c>
    </row>
    <row r="24" spans="1:18" ht="15" customHeight="1" x14ac:dyDescent="0.25">
      <c r="A24" s="34" t="s">
        <v>120</v>
      </c>
    </row>
    <row r="25" spans="1:18" ht="15" customHeight="1" x14ac:dyDescent="0.25">
      <c r="A25" s="32" t="s">
        <v>113</v>
      </c>
    </row>
    <row r="26" spans="1:18" ht="15" customHeight="1" x14ac:dyDescent="0.25">
      <c r="A26" s="86" t="s">
        <v>146</v>
      </c>
    </row>
  </sheetData>
  <pageMargins left="0.7" right="0.7" top="0.89718750000000003" bottom="0.75" header="0.3" footer="0.3"/>
  <pageSetup paperSize="9" scale="87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/>
  </sheetPr>
  <dimension ref="A1:R30"/>
  <sheetViews>
    <sheetView showGridLines="0" view="pageLayout" zoomScaleNormal="100" workbookViewId="0">
      <selection activeCell="A5" sqref="A5"/>
    </sheetView>
  </sheetViews>
  <sheetFormatPr defaultColWidth="8.7109375" defaultRowHeight="15" customHeight="1" x14ac:dyDescent="0.25"/>
  <cols>
    <col min="1" max="1" width="31.28515625" style="86" customWidth="1"/>
    <col min="2" max="17" width="8.42578125" style="34" bestFit="1" customWidth="1"/>
    <col min="18" max="18" width="8.42578125" style="34" customWidth="1"/>
    <col min="19" max="16384" width="8.7109375" style="34"/>
  </cols>
  <sheetData>
    <row r="1" spans="1:18" ht="15" customHeight="1" x14ac:dyDescent="0.25">
      <c r="A1" s="76" t="s">
        <v>151</v>
      </c>
    </row>
    <row r="2" spans="1:18" ht="15" customHeight="1" x14ac:dyDescent="0.25">
      <c r="A2" s="77"/>
      <c r="B2" s="78">
        <v>2007</v>
      </c>
      <c r="C2" s="78">
        <v>2008</v>
      </c>
      <c r="D2" s="78">
        <v>2009</v>
      </c>
      <c r="E2" s="78">
        <v>2010</v>
      </c>
      <c r="F2" s="78">
        <v>2011</v>
      </c>
      <c r="G2" s="78">
        <v>2012</v>
      </c>
      <c r="H2" s="78">
        <v>2013</v>
      </c>
      <c r="I2" s="78">
        <v>2014</v>
      </c>
      <c r="J2" s="78">
        <v>2015</v>
      </c>
      <c r="K2" s="78">
        <v>2016</v>
      </c>
      <c r="L2" s="78">
        <v>2017</v>
      </c>
      <c r="M2" s="78">
        <v>2018</v>
      </c>
      <c r="N2" s="107">
        <v>2019</v>
      </c>
      <c r="O2" s="107">
        <v>2020</v>
      </c>
      <c r="P2" s="107">
        <v>2021</v>
      </c>
      <c r="Q2" s="107" t="s">
        <v>119</v>
      </c>
      <c r="R2" s="107" t="s">
        <v>147</v>
      </c>
    </row>
    <row r="3" spans="1:18" ht="15" customHeight="1" x14ac:dyDescent="0.25">
      <c r="A3" s="80" t="s">
        <v>83</v>
      </c>
      <c r="B3" s="81">
        <v>105646.62127263173</v>
      </c>
      <c r="C3" s="81">
        <v>112715.01854916716</v>
      </c>
      <c r="D3" s="81">
        <v>120121.48974473593</v>
      </c>
      <c r="E3" s="81">
        <v>121606.79686083015</v>
      </c>
      <c r="F3" s="81">
        <v>129643.77017942695</v>
      </c>
      <c r="G3" s="81">
        <v>132965.41576904966</v>
      </c>
      <c r="H3" s="81">
        <v>136773.78841305841</v>
      </c>
      <c r="I3" s="81">
        <v>138711.10554162273</v>
      </c>
      <c r="J3" s="81">
        <v>143703.535</v>
      </c>
      <c r="K3" s="81">
        <v>154670.67800000001</v>
      </c>
      <c r="L3" s="81">
        <v>169186.24299999999</v>
      </c>
      <c r="M3" s="81">
        <v>178485.79300000003</v>
      </c>
      <c r="N3" s="81">
        <v>192459.85099999997</v>
      </c>
      <c r="O3" s="81">
        <v>174282.932</v>
      </c>
      <c r="P3" s="81">
        <v>195105.12899999999</v>
      </c>
      <c r="Q3" s="81">
        <v>228274.20042646551</v>
      </c>
      <c r="R3" s="81">
        <v>250755.25516249324</v>
      </c>
    </row>
    <row r="4" spans="1:18" ht="15" customHeight="1" x14ac:dyDescent="0.25">
      <c r="A4" s="82" t="s">
        <v>84</v>
      </c>
      <c r="B4" s="83">
        <v>80567.203067920389</v>
      </c>
      <c r="C4" s="83">
        <v>85936.292998974051</v>
      </c>
      <c r="D4" s="83">
        <v>91023.873125414713</v>
      </c>
      <c r="E4" s="83">
        <v>91534.129965729153</v>
      </c>
      <c r="F4" s="83">
        <v>97375.37815714613</v>
      </c>
      <c r="G4" s="83">
        <v>102390.55472086604</v>
      </c>
      <c r="H4" s="83">
        <v>105169.65406172277</v>
      </c>
      <c r="I4" s="83">
        <v>105152.90703023941</v>
      </c>
      <c r="J4" s="83">
        <v>108470.53499999999</v>
      </c>
      <c r="K4" s="83">
        <v>118100.71399999998</v>
      </c>
      <c r="L4" s="83">
        <v>134487.10399999999</v>
      </c>
      <c r="M4" s="83">
        <v>141142.29400000002</v>
      </c>
      <c r="N4" s="83">
        <v>148505.698</v>
      </c>
      <c r="O4" s="83">
        <v>128917.064</v>
      </c>
      <c r="P4" s="83">
        <v>144251.269</v>
      </c>
      <c r="Q4" s="83">
        <v>177252.1284102193</v>
      </c>
      <c r="R4" s="83">
        <v>196979.93797529044</v>
      </c>
    </row>
    <row r="5" spans="1:18" ht="15" customHeight="1" x14ac:dyDescent="0.25">
      <c r="A5" s="84" t="s">
        <v>153</v>
      </c>
      <c r="B5" s="85">
        <v>25079.418204711339</v>
      </c>
      <c r="C5" s="85">
        <v>26778.725550193092</v>
      </c>
      <c r="D5" s="85">
        <v>29097.616619321205</v>
      </c>
      <c r="E5" s="85">
        <v>30072.666895101</v>
      </c>
      <c r="F5" s="85">
        <v>32268.392022280848</v>
      </c>
      <c r="G5" s="85">
        <v>30574.861048183633</v>
      </c>
      <c r="H5" s="85">
        <v>31604.134351335651</v>
      </c>
      <c r="I5" s="85">
        <v>33558.198511383322</v>
      </c>
      <c r="J5" s="85">
        <v>35233</v>
      </c>
      <c r="K5" s="85">
        <v>36569.964</v>
      </c>
      <c r="L5" s="85">
        <v>34699.139000000003</v>
      </c>
      <c r="M5" s="85">
        <v>37343.499000000003</v>
      </c>
      <c r="N5" s="85">
        <v>43954.152999999998</v>
      </c>
      <c r="O5" s="85">
        <v>45365.868000000002</v>
      </c>
      <c r="P5" s="85">
        <v>50853.860000000008</v>
      </c>
      <c r="Q5" s="85">
        <v>51022.072016246217</v>
      </c>
      <c r="R5" s="85">
        <v>53775.317187202818</v>
      </c>
    </row>
    <row r="6" spans="1:18" ht="15" customHeight="1" x14ac:dyDescent="0.25">
      <c r="A6" s="86" t="s">
        <v>85</v>
      </c>
      <c r="B6" s="83">
        <v>62863.652903657632</v>
      </c>
      <c r="C6" s="83">
        <v>67815.023199997304</v>
      </c>
      <c r="D6" s="83">
        <v>61317.615898391807</v>
      </c>
      <c r="E6" s="83">
        <v>68317.670659145544</v>
      </c>
      <c r="F6" s="83">
        <v>72876.246140228002</v>
      </c>
      <c r="G6" s="83">
        <v>58133.972521813477</v>
      </c>
      <c r="H6" s="83">
        <v>50542.582529191532</v>
      </c>
      <c r="I6" s="83">
        <v>59336.372175233497</v>
      </c>
      <c r="J6" s="83">
        <v>50620.278999999995</v>
      </c>
      <c r="K6" s="83">
        <v>52656.710000000014</v>
      </c>
      <c r="L6" s="83">
        <v>57189.235999999968</v>
      </c>
      <c r="M6" s="83">
        <v>56617.70499999998</v>
      </c>
      <c r="N6" s="83">
        <v>51978.816999999995</v>
      </c>
      <c r="O6" s="83">
        <v>51065.605000000003</v>
      </c>
      <c r="P6" s="83">
        <v>53076.656000000017</v>
      </c>
      <c r="Q6" s="83">
        <v>53187.692601408613</v>
      </c>
      <c r="R6" s="83">
        <v>51107.696727661532</v>
      </c>
    </row>
    <row r="7" spans="1:18" ht="15" customHeight="1" x14ac:dyDescent="0.25">
      <c r="A7" s="87" t="s">
        <v>86</v>
      </c>
      <c r="B7" s="85">
        <v>44876.746729741375</v>
      </c>
      <c r="C7" s="85">
        <v>50696.808101346047</v>
      </c>
      <c r="D7" s="85">
        <v>43049.271178617026</v>
      </c>
      <c r="E7" s="85">
        <v>46020.178177656933</v>
      </c>
      <c r="F7" s="85">
        <v>53343.533392609592</v>
      </c>
      <c r="G7" s="85">
        <v>61865.336823142694</v>
      </c>
      <c r="H7" s="85">
        <v>63233.394130580942</v>
      </c>
      <c r="I7" s="85">
        <v>63154.720914426522</v>
      </c>
      <c r="J7" s="85">
        <v>71539</v>
      </c>
      <c r="K7" s="85">
        <v>76476.978000000003</v>
      </c>
      <c r="L7" s="85">
        <v>82158.344000000012</v>
      </c>
      <c r="M7" s="85">
        <v>94477.63400000002</v>
      </c>
      <c r="N7" s="85">
        <v>103605.11599999999</v>
      </c>
      <c r="O7" s="85">
        <v>44597.220000000008</v>
      </c>
      <c r="P7" s="85">
        <v>45617.23599999999</v>
      </c>
      <c r="Q7" s="85">
        <v>95985.943600240542</v>
      </c>
      <c r="R7" s="85">
        <v>104790.56728938708</v>
      </c>
    </row>
    <row r="8" spans="1:18" ht="15" customHeight="1" x14ac:dyDescent="0.25">
      <c r="A8" s="82" t="s">
        <v>87</v>
      </c>
      <c r="B8" s="83">
        <v>2221.9104915713524</v>
      </c>
      <c r="C8" s="83">
        <v>3088.6297445617856</v>
      </c>
      <c r="D8" s="83">
        <v>2844.296888802277</v>
      </c>
      <c r="E8" s="83">
        <v>4121.2151214443429</v>
      </c>
      <c r="F8" s="83">
        <v>5335.8248154163857</v>
      </c>
      <c r="G8" s="83">
        <v>4968.249515196354</v>
      </c>
      <c r="H8" s="83">
        <v>6019.9298170397506</v>
      </c>
      <c r="I8" s="83">
        <v>7381.6460157442953</v>
      </c>
      <c r="J8" s="83">
        <v>13904</v>
      </c>
      <c r="K8" s="83">
        <v>12412.711000000001</v>
      </c>
      <c r="L8" s="83">
        <v>13944.048000000001</v>
      </c>
      <c r="M8" s="83">
        <v>23163.575000000001</v>
      </c>
      <c r="N8" s="83">
        <v>22792.983</v>
      </c>
      <c r="O8" s="83">
        <v>10518.619000000002</v>
      </c>
      <c r="P8" s="83">
        <v>14338.089999999998</v>
      </c>
      <c r="Q8" s="83">
        <v>25575.196776595032</v>
      </c>
      <c r="R8" s="83">
        <v>22557.641247659878</v>
      </c>
    </row>
    <row r="9" spans="1:18" ht="15" customHeight="1" x14ac:dyDescent="0.25">
      <c r="A9" s="82" t="s">
        <v>88</v>
      </c>
      <c r="B9" s="83">
        <v>42654.836238170021</v>
      </c>
      <c r="C9" s="83">
        <v>47608.178356784265</v>
      </c>
      <c r="D9" s="83">
        <v>40204.974289814745</v>
      </c>
      <c r="E9" s="83">
        <v>41898.963056212589</v>
      </c>
      <c r="F9" s="83">
        <v>48007.708577193203</v>
      </c>
      <c r="G9" s="83">
        <v>56897.087307946349</v>
      </c>
      <c r="H9" s="83">
        <v>57213.46431354119</v>
      </c>
      <c r="I9" s="83">
        <v>55773.074898682222</v>
      </c>
      <c r="J9" s="83">
        <v>57635.000000000007</v>
      </c>
      <c r="K9" s="83">
        <v>64064.267</v>
      </c>
      <c r="L9" s="83">
        <v>68214.296000000017</v>
      </c>
      <c r="M9" s="83">
        <v>71314.059000000008</v>
      </c>
      <c r="N9" s="83">
        <v>80812.133000000002</v>
      </c>
      <c r="O9" s="83">
        <v>34078.601000000002</v>
      </c>
      <c r="P9" s="83">
        <v>31279.145999999993</v>
      </c>
      <c r="Q9" s="83">
        <v>70410.746823645502</v>
      </c>
      <c r="R9" s="83">
        <v>82232.926041727202</v>
      </c>
    </row>
    <row r="10" spans="1:18" ht="15" customHeight="1" x14ac:dyDescent="0.25">
      <c r="A10" s="87" t="s">
        <v>89</v>
      </c>
      <c r="B10" s="85">
        <v>80402.719906030747</v>
      </c>
      <c r="C10" s="85">
        <v>83596.860850510493</v>
      </c>
      <c r="D10" s="85">
        <v>76236.004821744733</v>
      </c>
      <c r="E10" s="85">
        <v>83981.735697632612</v>
      </c>
      <c r="F10" s="85">
        <v>93598.203712264571</v>
      </c>
      <c r="G10" s="85">
        <v>87829.556114005871</v>
      </c>
      <c r="H10" s="85">
        <v>82003.06307283089</v>
      </c>
      <c r="I10" s="85">
        <v>91651.551631282739</v>
      </c>
      <c r="J10" s="85">
        <v>91952</v>
      </c>
      <c r="K10" s="85">
        <v>99402.290999999997</v>
      </c>
      <c r="L10" s="85">
        <v>113238.647</v>
      </c>
      <c r="M10" s="85">
        <v>123594.895</v>
      </c>
      <c r="N10" s="85">
        <v>126215.19500000001</v>
      </c>
      <c r="O10" s="85">
        <v>93625.96</v>
      </c>
      <c r="P10" s="85">
        <v>102530.167</v>
      </c>
      <c r="Q10" s="85">
        <v>135870.80494234618</v>
      </c>
      <c r="R10" s="85">
        <v>142839.19737602942</v>
      </c>
    </row>
    <row r="11" spans="1:18" ht="15" customHeight="1" x14ac:dyDescent="0.25">
      <c r="A11" s="82" t="s">
        <v>90</v>
      </c>
      <c r="B11" s="83">
        <v>62344.422428148253</v>
      </c>
      <c r="C11" s="83">
        <v>64005.278248714647</v>
      </c>
      <c r="D11" s="83">
        <v>56989.559216505186</v>
      </c>
      <c r="E11" s="83">
        <v>64446.75669119462</v>
      </c>
      <c r="F11" s="83">
        <v>74630.614498560783</v>
      </c>
      <c r="G11" s="83">
        <v>65430.356995728042</v>
      </c>
      <c r="H11" s="83">
        <v>59576.857258874836</v>
      </c>
      <c r="I11" s="83">
        <v>67807.067114409918</v>
      </c>
      <c r="J11" s="83">
        <v>68101</v>
      </c>
      <c r="K11" s="83">
        <v>72905.217000000004</v>
      </c>
      <c r="L11" s="83">
        <v>87221.88499999998</v>
      </c>
      <c r="M11" s="83">
        <v>93938.167000000001</v>
      </c>
      <c r="N11" s="83">
        <v>96480.405999999988</v>
      </c>
      <c r="O11" s="83">
        <v>75897.467999999993</v>
      </c>
      <c r="P11" s="83">
        <v>85968.902000000002</v>
      </c>
      <c r="Q11" s="83">
        <v>115695.12566462987</v>
      </c>
      <c r="R11" s="83">
        <v>120915.55187359695</v>
      </c>
    </row>
    <row r="12" spans="1:18" ht="15" customHeight="1" x14ac:dyDescent="0.25">
      <c r="A12" s="82" t="s">
        <v>91</v>
      </c>
      <c r="B12" s="83">
        <v>18058.297477882486</v>
      </c>
      <c r="C12" s="83">
        <v>19591.58260179585</v>
      </c>
      <c r="D12" s="83">
        <v>19246.445605239554</v>
      </c>
      <c r="E12" s="83">
        <v>19534.979006437996</v>
      </c>
      <c r="F12" s="83">
        <v>18967.589213703781</v>
      </c>
      <c r="G12" s="83">
        <v>22399.199118277826</v>
      </c>
      <c r="H12" s="83">
        <v>22426.205813956061</v>
      </c>
      <c r="I12" s="83">
        <v>23844.484516872821</v>
      </c>
      <c r="J12" s="83">
        <v>23851</v>
      </c>
      <c r="K12" s="83">
        <v>26497.074000000001</v>
      </c>
      <c r="L12" s="83">
        <v>26016.761999999999</v>
      </c>
      <c r="M12" s="83">
        <v>29656.728000000003</v>
      </c>
      <c r="N12" s="83">
        <v>29734.789000000001</v>
      </c>
      <c r="O12" s="83">
        <v>17728.491999999998</v>
      </c>
      <c r="P12" s="83">
        <v>16561.264999999999</v>
      </c>
      <c r="Q12" s="83">
        <v>20175.67927771631</v>
      </c>
      <c r="R12" s="83">
        <v>21923.645502432497</v>
      </c>
    </row>
    <row r="13" spans="1:18" ht="15" customHeight="1" x14ac:dyDescent="0.25">
      <c r="A13" s="88" t="s">
        <v>93</v>
      </c>
      <c r="B13" s="89">
        <v>132984.30100000001</v>
      </c>
      <c r="C13" s="89">
        <v>147629.98900000003</v>
      </c>
      <c r="D13" s="89">
        <v>148252.372</v>
      </c>
      <c r="E13" s="89">
        <v>151962.91</v>
      </c>
      <c r="F13" s="89">
        <v>162265.34599999996</v>
      </c>
      <c r="G13" s="89">
        <v>165135.16899999999</v>
      </c>
      <c r="H13" s="89">
        <v>168546.70199999999</v>
      </c>
      <c r="I13" s="89">
        <v>169550.647</v>
      </c>
      <c r="J13" s="89">
        <v>173910.81399999998</v>
      </c>
      <c r="K13" s="89">
        <v>184402.07500000001</v>
      </c>
      <c r="L13" s="89">
        <v>195295.17600000001</v>
      </c>
      <c r="M13" s="89">
        <v>205986.23699999999</v>
      </c>
      <c r="N13" s="89">
        <v>221828.58900000001</v>
      </c>
      <c r="O13" s="89">
        <v>176319.79699999999</v>
      </c>
      <c r="P13" s="89">
        <v>191268.85399999999</v>
      </c>
      <c r="Q13" s="89">
        <v>241577.03168576848</v>
      </c>
      <c r="R13" s="89">
        <v>263814.3218035124</v>
      </c>
    </row>
    <row r="14" spans="1:18" ht="15" customHeight="1" x14ac:dyDescent="0.25">
      <c r="A14" s="90"/>
    </row>
    <row r="15" spans="1:18" ht="15" customHeight="1" x14ac:dyDescent="0.25">
      <c r="A15" s="110" t="s">
        <v>125</v>
      </c>
      <c r="B15" s="111"/>
      <c r="C15" s="79">
        <v>2008</v>
      </c>
      <c r="D15" s="79">
        <v>2009</v>
      </c>
      <c r="E15" s="79">
        <v>2010</v>
      </c>
      <c r="F15" s="79">
        <v>2011</v>
      </c>
      <c r="G15" s="79">
        <v>2012</v>
      </c>
      <c r="H15" s="79">
        <v>2013</v>
      </c>
      <c r="I15" s="79">
        <v>2014</v>
      </c>
      <c r="J15" s="79">
        <v>2015</v>
      </c>
      <c r="K15" s="79">
        <v>2016</v>
      </c>
      <c r="L15" s="79">
        <v>2017</v>
      </c>
      <c r="M15" s="79">
        <v>2018</v>
      </c>
      <c r="N15" s="107">
        <v>2019</v>
      </c>
      <c r="O15" s="107">
        <v>2020</v>
      </c>
      <c r="P15" s="107">
        <v>2021</v>
      </c>
      <c r="Q15" s="107" t="s">
        <v>119</v>
      </c>
      <c r="R15" s="107" t="s">
        <v>147</v>
      </c>
    </row>
    <row r="16" spans="1:18" ht="15" customHeight="1" x14ac:dyDescent="0.25">
      <c r="A16" s="80" t="s">
        <v>83</v>
      </c>
      <c r="B16" s="108"/>
      <c r="C16" s="91">
        <f t="shared" ref="C16:R26" si="0">+(C3/B3-1)*100</f>
        <v>6.6906041966971364</v>
      </c>
      <c r="D16" s="91">
        <f t="shared" si="0"/>
        <v>6.5709710124724818</v>
      </c>
      <c r="E16" s="91">
        <f t="shared" si="0"/>
        <v>1.2365040753745005</v>
      </c>
      <c r="F16" s="91">
        <f t="shared" si="0"/>
        <v>6.6089836473486985</v>
      </c>
      <c r="G16" s="91">
        <f t="shared" si="0"/>
        <v>2.5621328236794971</v>
      </c>
      <c r="H16" s="91">
        <f t="shared" si="0"/>
        <v>2.8641828568592542</v>
      </c>
      <c r="I16" s="91">
        <f t="shared" si="0"/>
        <v>1.4164388886513724</v>
      </c>
      <c r="J16" s="91">
        <f t="shared" si="0"/>
        <v>3.5991562743901584</v>
      </c>
      <c r="K16" s="91">
        <f t="shared" si="0"/>
        <v>7.6317837275193146</v>
      </c>
      <c r="L16" s="91">
        <f t="shared" si="0"/>
        <v>9.3848201790386998</v>
      </c>
      <c r="M16" s="91">
        <f t="shared" si="0"/>
        <v>5.4966348534614795</v>
      </c>
      <c r="N16" s="91">
        <f t="shared" si="0"/>
        <v>7.8292270578644407</v>
      </c>
      <c r="O16" s="91">
        <f t="shared" si="0"/>
        <v>-9.4445251337121565</v>
      </c>
      <c r="P16" s="91">
        <f t="shared" si="0"/>
        <v>11.947352939873635</v>
      </c>
      <c r="Q16" s="91">
        <f t="shared" si="0"/>
        <v>17.000614794942436</v>
      </c>
      <c r="R16" s="91">
        <f t="shared" si="0"/>
        <v>9.8482678699687742</v>
      </c>
    </row>
    <row r="17" spans="1:18" ht="15" customHeight="1" x14ac:dyDescent="0.25">
      <c r="A17" s="82" t="s">
        <v>84</v>
      </c>
      <c r="C17" s="92">
        <f t="shared" si="0"/>
        <v>6.6641135928814155</v>
      </c>
      <c r="D17" s="92">
        <f t="shared" si="0"/>
        <v>5.9201763875262881</v>
      </c>
      <c r="E17" s="92">
        <f t="shared" si="0"/>
        <v>0.56057474022379594</v>
      </c>
      <c r="F17" s="92">
        <f t="shared" si="0"/>
        <v>6.3814974737881558</v>
      </c>
      <c r="G17" s="92">
        <f t="shared" si="0"/>
        <v>5.150353876548075</v>
      </c>
      <c r="H17" s="92">
        <f t="shared" si="0"/>
        <v>2.7142145566385834</v>
      </c>
      <c r="I17" s="92">
        <f t="shared" si="0"/>
        <v>-1.5923824826435951E-2</v>
      </c>
      <c r="J17" s="92">
        <f t="shared" si="0"/>
        <v>3.1550511188497277</v>
      </c>
      <c r="K17" s="92">
        <f t="shared" si="0"/>
        <v>8.8781520253403237</v>
      </c>
      <c r="L17" s="92">
        <f t="shared" si="0"/>
        <v>13.874928817111144</v>
      </c>
      <c r="M17" s="92">
        <f t="shared" si="0"/>
        <v>4.9485711284258382</v>
      </c>
      <c r="N17" s="92">
        <f t="shared" si="0"/>
        <v>5.2170074549021894</v>
      </c>
      <c r="O17" s="92">
        <f t="shared" si="0"/>
        <v>-13.190493202489783</v>
      </c>
      <c r="P17" s="92">
        <f t="shared" si="0"/>
        <v>11.894627851593032</v>
      </c>
      <c r="Q17" s="92">
        <f t="shared" si="0"/>
        <v>22.87734426115815</v>
      </c>
      <c r="R17" s="92">
        <f t="shared" si="0"/>
        <v>11.129801228346636</v>
      </c>
    </row>
    <row r="18" spans="1:18" ht="15" customHeight="1" x14ac:dyDescent="0.25">
      <c r="A18" s="84" t="s">
        <v>153</v>
      </c>
      <c r="B18" s="108"/>
      <c r="C18" s="93">
        <f t="shared" si="0"/>
        <v>6.7757048094621464</v>
      </c>
      <c r="D18" s="93">
        <f t="shared" si="0"/>
        <v>8.6594526867294963</v>
      </c>
      <c r="E18" s="93">
        <f t="shared" si="0"/>
        <v>3.3509626872063158</v>
      </c>
      <c r="F18" s="93">
        <f t="shared" si="0"/>
        <v>7.3013980929557798</v>
      </c>
      <c r="G18" s="93">
        <f t="shared" si="0"/>
        <v>-5.2482657732925038</v>
      </c>
      <c r="H18" s="93">
        <f t="shared" si="0"/>
        <v>3.3664038620812242</v>
      </c>
      <c r="I18" s="93">
        <f t="shared" si="0"/>
        <v>6.1829384039594482</v>
      </c>
      <c r="J18" s="93">
        <f t="shared" si="0"/>
        <v>4.9907371757413221</v>
      </c>
      <c r="K18" s="93">
        <f t="shared" si="0"/>
        <v>3.794635710839267</v>
      </c>
      <c r="L18" s="93">
        <f t="shared" si="0"/>
        <v>-5.1157419788545493</v>
      </c>
      <c r="M18" s="93">
        <f t="shared" si="0"/>
        <v>7.6208230988094483</v>
      </c>
      <c r="N18" s="93">
        <f t="shared" si="0"/>
        <v>17.702288690194766</v>
      </c>
      <c r="O18" s="93">
        <f t="shared" si="0"/>
        <v>3.211789793788089</v>
      </c>
      <c r="P18" s="93">
        <f t="shared" si="0"/>
        <v>12.097182842395981</v>
      </c>
      <c r="Q18" s="93">
        <f t="shared" si="0"/>
        <v>0.33077531626155565</v>
      </c>
      <c r="R18" s="93">
        <f t="shared" si="0"/>
        <v>5.3961845573028189</v>
      </c>
    </row>
    <row r="19" spans="1:18" ht="15" customHeight="1" x14ac:dyDescent="0.25">
      <c r="A19" s="86" t="s">
        <v>85</v>
      </c>
      <c r="C19" s="92">
        <f t="shared" si="0"/>
        <v>7.8763642703486347</v>
      </c>
      <c r="D19" s="92">
        <f t="shared" si="0"/>
        <v>-9.5810736250043114</v>
      </c>
      <c r="E19" s="92">
        <f t="shared" si="0"/>
        <v>11.416058270030248</v>
      </c>
      <c r="F19" s="92">
        <f t="shared" si="0"/>
        <v>6.6726154991822995</v>
      </c>
      <c r="G19" s="92">
        <f t="shared" si="0"/>
        <v>-20.229189069436337</v>
      </c>
      <c r="H19" s="92">
        <f t="shared" si="0"/>
        <v>-13.058440122552174</v>
      </c>
      <c r="I19" s="92">
        <f t="shared" si="0"/>
        <v>17.398773877379536</v>
      </c>
      <c r="J19" s="92">
        <f t="shared" si="0"/>
        <v>-14.689292344150973</v>
      </c>
      <c r="K19" s="92">
        <f t="shared" si="0"/>
        <v>4.0229549110150531</v>
      </c>
      <c r="L19" s="92">
        <f t="shared" si="0"/>
        <v>8.6076893144291677</v>
      </c>
      <c r="M19" s="92">
        <f t="shared" si="0"/>
        <v>-0.99936813284232651</v>
      </c>
      <c r="N19" s="92">
        <f t="shared" si="0"/>
        <v>-8.1933522384914461</v>
      </c>
      <c r="O19" s="92">
        <f t="shared" si="0"/>
        <v>-1.7568926203149093</v>
      </c>
      <c r="P19" s="92">
        <f t="shared" si="0"/>
        <v>3.9381712994490448</v>
      </c>
      <c r="Q19" s="92">
        <f t="shared" si="0"/>
        <v>0.20920044663061965</v>
      </c>
      <c r="R19" s="92">
        <f t="shared" si="0"/>
        <v>-3.9106713828228612</v>
      </c>
    </row>
    <row r="20" spans="1:18" ht="15" customHeight="1" x14ac:dyDescent="0.25">
      <c r="A20" s="87" t="s">
        <v>86</v>
      </c>
      <c r="B20" s="108"/>
      <c r="C20" s="93">
        <f t="shared" si="0"/>
        <v>12.968991283290855</v>
      </c>
      <c r="D20" s="93">
        <f t="shared" si="0"/>
        <v>-15.084848946389528</v>
      </c>
      <c r="E20" s="93">
        <f t="shared" si="0"/>
        <v>6.9011783886264277</v>
      </c>
      <c r="F20" s="93">
        <f t="shared" si="0"/>
        <v>15.913356933737788</v>
      </c>
      <c r="G20" s="93">
        <f t="shared" si="0"/>
        <v>15.975326133371116</v>
      </c>
      <c r="H20" s="93">
        <f t="shared" si="0"/>
        <v>2.2113470607121766</v>
      </c>
      <c r="I20" s="93">
        <f t="shared" si="0"/>
        <v>-0.12441719638195403</v>
      </c>
      <c r="J20" s="93">
        <f t="shared" si="0"/>
        <v>13.275775688937053</v>
      </c>
      <c r="K20" s="93">
        <f t="shared" si="0"/>
        <v>6.9024979381875573</v>
      </c>
      <c r="L20" s="93">
        <f t="shared" si="0"/>
        <v>7.4288578714498898</v>
      </c>
      <c r="M20" s="93">
        <f t="shared" si="0"/>
        <v>14.994569510797362</v>
      </c>
      <c r="N20" s="93">
        <f t="shared" si="0"/>
        <v>9.6609976494542273</v>
      </c>
      <c r="O20" s="93">
        <f t="shared" si="0"/>
        <v>-56.954616024946091</v>
      </c>
      <c r="P20" s="93">
        <f t="shared" si="0"/>
        <v>2.2871739538921521</v>
      </c>
      <c r="Q20" s="93">
        <f t="shared" si="0"/>
        <v>110.41595681123812</v>
      </c>
      <c r="R20" s="93">
        <f t="shared" si="0"/>
        <v>9.1728261023465762</v>
      </c>
    </row>
    <row r="21" spans="1:18" ht="15" customHeight="1" x14ac:dyDescent="0.25">
      <c r="A21" s="82" t="s">
        <v>87</v>
      </c>
      <c r="C21" s="92">
        <f t="shared" si="0"/>
        <v>39.007838357047532</v>
      </c>
      <c r="D21" s="92">
        <f t="shared" si="0"/>
        <v>-7.9107201563965557</v>
      </c>
      <c r="E21" s="92">
        <f t="shared" si="0"/>
        <v>44.893985493187081</v>
      </c>
      <c r="F21" s="92">
        <f t="shared" si="0"/>
        <v>29.472125530451908</v>
      </c>
      <c r="G21" s="92">
        <f t="shared" si="0"/>
        <v>-6.8888187475350531</v>
      </c>
      <c r="H21" s="92">
        <f t="shared" si="0"/>
        <v>21.168025048392369</v>
      </c>
      <c r="I21" s="92">
        <f t="shared" si="0"/>
        <v>22.620134122662527</v>
      </c>
      <c r="J21" s="92">
        <f t="shared" si="0"/>
        <v>88.359072899786725</v>
      </c>
      <c r="K21" s="92">
        <f t="shared" si="0"/>
        <v>-10.725611334867658</v>
      </c>
      <c r="L21" s="92">
        <f t="shared" si="0"/>
        <v>12.336845673761342</v>
      </c>
      <c r="M21" s="92">
        <f t="shared" si="0"/>
        <v>66.118009633931266</v>
      </c>
      <c r="N21" s="92">
        <f t="shared" si="0"/>
        <v>-1.5998912085030126</v>
      </c>
      <c r="O21" s="92">
        <f t="shared" si="0"/>
        <v>-53.851503333284626</v>
      </c>
      <c r="P21" s="92">
        <f t="shared" si="0"/>
        <v>36.311525305745882</v>
      </c>
      <c r="Q21" s="92">
        <f t="shared" si="0"/>
        <v>78.372410666937057</v>
      </c>
      <c r="R21" s="92">
        <f t="shared" si="0"/>
        <v>-11.798757817170147</v>
      </c>
    </row>
    <row r="22" spans="1:18" ht="15" customHeight="1" x14ac:dyDescent="0.25">
      <c r="A22" s="82" t="s">
        <v>88</v>
      </c>
      <c r="C22" s="92">
        <f t="shared" si="0"/>
        <v>11.612615486217038</v>
      </c>
      <c r="D22" s="92">
        <f t="shared" si="0"/>
        <v>-15.550277961674098</v>
      </c>
      <c r="E22" s="92">
        <f t="shared" si="0"/>
        <v>4.213381046302489</v>
      </c>
      <c r="F22" s="92">
        <f t="shared" si="0"/>
        <v>14.57970573826608</v>
      </c>
      <c r="G22" s="92">
        <f t="shared" si="0"/>
        <v>18.516565347957847</v>
      </c>
      <c r="H22" s="92">
        <f t="shared" si="0"/>
        <v>0.5560513210149054</v>
      </c>
      <c r="I22" s="92">
        <f t="shared" si="0"/>
        <v>-2.5175707014791993</v>
      </c>
      <c r="J22" s="92">
        <f t="shared" si="0"/>
        <v>3.3383942067030992</v>
      </c>
      <c r="K22" s="92">
        <f t="shared" si="0"/>
        <v>11.15514357595211</v>
      </c>
      <c r="L22" s="92">
        <f t="shared" si="0"/>
        <v>6.4779153720747606</v>
      </c>
      <c r="M22" s="92">
        <f t="shared" si="0"/>
        <v>4.544154498054187</v>
      </c>
      <c r="N22" s="92">
        <f t="shared" si="0"/>
        <v>13.31865572256936</v>
      </c>
      <c r="O22" s="92">
        <f t="shared" si="0"/>
        <v>-57.829845921775139</v>
      </c>
      <c r="P22" s="92">
        <f t="shared" si="0"/>
        <v>-8.2147004802222039</v>
      </c>
      <c r="Q22" s="92">
        <f t="shared" si="0"/>
        <v>125.1044412262583</v>
      </c>
      <c r="R22" s="92">
        <f t="shared" si="0"/>
        <v>16.790305104549109</v>
      </c>
    </row>
    <row r="23" spans="1:18" ht="15" customHeight="1" x14ac:dyDescent="0.25">
      <c r="A23" s="87" t="s">
        <v>89</v>
      </c>
      <c r="B23" s="108"/>
      <c r="C23" s="93">
        <f t="shared" si="0"/>
        <v>3.9726777255953971</v>
      </c>
      <c r="D23" s="93">
        <f t="shared" si="0"/>
        <v>-8.8051823404333156</v>
      </c>
      <c r="E23" s="93">
        <f t="shared" si="0"/>
        <v>10.160200411864405</v>
      </c>
      <c r="F23" s="93">
        <f t="shared" si="0"/>
        <v>11.450665951052773</v>
      </c>
      <c r="G23" s="93">
        <f t="shared" si="0"/>
        <v>-6.1632033195769598</v>
      </c>
      <c r="H23" s="93">
        <f t="shared" si="0"/>
        <v>-6.6338637002923972</v>
      </c>
      <c r="I23" s="93">
        <f t="shared" si="0"/>
        <v>11.766009947558365</v>
      </c>
      <c r="J23" s="93">
        <f t="shared" si="0"/>
        <v>0.32781591077255534</v>
      </c>
      <c r="K23" s="93">
        <f t="shared" si="0"/>
        <v>8.102369714633717</v>
      </c>
      <c r="L23" s="93">
        <f t="shared" si="0"/>
        <v>13.919554429585524</v>
      </c>
      <c r="M23" s="93">
        <f t="shared" si="0"/>
        <v>9.1455066572810662</v>
      </c>
      <c r="N23" s="93">
        <f t="shared" si="0"/>
        <v>2.1200713832072227</v>
      </c>
      <c r="O23" s="93">
        <f t="shared" si="0"/>
        <v>-25.820373687969976</v>
      </c>
      <c r="P23" s="93">
        <f t="shared" si="0"/>
        <v>9.510403952066282</v>
      </c>
      <c r="Q23" s="93">
        <f t="shared" si="0"/>
        <v>32.517881242060362</v>
      </c>
      <c r="R23" s="93">
        <f t="shared" si="0"/>
        <v>5.1286900350963061</v>
      </c>
    </row>
    <row r="24" spans="1:18" ht="15" customHeight="1" x14ac:dyDescent="0.25">
      <c r="A24" s="33" t="s">
        <v>90</v>
      </c>
      <c r="C24" s="92">
        <f t="shared" si="0"/>
        <v>2.6640006529542015</v>
      </c>
      <c r="D24" s="92">
        <f t="shared" si="0"/>
        <v>-10.961156992314692</v>
      </c>
      <c r="E24" s="92">
        <f t="shared" si="0"/>
        <v>13.085199424616189</v>
      </c>
      <c r="F24" s="92">
        <f t="shared" si="0"/>
        <v>15.801971007111337</v>
      </c>
      <c r="G24" s="92">
        <f t="shared" si="0"/>
        <v>-12.3277257793585</v>
      </c>
      <c r="H24" s="92">
        <f t="shared" si="0"/>
        <v>-8.9461528342805519</v>
      </c>
      <c r="I24" s="92">
        <f t="shared" si="0"/>
        <v>13.814441100464524</v>
      </c>
      <c r="J24" s="92">
        <f t="shared" si="0"/>
        <v>0.43348414567780935</v>
      </c>
      <c r="K24" s="92">
        <f t="shared" si="0"/>
        <v>7.0545469229526869</v>
      </c>
      <c r="L24" s="92">
        <f t="shared" si="0"/>
        <v>19.637371081413789</v>
      </c>
      <c r="M24" s="92">
        <f t="shared" si="0"/>
        <v>7.7002256945031933</v>
      </c>
      <c r="N24" s="92">
        <f t="shared" si="0"/>
        <v>2.7062897661181529</v>
      </c>
      <c r="O24" s="92">
        <f t="shared" si="0"/>
        <v>-21.33380118653314</v>
      </c>
      <c r="P24" s="92">
        <f t="shared" si="0"/>
        <v>13.269789184535119</v>
      </c>
      <c r="Q24" s="92">
        <f t="shared" si="0"/>
        <v>34.57787987641143</v>
      </c>
      <c r="R24" s="92">
        <f t="shared" si="0"/>
        <v>4.5122265773752224</v>
      </c>
    </row>
    <row r="25" spans="1:18" ht="15" customHeight="1" x14ac:dyDescent="0.25">
      <c r="A25" s="82" t="s">
        <v>91</v>
      </c>
      <c r="C25" s="92">
        <f t="shared" si="0"/>
        <v>8.4907512781385197</v>
      </c>
      <c r="D25" s="92">
        <f t="shared" si="0"/>
        <v>-1.7616596043887656</v>
      </c>
      <c r="E25" s="92">
        <f t="shared" si="0"/>
        <v>1.499151620597905</v>
      </c>
      <c r="F25" s="92">
        <f t="shared" si="0"/>
        <v>-2.9044812003495069</v>
      </c>
      <c r="G25" s="92">
        <f t="shared" si="0"/>
        <v>18.091966595811559</v>
      </c>
      <c r="H25" s="92">
        <f t="shared" si="0"/>
        <v>0.1205699165208074</v>
      </c>
      <c r="I25" s="92">
        <f t="shared" si="0"/>
        <v>6.3242026523904871</v>
      </c>
      <c r="J25" s="92">
        <f t="shared" si="0"/>
        <v>2.7324906615477929E-2</v>
      </c>
      <c r="K25" s="92">
        <f t="shared" si="0"/>
        <v>11.094184730199984</v>
      </c>
      <c r="L25" s="92">
        <f t="shared" si="0"/>
        <v>-1.812698262457213</v>
      </c>
      <c r="M25" s="92">
        <f t="shared" si="0"/>
        <v>13.990849437758634</v>
      </c>
      <c r="N25" s="92">
        <f t="shared" si="0"/>
        <v>0.26321514632361431</v>
      </c>
      <c r="O25" s="92">
        <f t="shared" si="0"/>
        <v>-40.377945846530139</v>
      </c>
      <c r="P25" s="92">
        <f t="shared" si="0"/>
        <v>-6.5839045983155149</v>
      </c>
      <c r="Q25" s="92">
        <f t="shared" si="0"/>
        <v>21.824506024849622</v>
      </c>
      <c r="R25" s="92">
        <f t="shared" si="0"/>
        <v>8.6637292388305642</v>
      </c>
    </row>
    <row r="26" spans="1:18" ht="15" customHeight="1" x14ac:dyDescent="0.25">
      <c r="A26" s="88" t="s">
        <v>81</v>
      </c>
      <c r="B26" s="109"/>
      <c r="C26" s="94">
        <f t="shared" si="0"/>
        <v>11.013095448010834</v>
      </c>
      <c r="D26" s="94">
        <f t="shared" si="0"/>
        <v>0.42158304299539928</v>
      </c>
      <c r="E26" s="94">
        <f t="shared" si="0"/>
        <v>2.5028523658292556</v>
      </c>
      <c r="F26" s="94">
        <f t="shared" si="0"/>
        <v>6.7795727260026473</v>
      </c>
      <c r="G26" s="94">
        <f t="shared" si="0"/>
        <v>1.7685988233125505</v>
      </c>
      <c r="H26" s="94">
        <f t="shared" si="0"/>
        <v>2.0659033570250562</v>
      </c>
      <c r="I26" s="94">
        <f t="shared" si="0"/>
        <v>0.5956479646810342</v>
      </c>
      <c r="J26" s="94">
        <f t="shared" si="0"/>
        <v>2.5716015109042756</v>
      </c>
      <c r="K26" s="94">
        <f t="shared" si="0"/>
        <v>6.0325524093056249</v>
      </c>
      <c r="L26" s="94">
        <f t="shared" si="0"/>
        <v>5.9072551108765969</v>
      </c>
      <c r="M26" s="94">
        <f t="shared" si="0"/>
        <v>5.4743087970590576</v>
      </c>
      <c r="N26" s="94">
        <f t="shared" si="0"/>
        <v>7.6909759752541218</v>
      </c>
      <c r="O26" s="94">
        <f t="shared" si="0"/>
        <v>-20.515296159594655</v>
      </c>
      <c r="P26" s="94">
        <f t="shared" si="0"/>
        <v>8.4783769346104663</v>
      </c>
      <c r="Q26" s="94">
        <f>+(Q13/P13-1)*100</f>
        <v>26.302336545482973</v>
      </c>
      <c r="R26" s="94">
        <f>+(R13/Q13-1)*100</f>
        <v>9.2050514747068704</v>
      </c>
    </row>
    <row r="28" spans="1:18" ht="15" customHeight="1" x14ac:dyDescent="0.25">
      <c r="A28" s="34" t="s">
        <v>120</v>
      </c>
    </row>
    <row r="29" spans="1:18" ht="15" customHeight="1" x14ac:dyDescent="0.25">
      <c r="A29" s="32" t="s">
        <v>113</v>
      </c>
    </row>
    <row r="30" spans="1:18" ht="15" customHeight="1" x14ac:dyDescent="0.25">
      <c r="A30" s="86" t="s">
        <v>146</v>
      </c>
    </row>
  </sheetData>
  <pageMargins left="0.7" right="0.7" top="0.91812499999999997" bottom="0.75" header="0.3" footer="0.3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/>
  </sheetPr>
  <dimension ref="A1:S31"/>
  <sheetViews>
    <sheetView showGridLines="0" view="pageLayout" zoomScale="98" zoomScaleNormal="100" zoomScalePageLayoutView="98" workbookViewId="0">
      <selection activeCell="H3" sqref="G3:H3"/>
    </sheetView>
  </sheetViews>
  <sheetFormatPr defaultColWidth="9.140625" defaultRowHeight="15" customHeight="1" x14ac:dyDescent="0.25"/>
  <cols>
    <col min="1" max="1" width="31.28515625" style="86" customWidth="1"/>
    <col min="2" max="17" width="8.42578125" style="34" bestFit="1" customWidth="1"/>
    <col min="18" max="18" width="8.42578125" style="34" customWidth="1"/>
    <col min="19" max="16384" width="9.140625" style="34"/>
  </cols>
  <sheetData>
    <row r="1" spans="1:19" ht="15" customHeight="1" x14ac:dyDescent="0.25">
      <c r="A1" s="76" t="s">
        <v>152</v>
      </c>
    </row>
    <row r="2" spans="1:19" ht="15" customHeight="1" x14ac:dyDescent="0.25">
      <c r="A2" s="77"/>
      <c r="B2" s="78">
        <v>2007</v>
      </c>
      <c r="C2" s="78">
        <v>2008</v>
      </c>
      <c r="D2" s="78">
        <v>2009</v>
      </c>
      <c r="E2" s="78">
        <v>2010</v>
      </c>
      <c r="F2" s="78">
        <v>2011</v>
      </c>
      <c r="G2" s="78">
        <v>2012</v>
      </c>
      <c r="H2" s="78">
        <v>2013</v>
      </c>
      <c r="I2" s="78">
        <v>2014</v>
      </c>
      <c r="J2" s="78">
        <v>2015</v>
      </c>
      <c r="K2" s="78">
        <v>2016</v>
      </c>
      <c r="L2" s="78">
        <v>2017</v>
      </c>
      <c r="M2" s="78">
        <v>2018</v>
      </c>
      <c r="N2" s="107">
        <v>2019</v>
      </c>
      <c r="O2" s="107">
        <v>2020</v>
      </c>
      <c r="P2" s="107">
        <v>2021</v>
      </c>
      <c r="Q2" s="107" t="s">
        <v>119</v>
      </c>
      <c r="R2" s="107" t="s">
        <v>147</v>
      </c>
    </row>
    <row r="3" spans="1:19" ht="15" customHeight="1" x14ac:dyDescent="0.25">
      <c r="A3" s="80" t="s">
        <v>83</v>
      </c>
      <c r="B3" s="81">
        <v>118819.16191612514</v>
      </c>
      <c r="C3" s="81">
        <v>121395.11969312237</v>
      </c>
      <c r="D3" s="81">
        <v>128965.68518303028</v>
      </c>
      <c r="E3" s="81">
        <v>128378.86480887659</v>
      </c>
      <c r="F3" s="81">
        <v>132431.33855532468</v>
      </c>
      <c r="G3" s="81">
        <v>133800.73977455939</v>
      </c>
      <c r="H3" s="81">
        <v>136230.85050390713</v>
      </c>
      <c r="I3" s="81">
        <v>139230.72008926363</v>
      </c>
      <c r="J3" s="81">
        <v>143703.53500000009</v>
      </c>
      <c r="K3" s="81">
        <v>153849.77000000011</v>
      </c>
      <c r="L3" s="81">
        <v>166730.23969144793</v>
      </c>
      <c r="M3" s="81">
        <v>174327.37287237353</v>
      </c>
      <c r="N3" s="81">
        <v>185880.03859189904</v>
      </c>
      <c r="O3" s="81">
        <v>167145.42939282427</v>
      </c>
      <c r="P3" s="81">
        <v>183965.63604333973</v>
      </c>
      <c r="Q3" s="81">
        <v>199285.33134833144</v>
      </c>
      <c r="R3" s="81">
        <v>211849.2912641514</v>
      </c>
    </row>
    <row r="4" spans="1:19" ht="15" customHeight="1" x14ac:dyDescent="0.25">
      <c r="A4" s="82" t="s">
        <v>84</v>
      </c>
      <c r="B4" s="83">
        <v>90900.755926693353</v>
      </c>
      <c r="C4" s="83">
        <v>92398.206386280886</v>
      </c>
      <c r="D4" s="83">
        <v>97868.146630285453</v>
      </c>
      <c r="E4" s="83">
        <v>96657.474023315444</v>
      </c>
      <c r="F4" s="83">
        <v>98792.792324206064</v>
      </c>
      <c r="G4" s="83">
        <v>102094.02169671754</v>
      </c>
      <c r="H4" s="83">
        <v>103911.31781308005</v>
      </c>
      <c r="I4" s="83">
        <v>105275.84048913764</v>
      </c>
      <c r="J4" s="83">
        <v>108470.535</v>
      </c>
      <c r="K4" s="83">
        <v>117268.67400000001</v>
      </c>
      <c r="L4" s="83">
        <v>133122.90866902418</v>
      </c>
      <c r="M4" s="83">
        <v>138845.09378934393</v>
      </c>
      <c r="N4" s="83">
        <v>144477.41864465643</v>
      </c>
      <c r="O4" s="83">
        <v>124569.90735843402</v>
      </c>
      <c r="P4" s="83">
        <v>137119.38804242399</v>
      </c>
      <c r="Q4" s="83">
        <v>155917.55092968917</v>
      </c>
      <c r="R4" s="83">
        <v>167980.82989460902</v>
      </c>
    </row>
    <row r="5" spans="1:19" ht="15" customHeight="1" x14ac:dyDescent="0.25">
      <c r="A5" s="84" t="s">
        <v>153</v>
      </c>
      <c r="B5" s="85">
        <v>27953.344025307884</v>
      </c>
      <c r="C5" s="85">
        <v>29026.876178752183</v>
      </c>
      <c r="D5" s="85">
        <v>31131.751023715577</v>
      </c>
      <c r="E5" s="85">
        <v>31751.685697531073</v>
      </c>
      <c r="F5" s="85">
        <v>33669.676117414063</v>
      </c>
      <c r="G5" s="85">
        <v>31673.300786922038</v>
      </c>
      <c r="H5" s="85">
        <v>32286.947201576157</v>
      </c>
      <c r="I5" s="85">
        <v>33952.959148322669</v>
      </c>
      <c r="J5" s="85">
        <v>35233.000000000007</v>
      </c>
      <c r="K5" s="85">
        <v>36581.096000000012</v>
      </c>
      <c r="L5" s="85">
        <v>33562.651456590131</v>
      </c>
      <c r="M5" s="85">
        <v>35427.715274638293</v>
      </c>
      <c r="N5" s="85">
        <v>41217.366953861587</v>
      </c>
      <c r="O5" s="85">
        <v>42215.855458615653</v>
      </c>
      <c r="P5" s="85">
        <v>46450.895288684718</v>
      </c>
      <c r="Q5" s="85">
        <v>43227.83814151807</v>
      </c>
      <c r="R5" s="85">
        <v>43801.959461163286</v>
      </c>
    </row>
    <row r="6" spans="1:19" ht="15" customHeight="1" x14ac:dyDescent="0.25">
      <c r="A6" s="86" t="s">
        <v>85</v>
      </c>
      <c r="B6" s="83">
        <v>69979.048555373185</v>
      </c>
      <c r="C6" s="83">
        <v>72751.470322290712</v>
      </c>
      <c r="D6" s="83">
        <v>65755.753928700855</v>
      </c>
      <c r="E6" s="83">
        <v>72769.071514655385</v>
      </c>
      <c r="F6" s="83">
        <v>74070.403647176718</v>
      </c>
      <c r="G6" s="83">
        <v>59001.957504283622</v>
      </c>
      <c r="H6" s="83">
        <v>51463.674368113905</v>
      </c>
      <c r="I6" s="83">
        <v>60331.299600943246</v>
      </c>
      <c r="J6" s="83">
        <v>50620.27899999993</v>
      </c>
      <c r="K6" s="83">
        <v>54496.404999999912</v>
      </c>
      <c r="L6" s="83">
        <v>55771.569115634593</v>
      </c>
      <c r="M6" s="83">
        <v>58020.308043074416</v>
      </c>
      <c r="N6" s="83">
        <v>55870.808290801659</v>
      </c>
      <c r="O6" s="83">
        <v>55916.816229136835</v>
      </c>
      <c r="P6" s="83">
        <v>57274.18756839713</v>
      </c>
      <c r="Q6" s="83">
        <v>41568.112374258708</v>
      </c>
      <c r="R6" s="83">
        <v>27381.956141714334</v>
      </c>
    </row>
    <row r="7" spans="1:19" ht="15" customHeight="1" x14ac:dyDescent="0.25">
      <c r="A7" s="87" t="s">
        <v>86</v>
      </c>
      <c r="B7" s="85">
        <v>52968.611922401797</v>
      </c>
      <c r="C7" s="85">
        <v>57069.053354755793</v>
      </c>
      <c r="D7" s="85">
        <v>47430.492108006918</v>
      </c>
      <c r="E7" s="85">
        <v>50548.723330546927</v>
      </c>
      <c r="F7" s="85">
        <v>55986.180940828017</v>
      </c>
      <c r="G7" s="85">
        <v>63674.633156298623</v>
      </c>
      <c r="H7" s="85">
        <v>63944.260539599811</v>
      </c>
      <c r="I7" s="85">
        <v>63006.935435162588</v>
      </c>
      <c r="J7" s="85">
        <v>71538.999999999985</v>
      </c>
      <c r="K7" s="85">
        <v>77917.257999999973</v>
      </c>
      <c r="L7" s="85">
        <v>85529.732588549741</v>
      </c>
      <c r="M7" s="85">
        <v>96991.650464099686</v>
      </c>
      <c r="N7" s="85">
        <v>105905.93404038805</v>
      </c>
      <c r="O7" s="85">
        <v>46023.270605028301</v>
      </c>
      <c r="P7" s="85">
        <v>44706.342012746063</v>
      </c>
      <c r="Q7" s="85">
        <v>88353.283275337846</v>
      </c>
      <c r="R7" s="85">
        <v>92667.730910133498</v>
      </c>
    </row>
    <row r="8" spans="1:19" ht="15" customHeight="1" x14ac:dyDescent="0.25">
      <c r="A8" s="82" t="s">
        <v>87</v>
      </c>
      <c r="B8" s="83">
        <v>2504.9815396829408</v>
      </c>
      <c r="C8" s="83">
        <v>3260.035139470609</v>
      </c>
      <c r="D8" s="83">
        <v>2972.0377929172355</v>
      </c>
      <c r="E8" s="83">
        <v>4280.3291181790401</v>
      </c>
      <c r="F8" s="83">
        <v>5384.142047876554</v>
      </c>
      <c r="G8" s="83">
        <v>4965.0737166954559</v>
      </c>
      <c r="H8" s="83">
        <v>5837.6552722682864</v>
      </c>
      <c r="I8" s="83">
        <v>6973.0384740317741</v>
      </c>
      <c r="J8" s="83">
        <v>13904.000000000004</v>
      </c>
      <c r="K8" s="83">
        <v>14054.891000000001</v>
      </c>
      <c r="L8" s="83">
        <v>18553.960355585255</v>
      </c>
      <c r="M8" s="83">
        <v>29817.492817758968</v>
      </c>
      <c r="N8" s="83">
        <v>29690.749413822548</v>
      </c>
      <c r="O8" s="83">
        <v>14596.056505770921</v>
      </c>
      <c r="P8" s="83">
        <v>17162.077624927209</v>
      </c>
      <c r="Q8" s="83">
        <v>28629.069653653143</v>
      </c>
      <c r="R8" s="83">
        <v>23204.690424325079</v>
      </c>
    </row>
    <row r="9" spans="1:19" ht="15" customHeight="1" x14ac:dyDescent="0.25">
      <c r="A9" s="82" t="s">
        <v>88</v>
      </c>
      <c r="B9" s="83">
        <v>50990.790529106067</v>
      </c>
      <c r="C9" s="83">
        <v>54343.127788205376</v>
      </c>
      <c r="D9" s="83">
        <v>44880.967677803623</v>
      </c>
      <c r="E9" s="83">
        <v>46642.647056592534</v>
      </c>
      <c r="F9" s="83">
        <v>50970.331977047012</v>
      </c>
      <c r="G9" s="83">
        <v>59188.882001113081</v>
      </c>
      <c r="H9" s="83">
        <v>58553.0904558931</v>
      </c>
      <c r="I9" s="83">
        <v>56406.233668620225</v>
      </c>
      <c r="J9" s="83">
        <v>57634.999999999971</v>
      </c>
      <c r="K9" s="83">
        <v>63862.366999999969</v>
      </c>
      <c r="L9" s="83">
        <v>67349.705825988378</v>
      </c>
      <c r="M9" s="83">
        <v>69862.564439126043</v>
      </c>
      <c r="N9" s="83">
        <v>78465.511917675409</v>
      </c>
      <c r="O9" s="83">
        <v>32836.299453551124</v>
      </c>
      <c r="P9" s="83">
        <v>29824.908925974243</v>
      </c>
      <c r="Q9" s="83">
        <v>63155.850561368163</v>
      </c>
      <c r="R9" s="83">
        <v>71706.531727655136</v>
      </c>
    </row>
    <row r="10" spans="1:19" ht="15" customHeight="1" x14ac:dyDescent="0.25">
      <c r="A10" s="87" t="s">
        <v>89</v>
      </c>
      <c r="B10" s="85">
        <v>90824.471390674691</v>
      </c>
      <c r="C10" s="85">
        <v>89575.287602511104</v>
      </c>
      <c r="D10" s="85">
        <v>83323.669911200966</v>
      </c>
      <c r="E10" s="85">
        <v>89991.926146552883</v>
      </c>
      <c r="F10" s="85">
        <v>94328.168800641535</v>
      </c>
      <c r="G10" s="85">
        <v>86348.638911824004</v>
      </c>
      <c r="H10" s="85">
        <v>80651.97805879236</v>
      </c>
      <c r="I10" s="85">
        <v>90113.109613323555</v>
      </c>
      <c r="J10" s="85">
        <v>91952</v>
      </c>
      <c r="K10" s="85">
        <v>104907.993</v>
      </c>
      <c r="L10" s="85">
        <v>118902.81359741974</v>
      </c>
      <c r="M10" s="85">
        <v>133377.89629196032</v>
      </c>
      <c r="N10" s="85">
        <v>137804.98108601724</v>
      </c>
      <c r="O10" s="85">
        <v>103101.70507086704</v>
      </c>
      <c r="P10" s="85">
        <v>108718.3629777873</v>
      </c>
      <c r="Q10" s="85">
        <v>122368.36847389105</v>
      </c>
      <c r="R10" s="85">
        <v>112000.37360626897</v>
      </c>
    </row>
    <row r="11" spans="1:19" ht="15" customHeight="1" x14ac:dyDescent="0.25">
      <c r="A11" s="82" t="s">
        <v>90</v>
      </c>
      <c r="B11" s="83">
        <v>70128.080856827553</v>
      </c>
      <c r="C11" s="83">
        <v>68159.327664439872</v>
      </c>
      <c r="D11" s="83">
        <v>62233.322999117059</v>
      </c>
      <c r="E11" s="83">
        <v>68773.847557265108</v>
      </c>
      <c r="F11" s="83">
        <v>74486.319356432403</v>
      </c>
      <c r="G11" s="83">
        <v>63551.602277427381</v>
      </c>
      <c r="H11" s="83">
        <v>58134.644467938291</v>
      </c>
      <c r="I11" s="83">
        <v>66033.547989701299</v>
      </c>
      <c r="J11" s="83">
        <v>68101.000000000044</v>
      </c>
      <c r="K11" s="83">
        <v>78303.284000000058</v>
      </c>
      <c r="L11" s="83">
        <v>93339.376204114029</v>
      </c>
      <c r="M11" s="83">
        <v>103835.26816674977</v>
      </c>
      <c r="N11" s="83">
        <v>108426.96127870707</v>
      </c>
      <c r="O11" s="83">
        <v>86469.335332450297</v>
      </c>
      <c r="P11" s="83">
        <v>93970.130515679091</v>
      </c>
      <c r="Q11" s="83">
        <v>105403.26052757227</v>
      </c>
      <c r="R11" s="83">
        <v>93907.640351070164</v>
      </c>
    </row>
    <row r="12" spans="1:19" ht="15" customHeight="1" x14ac:dyDescent="0.25">
      <c r="A12" s="82" t="s">
        <v>91</v>
      </c>
      <c r="B12" s="83">
        <v>20493.412795770535</v>
      </c>
      <c r="C12" s="83">
        <v>21224.699883345376</v>
      </c>
      <c r="D12" s="83">
        <v>20932.696638438585</v>
      </c>
      <c r="E12" s="83">
        <v>21054.096524280634</v>
      </c>
      <c r="F12" s="83">
        <v>19646.091143610844</v>
      </c>
      <c r="G12" s="83">
        <v>22792.889813915714</v>
      </c>
      <c r="H12" s="83">
        <v>22571.807587334504</v>
      </c>
      <c r="I12" s="83">
        <v>24106.471205222908</v>
      </c>
      <c r="J12" s="83">
        <v>23850.999999999985</v>
      </c>
      <c r="K12" s="83">
        <v>26604.708999999984</v>
      </c>
      <c r="L12" s="83">
        <v>25862.52634244995</v>
      </c>
      <c r="M12" s="83">
        <v>29816.492181984711</v>
      </c>
      <c r="N12" s="83">
        <v>29764.54684595282</v>
      </c>
      <c r="O12" s="83">
        <v>17505.978036915669</v>
      </c>
      <c r="P12" s="83">
        <v>16041.307090823884</v>
      </c>
      <c r="Q12" s="83">
        <v>18378.950409511479</v>
      </c>
      <c r="R12" s="83">
        <v>19386.509759162585</v>
      </c>
    </row>
    <row r="13" spans="1:19" ht="15" customHeight="1" x14ac:dyDescent="0.25">
      <c r="A13" s="88" t="s">
        <v>93</v>
      </c>
      <c r="B13" s="89">
        <v>150752.04250859172</v>
      </c>
      <c r="C13" s="89">
        <v>161363.49584452779</v>
      </c>
      <c r="D13" s="89">
        <v>158937.25565098948</v>
      </c>
      <c r="E13" s="89">
        <v>161856.00990413403</v>
      </c>
      <c r="F13" s="89">
        <v>168208.40219752595</v>
      </c>
      <c r="G13" s="89">
        <v>170031.19003730602</v>
      </c>
      <c r="H13" s="89">
        <v>171106.01958288965</v>
      </c>
      <c r="I13" s="89">
        <v>172298.05850008185</v>
      </c>
      <c r="J13" s="89">
        <v>173910.81399999987</v>
      </c>
      <c r="K13" s="89">
        <v>181355.43999999989</v>
      </c>
      <c r="L13" s="89">
        <v>189609.49704920262</v>
      </c>
      <c r="M13" s="89">
        <v>196638.25394438647</v>
      </c>
      <c r="N13" s="89">
        <v>210300.33831679929</v>
      </c>
      <c r="O13" s="89">
        <v>166546.7726796224</v>
      </c>
      <c r="P13" s="89">
        <v>178260.89007204986</v>
      </c>
      <c r="Q13" s="89">
        <v>209347.94830065555</v>
      </c>
      <c r="R13" s="89">
        <v>220127.55648158281</v>
      </c>
    </row>
    <row r="14" spans="1:19" ht="15" customHeight="1" x14ac:dyDescent="0.25">
      <c r="A14" s="90"/>
    </row>
    <row r="15" spans="1:19" ht="15" customHeight="1" x14ac:dyDescent="0.25">
      <c r="A15" s="110" t="s">
        <v>125</v>
      </c>
      <c r="B15" s="111"/>
      <c r="C15" s="79">
        <v>2008</v>
      </c>
      <c r="D15" s="79">
        <v>2009</v>
      </c>
      <c r="E15" s="79">
        <v>2010</v>
      </c>
      <c r="F15" s="79">
        <v>2011</v>
      </c>
      <c r="G15" s="79">
        <v>2012</v>
      </c>
      <c r="H15" s="79">
        <v>2013</v>
      </c>
      <c r="I15" s="79">
        <v>2014</v>
      </c>
      <c r="J15" s="79">
        <v>2015</v>
      </c>
      <c r="K15" s="79">
        <v>2016</v>
      </c>
      <c r="L15" s="79">
        <v>2017</v>
      </c>
      <c r="M15" s="79">
        <v>2018</v>
      </c>
      <c r="N15" s="107">
        <v>2019</v>
      </c>
      <c r="O15" s="107">
        <v>2020</v>
      </c>
      <c r="P15" s="107">
        <v>2021</v>
      </c>
      <c r="Q15" s="107" t="s">
        <v>119</v>
      </c>
      <c r="R15" s="107" t="s">
        <v>147</v>
      </c>
    </row>
    <row r="16" spans="1:19" ht="15" customHeight="1" x14ac:dyDescent="0.25">
      <c r="A16" s="80" t="s">
        <v>83</v>
      </c>
      <c r="B16" s="108"/>
      <c r="C16" s="91">
        <f t="shared" ref="C16:R26" si="0">+(C3/B3-1)*100</f>
        <v>2.1679649439167115</v>
      </c>
      <c r="D16" s="91">
        <f t="shared" si="0"/>
        <v>6.2363013513605292</v>
      </c>
      <c r="E16" s="91">
        <f t="shared" si="0"/>
        <v>-0.45502055319666113</v>
      </c>
      <c r="F16" s="91">
        <f t="shared" si="0"/>
        <v>3.1566517997188903</v>
      </c>
      <c r="G16" s="91">
        <f t="shared" si="0"/>
        <v>1.0340461964466474</v>
      </c>
      <c r="H16" s="91">
        <f t="shared" si="0"/>
        <v>1.816216213335009</v>
      </c>
      <c r="I16" s="91">
        <f t="shared" si="0"/>
        <v>2.2020486360176283</v>
      </c>
      <c r="J16" s="91">
        <f t="shared" si="0"/>
        <v>3.2125201305206463</v>
      </c>
      <c r="K16" s="91">
        <f t="shared" si="0"/>
        <v>7.0605326445170702</v>
      </c>
      <c r="L16" s="91">
        <f t="shared" si="0"/>
        <v>8.372108513030474</v>
      </c>
      <c r="M16" s="91">
        <f t="shared" si="0"/>
        <v>4.5565418696601689</v>
      </c>
      <c r="N16" s="91">
        <f t="shared" si="0"/>
        <v>6.6269946762653964</v>
      </c>
      <c r="O16" s="91">
        <f t="shared" si="0"/>
        <v>-10.078870943322071</v>
      </c>
      <c r="P16" s="91">
        <f t="shared" si="0"/>
        <v>10.063216632136985</v>
      </c>
      <c r="Q16" s="91">
        <f t="shared" si="0"/>
        <v>8.3274766062193315</v>
      </c>
      <c r="R16" s="91">
        <f t="shared" si="0"/>
        <v>6.3045081295318051</v>
      </c>
      <c r="S16" s="106"/>
    </row>
    <row r="17" spans="1:19" ht="15" customHeight="1" x14ac:dyDescent="0.25">
      <c r="A17" s="82" t="s">
        <v>84</v>
      </c>
      <c r="C17" s="92">
        <f t="shared" si="0"/>
        <v>1.6473465421950273</v>
      </c>
      <c r="D17" s="92">
        <f t="shared" si="0"/>
        <v>5.9199636637283559</v>
      </c>
      <c r="E17" s="92">
        <f t="shared" si="0"/>
        <v>-1.2370445836105803</v>
      </c>
      <c r="F17" s="92">
        <f t="shared" si="0"/>
        <v>2.2091600494086316</v>
      </c>
      <c r="G17" s="92">
        <f t="shared" si="0"/>
        <v>3.3415690505820494</v>
      </c>
      <c r="H17" s="92">
        <f t="shared" si="0"/>
        <v>1.780022068051168</v>
      </c>
      <c r="I17" s="92">
        <f t="shared" si="0"/>
        <v>1.3131607843836157</v>
      </c>
      <c r="J17" s="92">
        <f t="shared" si="0"/>
        <v>3.0345941633132645</v>
      </c>
      <c r="K17" s="92">
        <f t="shared" si="0"/>
        <v>8.11108657295736</v>
      </c>
      <c r="L17" s="92">
        <f t="shared" si="0"/>
        <v>13.519582108538341</v>
      </c>
      <c r="M17" s="92">
        <f t="shared" si="0"/>
        <v>4.2984225461498049</v>
      </c>
      <c r="N17" s="92">
        <f t="shared" si="0"/>
        <v>4.0565530272592021</v>
      </c>
      <c r="O17" s="92">
        <f t="shared" si="0"/>
        <v>-13.77897769282902</v>
      </c>
      <c r="P17" s="92">
        <f t="shared" si="0"/>
        <v>10.074247424685346</v>
      </c>
      <c r="Q17" s="92">
        <f t="shared" si="0"/>
        <v>13.709339835624945</v>
      </c>
      <c r="R17" s="92">
        <f t="shared" si="0"/>
        <v>7.7369602671348847</v>
      </c>
      <c r="S17" s="106"/>
    </row>
    <row r="18" spans="1:19" ht="15" customHeight="1" x14ac:dyDescent="0.25">
      <c r="A18" s="84" t="s">
        <v>153</v>
      </c>
      <c r="B18" s="108"/>
      <c r="C18" s="93">
        <f t="shared" si="0"/>
        <v>3.8404426764553357</v>
      </c>
      <c r="D18" s="93">
        <f t="shared" si="0"/>
        <v>7.2514687147222867</v>
      </c>
      <c r="E18" s="93">
        <f t="shared" si="0"/>
        <v>1.9913260688203538</v>
      </c>
      <c r="F18" s="93">
        <f t="shared" si="0"/>
        <v>6.0405939960287869</v>
      </c>
      <c r="G18" s="93">
        <f t="shared" si="0"/>
        <v>-5.9292976966282556</v>
      </c>
      <c r="H18" s="93">
        <f t="shared" si="0"/>
        <v>1.9374248954421969</v>
      </c>
      <c r="I18" s="93">
        <f t="shared" si="0"/>
        <v>5.1600169453777989</v>
      </c>
      <c r="J18" s="93">
        <f t="shared" si="0"/>
        <v>3.7700420929012823</v>
      </c>
      <c r="K18" s="93">
        <f t="shared" si="0"/>
        <v>3.8262310901711505</v>
      </c>
      <c r="L18" s="93">
        <f t="shared" si="0"/>
        <v>-8.2513780981572573</v>
      </c>
      <c r="M18" s="93">
        <f t="shared" si="0"/>
        <v>5.5569620906156025</v>
      </c>
      <c r="N18" s="93">
        <f t="shared" si="0"/>
        <v>16.342153690525851</v>
      </c>
      <c r="O18" s="93">
        <f t="shared" si="0"/>
        <v>2.4224946389024948</v>
      </c>
      <c r="P18" s="93">
        <f t="shared" si="0"/>
        <v>10.031870215731352</v>
      </c>
      <c r="Q18" s="93">
        <f t="shared" si="0"/>
        <v>-6.9386329954156389</v>
      </c>
      <c r="R18" s="93">
        <f t="shared" si="0"/>
        <v>1.3281286881978049</v>
      </c>
      <c r="S18" s="106"/>
    </row>
    <row r="19" spans="1:19" ht="15" customHeight="1" x14ac:dyDescent="0.25">
      <c r="A19" s="86" t="s">
        <v>85</v>
      </c>
      <c r="C19" s="92">
        <f t="shared" si="0"/>
        <v>3.961788312574388</v>
      </c>
      <c r="D19" s="92">
        <f t="shared" si="0"/>
        <v>-9.6159106648960773</v>
      </c>
      <c r="E19" s="92">
        <f t="shared" si="0"/>
        <v>10.665709336340502</v>
      </c>
      <c r="F19" s="92">
        <f t="shared" si="0"/>
        <v>1.7883038843765409</v>
      </c>
      <c r="G19" s="92">
        <f t="shared" si="0"/>
        <v>-20.343410324411604</v>
      </c>
      <c r="H19" s="92">
        <f t="shared" si="0"/>
        <v>-12.776327184775905</v>
      </c>
      <c r="I19" s="92">
        <f t="shared" si="0"/>
        <v>17.230843583767875</v>
      </c>
      <c r="J19" s="92">
        <f t="shared" si="0"/>
        <v>-16.09615682933422</v>
      </c>
      <c r="K19" s="92">
        <f t="shared" si="0"/>
        <v>7.6572592576978682</v>
      </c>
      <c r="L19" s="92">
        <f t="shared" si="0"/>
        <v>2.3399050187524972</v>
      </c>
      <c r="M19" s="92">
        <f t="shared" si="0"/>
        <v>4.0320524652576628</v>
      </c>
      <c r="N19" s="92">
        <f t="shared" si="0"/>
        <v>-3.704736883983728</v>
      </c>
      <c r="O19" s="92">
        <f t="shared" si="0"/>
        <v>8.2347006858585203E-2</v>
      </c>
      <c r="P19" s="92">
        <f t="shared" si="0"/>
        <v>2.4274832345569042</v>
      </c>
      <c r="Q19" s="92">
        <f t="shared" si="0"/>
        <v>-27.422606694127516</v>
      </c>
      <c r="R19" s="92">
        <f t="shared" si="0"/>
        <v>-34.127496829346605</v>
      </c>
      <c r="S19" s="106"/>
    </row>
    <row r="20" spans="1:19" ht="15" customHeight="1" x14ac:dyDescent="0.25">
      <c r="A20" s="87" t="s">
        <v>86</v>
      </c>
      <c r="B20" s="108"/>
      <c r="C20" s="93">
        <f t="shared" si="0"/>
        <v>7.7412665417041282</v>
      </c>
      <c r="D20" s="93">
        <f t="shared" si="0"/>
        <v>-16.889295826992466</v>
      </c>
      <c r="E20" s="93">
        <f t="shared" si="0"/>
        <v>6.574317667713192</v>
      </c>
      <c r="F20" s="93">
        <f t="shared" si="0"/>
        <v>10.756864371676823</v>
      </c>
      <c r="G20" s="93">
        <f t="shared" si="0"/>
        <v>13.732767776384947</v>
      </c>
      <c r="H20" s="93">
        <f t="shared" si="0"/>
        <v>0.42344552286519566</v>
      </c>
      <c r="I20" s="93">
        <f t="shared" si="0"/>
        <v>-1.465847124554287</v>
      </c>
      <c r="J20" s="93">
        <f t="shared" si="0"/>
        <v>13.54146889689205</v>
      </c>
      <c r="K20" s="93">
        <f t="shared" si="0"/>
        <v>8.9157774081270134</v>
      </c>
      <c r="L20" s="93">
        <f t="shared" si="0"/>
        <v>9.7699467152062347</v>
      </c>
      <c r="M20" s="93">
        <f t="shared" si="0"/>
        <v>13.401091677310362</v>
      </c>
      <c r="N20" s="93">
        <f t="shared" si="0"/>
        <v>9.1907741889472039</v>
      </c>
      <c r="O20" s="93">
        <f t="shared" si="0"/>
        <v>-56.543256029943542</v>
      </c>
      <c r="P20" s="93">
        <f t="shared" si="0"/>
        <v>-2.8614406906978029</v>
      </c>
      <c r="Q20" s="93">
        <f t="shared" si="0"/>
        <v>97.630312160515757</v>
      </c>
      <c r="R20" s="93">
        <f t="shared" si="0"/>
        <v>4.8831774834563024</v>
      </c>
      <c r="S20" s="106"/>
    </row>
    <row r="21" spans="1:19" ht="15" customHeight="1" x14ac:dyDescent="0.25">
      <c r="A21" s="82" t="s">
        <v>87</v>
      </c>
      <c r="C21" s="92">
        <f t="shared" si="0"/>
        <v>30.14208239966656</v>
      </c>
      <c r="D21" s="92">
        <f t="shared" si="0"/>
        <v>-8.8341792107228923</v>
      </c>
      <c r="E21" s="92">
        <f t="shared" si="0"/>
        <v>44.020009717899214</v>
      </c>
      <c r="F21" s="92">
        <f t="shared" si="0"/>
        <v>25.788038705002748</v>
      </c>
      <c r="G21" s="92">
        <f t="shared" si="0"/>
        <v>-7.7833817803223404</v>
      </c>
      <c r="H21" s="92">
        <f t="shared" si="0"/>
        <v>17.57439275551349</v>
      </c>
      <c r="I21" s="92">
        <f t="shared" si="0"/>
        <v>19.449301968156838</v>
      </c>
      <c r="J21" s="92">
        <f t="shared" si="0"/>
        <v>99.396576568159745</v>
      </c>
      <c r="K21" s="92">
        <f t="shared" si="0"/>
        <v>1.0852344649021628</v>
      </c>
      <c r="L21" s="92">
        <f t="shared" si="0"/>
        <v>32.010702577382169</v>
      </c>
      <c r="M21" s="92">
        <f t="shared" si="0"/>
        <v>60.706890854076214</v>
      </c>
      <c r="N21" s="92">
        <f t="shared" si="0"/>
        <v>-0.42506392040089214</v>
      </c>
      <c r="O21" s="92">
        <f t="shared" si="0"/>
        <v>-50.839716767217347</v>
      </c>
      <c r="P21" s="92">
        <f t="shared" si="0"/>
        <v>17.580235580355197</v>
      </c>
      <c r="Q21" s="92">
        <f t="shared" si="0"/>
        <v>66.815873225457281</v>
      </c>
      <c r="R21" s="92">
        <f t="shared" si="0"/>
        <v>-18.947102699985575</v>
      </c>
      <c r="S21" s="106"/>
    </row>
    <row r="22" spans="1:19" ht="15" customHeight="1" x14ac:dyDescent="0.25">
      <c r="A22" s="82" t="s">
        <v>88</v>
      </c>
      <c r="C22" s="92">
        <f t="shared" si="0"/>
        <v>6.5743975025956081</v>
      </c>
      <c r="D22" s="92">
        <f t="shared" si="0"/>
        <v>-17.411879837463861</v>
      </c>
      <c r="E22" s="92">
        <f t="shared" si="0"/>
        <v>3.9252259252426258</v>
      </c>
      <c r="F22" s="92">
        <f t="shared" si="0"/>
        <v>9.2783861842223647</v>
      </c>
      <c r="G22" s="92">
        <f t="shared" si="0"/>
        <v>16.124183824753292</v>
      </c>
      <c r="H22" s="92">
        <f t="shared" si="0"/>
        <v>-1.074173938963785</v>
      </c>
      <c r="I22" s="92">
        <f t="shared" si="0"/>
        <v>-3.6665131943634299</v>
      </c>
      <c r="J22" s="92">
        <f t="shared" si="0"/>
        <v>2.178422935660973</v>
      </c>
      <c r="K22" s="92">
        <f t="shared" si="0"/>
        <v>10.804835603366003</v>
      </c>
      <c r="L22" s="92">
        <f t="shared" si="0"/>
        <v>5.4607102583410505</v>
      </c>
      <c r="M22" s="92">
        <f t="shared" si="0"/>
        <v>3.7310610080913298</v>
      </c>
      <c r="N22" s="92">
        <f t="shared" si="0"/>
        <v>12.314102048237064</v>
      </c>
      <c r="O22" s="92">
        <f t="shared" si="0"/>
        <v>-58.151933695401901</v>
      </c>
      <c r="P22" s="92">
        <f t="shared" si="0"/>
        <v>-9.1709193109189115</v>
      </c>
      <c r="Q22" s="92">
        <f t="shared" si="0"/>
        <v>111.75538446109488</v>
      </c>
      <c r="R22" s="92">
        <f t="shared" si="0"/>
        <v>13.539016718614727</v>
      </c>
      <c r="S22" s="106"/>
    </row>
    <row r="23" spans="1:19" ht="15" customHeight="1" x14ac:dyDescent="0.25">
      <c r="A23" s="87" t="s">
        <v>89</v>
      </c>
      <c r="B23" s="108"/>
      <c r="C23" s="93">
        <f t="shared" si="0"/>
        <v>-1.3753823931331399</v>
      </c>
      <c r="D23" s="93">
        <f t="shared" si="0"/>
        <v>-6.9791768004715653</v>
      </c>
      <c r="E23" s="93">
        <f t="shared" si="0"/>
        <v>8.0028354997545783</v>
      </c>
      <c r="F23" s="93">
        <f t="shared" si="0"/>
        <v>4.8184796567494637</v>
      </c>
      <c r="G23" s="93">
        <f t="shared" si="0"/>
        <v>-8.4593287352815238</v>
      </c>
      <c r="H23" s="93">
        <f t="shared" si="0"/>
        <v>-6.597279267886158</v>
      </c>
      <c r="I23" s="93">
        <f t="shared" si="0"/>
        <v>11.730811546412889</v>
      </c>
      <c r="J23" s="93">
        <f t="shared" si="0"/>
        <v>2.0406469098304791</v>
      </c>
      <c r="K23" s="93">
        <f t="shared" si="0"/>
        <v>14.089952366452074</v>
      </c>
      <c r="L23" s="93">
        <f t="shared" si="0"/>
        <v>13.340089918048225</v>
      </c>
      <c r="M23" s="93">
        <f t="shared" si="0"/>
        <v>12.173877351254458</v>
      </c>
      <c r="N23" s="93">
        <f t="shared" si="0"/>
        <v>3.3192042438322522</v>
      </c>
      <c r="O23" s="93">
        <f t="shared" si="0"/>
        <v>-25.182889429438383</v>
      </c>
      <c r="P23" s="93">
        <f t="shared" si="0"/>
        <v>5.4476867313296484</v>
      </c>
      <c r="Q23" s="93">
        <f t="shared" si="0"/>
        <v>12.555381742542092</v>
      </c>
      <c r="R23" s="93">
        <f t="shared" si="0"/>
        <v>-8.4727736398922726</v>
      </c>
      <c r="S23" s="106"/>
    </row>
    <row r="24" spans="1:19" ht="15" customHeight="1" x14ac:dyDescent="0.25">
      <c r="A24" s="82" t="s">
        <v>90</v>
      </c>
      <c r="C24" s="92">
        <f t="shared" si="0"/>
        <v>-2.8073678451390416</v>
      </c>
      <c r="D24" s="92">
        <f t="shared" si="0"/>
        <v>-8.6943414326173478</v>
      </c>
      <c r="E24" s="92">
        <f t="shared" si="0"/>
        <v>10.509682342112514</v>
      </c>
      <c r="F24" s="92">
        <f t="shared" si="0"/>
        <v>8.3061686993893389</v>
      </c>
      <c r="G24" s="92">
        <f t="shared" si="0"/>
        <v>-14.680168349680622</v>
      </c>
      <c r="H24" s="92">
        <f t="shared" si="0"/>
        <v>-8.5237155561270761</v>
      </c>
      <c r="I24" s="92">
        <f t="shared" si="0"/>
        <v>13.587256951608806</v>
      </c>
      <c r="J24" s="92">
        <f t="shared" si="0"/>
        <v>3.1309115945446164</v>
      </c>
      <c r="K24" s="92">
        <f t="shared" si="0"/>
        <v>14.981107472724343</v>
      </c>
      <c r="L24" s="92">
        <f t="shared" si="0"/>
        <v>19.202377519841907</v>
      </c>
      <c r="M24" s="92">
        <f t="shared" si="0"/>
        <v>11.244870481760438</v>
      </c>
      <c r="N24" s="92">
        <f t="shared" si="0"/>
        <v>4.4220939503748058</v>
      </c>
      <c r="O24" s="92">
        <f t="shared" si="0"/>
        <v>-20.251075643276206</v>
      </c>
      <c r="P24" s="92">
        <f t="shared" si="0"/>
        <v>8.6745146755093483</v>
      </c>
      <c r="Q24" s="92">
        <f t="shared" si="0"/>
        <v>12.166770386666158</v>
      </c>
      <c r="R24" s="92">
        <f t="shared" si="0"/>
        <v>-10.906323124126683</v>
      </c>
      <c r="S24" s="106"/>
    </row>
    <row r="25" spans="1:19" ht="15" customHeight="1" x14ac:dyDescent="0.25">
      <c r="A25" s="82" t="s">
        <v>91</v>
      </c>
      <c r="C25" s="92">
        <f t="shared" si="0"/>
        <v>3.5684007093526482</v>
      </c>
      <c r="D25" s="92">
        <f t="shared" si="0"/>
        <v>-1.3757709014105779</v>
      </c>
      <c r="E25" s="92">
        <f t="shared" si="0"/>
        <v>0.57995339988410333</v>
      </c>
      <c r="F25" s="92">
        <f t="shared" si="0"/>
        <v>-6.6875602049511258</v>
      </c>
      <c r="G25" s="92">
        <f t="shared" si="0"/>
        <v>16.017428847815609</v>
      </c>
      <c r="H25" s="92">
        <f t="shared" si="0"/>
        <v>-0.96996137122653536</v>
      </c>
      <c r="I25" s="92">
        <f t="shared" si="0"/>
        <v>6.7990284426734826</v>
      </c>
      <c r="J25" s="92">
        <f t="shared" si="0"/>
        <v>-1.0597619330015129</v>
      </c>
      <c r="K25" s="92">
        <f t="shared" si="0"/>
        <v>11.545465598926663</v>
      </c>
      <c r="L25" s="92">
        <f t="shared" si="0"/>
        <v>-2.789666511857114</v>
      </c>
      <c r="M25" s="92">
        <f t="shared" si="0"/>
        <v>15.288397533866771</v>
      </c>
      <c r="N25" s="92">
        <f t="shared" si="0"/>
        <v>-0.17421679154893122</v>
      </c>
      <c r="O25" s="92">
        <f t="shared" si="0"/>
        <v>-41.185135028198786</v>
      </c>
      <c r="P25" s="92">
        <f t="shared" si="0"/>
        <v>-8.3666901843653889</v>
      </c>
      <c r="Q25" s="92">
        <f t="shared" si="0"/>
        <v>14.572648634254982</v>
      </c>
      <c r="R25" s="92">
        <f t="shared" si="0"/>
        <v>5.4821375932853744</v>
      </c>
      <c r="S25" s="106"/>
    </row>
    <row r="26" spans="1:19" ht="15" customHeight="1" x14ac:dyDescent="0.25">
      <c r="A26" s="88" t="s">
        <v>93</v>
      </c>
      <c r="B26" s="109"/>
      <c r="C26" s="94">
        <f t="shared" si="0"/>
        <v>7.0390113190879511</v>
      </c>
      <c r="D26" s="94">
        <f t="shared" si="0"/>
        <v>-1.5035867814093273</v>
      </c>
      <c r="E26" s="94">
        <f t="shared" si="0"/>
        <v>1.8364191839035149</v>
      </c>
      <c r="F26" s="94">
        <f t="shared" si="0"/>
        <v>3.9247182091998845</v>
      </c>
      <c r="G26" s="94">
        <f t="shared" si="0"/>
        <v>1.0836485074268598</v>
      </c>
      <c r="H26" s="94">
        <f t="shared" si="0"/>
        <v>0.632136695242691</v>
      </c>
      <c r="I26" s="94">
        <f t="shared" si="0"/>
        <v>0.69666685023592745</v>
      </c>
      <c r="J26" s="94">
        <f t="shared" si="0"/>
        <v>0.93602650776081209</v>
      </c>
      <c r="K26" s="94">
        <f t="shared" si="0"/>
        <v>4.2807148266237327</v>
      </c>
      <c r="L26" s="94">
        <f t="shared" si="0"/>
        <v>4.5513148374279444</v>
      </c>
      <c r="M26" s="94">
        <f t="shared" si="0"/>
        <v>3.7069645796064421</v>
      </c>
      <c r="N26" s="94">
        <f t="shared" si="0"/>
        <v>6.9478263249208583</v>
      </c>
      <c r="O26" s="94">
        <f t="shared" si="0"/>
        <v>-20.805275915089549</v>
      </c>
      <c r="P26" s="94">
        <f t="shared" si="0"/>
        <v>7.0335301032589337</v>
      </c>
      <c r="Q26" s="94">
        <f t="shared" si="0"/>
        <v>17.439079439152838</v>
      </c>
      <c r="R26" s="94">
        <f t="shared" si="0"/>
        <v>5.1491348582246799</v>
      </c>
      <c r="S26" s="106"/>
    </row>
    <row r="28" spans="1:19" ht="15" customHeight="1" x14ac:dyDescent="0.25">
      <c r="A28" s="34" t="s">
        <v>120</v>
      </c>
    </row>
    <row r="29" spans="1:19" ht="15" customHeight="1" x14ac:dyDescent="0.25">
      <c r="A29" s="32" t="s">
        <v>113</v>
      </c>
    </row>
    <row r="30" spans="1:19" ht="15" customHeight="1" x14ac:dyDescent="0.25">
      <c r="A30" s="86" t="s">
        <v>146</v>
      </c>
    </row>
    <row r="31" spans="1:19" ht="15" customHeight="1" x14ac:dyDescent="0.25">
      <c r="A31" s="34"/>
    </row>
  </sheetData>
  <pageMargins left="0.7" right="0.7" top="0.88711734693877553" bottom="0.75" header="0.3" footer="0.3"/>
  <pageSetup paperSize="9" scale="78" orientation="landscape" horizontalDpi="4294967295" verticalDpi="4294967295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view="pageLayout" zoomScaleNormal="100" workbookViewId="0">
      <selection activeCell="A17" sqref="A17"/>
    </sheetView>
  </sheetViews>
  <sheetFormatPr defaultColWidth="9.140625" defaultRowHeight="17.25" customHeight="1" x14ac:dyDescent="0.2"/>
  <cols>
    <col min="1" max="1" width="124.7109375" style="1" bestFit="1" customWidth="1"/>
    <col min="2" max="16384" width="9.140625" style="1"/>
  </cols>
  <sheetData>
    <row r="2" spans="1:1" ht="17.25" customHeight="1" x14ac:dyDescent="0.25">
      <c r="A2" s="2" t="s">
        <v>132</v>
      </c>
    </row>
    <row r="4" spans="1:1" ht="17.25" customHeight="1" x14ac:dyDescent="0.2">
      <c r="A4" s="3" t="s">
        <v>127</v>
      </c>
    </row>
    <row r="5" spans="1:1" ht="17.25" customHeight="1" x14ac:dyDescent="0.2">
      <c r="A5" s="3" t="s">
        <v>128</v>
      </c>
    </row>
    <row r="6" spans="1:1" ht="17.25" customHeight="1" x14ac:dyDescent="0.2">
      <c r="A6" s="3" t="s">
        <v>129</v>
      </c>
    </row>
    <row r="7" spans="1:1" ht="17.25" customHeight="1" x14ac:dyDescent="0.2">
      <c r="A7" s="3" t="s">
        <v>130</v>
      </c>
    </row>
    <row r="8" spans="1:1" ht="17.25" customHeight="1" x14ac:dyDescent="0.2">
      <c r="A8" s="3" t="s">
        <v>131</v>
      </c>
    </row>
    <row r="11" spans="1:1" ht="17.25" customHeight="1" x14ac:dyDescent="0.25">
      <c r="A11" s="2" t="s">
        <v>133</v>
      </c>
    </row>
    <row r="12" spans="1:1" ht="17.25" customHeight="1" x14ac:dyDescent="0.2">
      <c r="A12" s="3" t="s">
        <v>134</v>
      </c>
    </row>
    <row r="13" spans="1:1" ht="17.25" customHeight="1" x14ac:dyDescent="0.2">
      <c r="A13" s="3" t="s">
        <v>135</v>
      </c>
    </row>
    <row r="14" spans="1:1" ht="17.25" customHeight="1" x14ac:dyDescent="0.2">
      <c r="A14" s="3" t="s">
        <v>136</v>
      </c>
    </row>
    <row r="15" spans="1:1" ht="17.25" customHeight="1" x14ac:dyDescent="0.2">
      <c r="A15" s="3" t="s">
        <v>137</v>
      </c>
    </row>
    <row r="16" spans="1:1" ht="17.25" customHeight="1" x14ac:dyDescent="0.2">
      <c r="A16" s="3" t="s">
        <v>138</v>
      </c>
    </row>
  </sheetData>
  <hyperlinks>
    <hyperlink ref="A4" location="Q1.1!A1" display="Quadro 1.1 - PIB a preços de mercado (preços correntes) na óptica da Despesa,  1º T2007 – 4º T 2022 (em Milhões de escudos)" xr:uid="{00000000-0004-0000-0100-000000000000}"/>
    <hyperlink ref="A5" location="Q1.2!A1" display="Quadro 1.2 - PIB em volume encadeado na óptica da Produção  1º T2007 – 4º T 2022 (em Milhões de escudos)" xr:uid="{00000000-0004-0000-0100-000001000000}"/>
    <hyperlink ref="A6" location="Q1.3!A1" display="Quadro 1.3 - Taxas de variação do PIB em volume encadeado na óptica da Produção  1º T2008 – 4º T 2022 " xr:uid="{00000000-0004-0000-0100-000002000000}"/>
    <hyperlink ref="A7" location="Q1.4!A1" display="Quadro 1.4 - PIB a preços de mercado (preços correntes) na óptica da Despesa,  1º T2007 – 4º T 2022 (em Milhões de escudos)" xr:uid="{00000000-0004-0000-0100-000003000000}"/>
    <hyperlink ref="A8" location="Q1.5!A1" display="Quadro 1.5 - PIB em volume encadeado na óptica da Despesa,  1º T2007 – 4º T 2022 (em Milhões de escudos)" xr:uid="{00000000-0004-0000-0100-000004000000}"/>
    <hyperlink ref="A12" location="Q2.1!A1" display="Quadro 2.1 - PIB a preços de mercado (preços correntes) na óptica da Despesa,  2007 – 2022 (em Milhões de escudos)" xr:uid="{00000000-0004-0000-0100-000005000000}"/>
    <hyperlink ref="A13" location="Q2.2!A1" display="Quadro 2.2 - PIB em volume encadeado na óptica da Produção  2007 – 2022 (em Milhões de escudos)" xr:uid="{00000000-0004-0000-0100-000006000000}"/>
    <hyperlink ref="A14" location="Q2.3!A1" display="Quadro 2.3 - Taxas de variação do PIB em volume encadeado na óptica da Produção  2008 – 2022 " xr:uid="{00000000-0004-0000-0100-000007000000}"/>
    <hyperlink ref="A15" location="Q2.4!A1" display="Quadro 2.4 - PIB a preços de mercado (preços correntes) na óptica da Despesa,  2007 – 2022 (em Milhões de escudos)" xr:uid="{00000000-0004-0000-0100-000008000000}"/>
    <hyperlink ref="A16" location="Q2.5!A1" display="Quadro 2.5 - PIB em volume encadeado na óptica da Despesa,  2007 – 2022 (em Milhões de escudos)" xr:uid="{00000000-0004-0000-0100-000009000000}"/>
  </hyperlinks>
  <pageMargins left="0.453125" right="0.70866141732283472" top="0.9062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R24"/>
  <sheetViews>
    <sheetView showGridLines="0" view="pageLayout" topLeftCell="G1" zoomScale="98" zoomScaleNormal="115" zoomScalePageLayoutView="98" workbookViewId="0">
      <selection activeCell="G23" sqref="G23"/>
    </sheetView>
  </sheetViews>
  <sheetFormatPr defaultColWidth="9.140625" defaultRowHeight="15" customHeight="1" x14ac:dyDescent="0.2"/>
  <cols>
    <col min="1" max="1" width="42.710937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69" width="9.42578125" style="1" customWidth="1"/>
    <col min="70" max="70" width="7.140625" style="1" customWidth="1"/>
    <col min="71" max="16384" width="9.140625" style="1"/>
  </cols>
  <sheetData>
    <row r="1" spans="1:70" ht="15" customHeight="1" x14ac:dyDescent="0.2">
      <c r="A1" s="37" t="s">
        <v>139</v>
      </c>
    </row>
    <row r="2" spans="1:70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121</v>
      </c>
      <c r="BO2" s="125" t="s">
        <v>123</v>
      </c>
      <c r="BP2" s="125" t="s">
        <v>126</v>
      </c>
      <c r="BQ2" s="125" t="s">
        <v>140</v>
      </c>
      <c r="BR2" s="40"/>
    </row>
    <row r="3" spans="1:70" ht="15" customHeight="1" x14ac:dyDescent="0.2">
      <c r="A3" s="41" t="s">
        <v>65</v>
      </c>
      <c r="B3" s="42">
        <v>2110.2256236187591</v>
      </c>
      <c r="C3" s="42">
        <v>1901.3466055382712</v>
      </c>
      <c r="D3" s="42">
        <v>1245.4932538227063</v>
      </c>
      <c r="E3" s="42">
        <v>1482.2105170202638</v>
      </c>
      <c r="F3" s="42">
        <v>2106.1630113490951</v>
      </c>
      <c r="G3" s="42">
        <v>1712.1069690747668</v>
      </c>
      <c r="H3" s="42">
        <v>1301.9922673918707</v>
      </c>
      <c r="I3" s="42">
        <v>1661.1897521842695</v>
      </c>
      <c r="J3" s="42">
        <v>2274.0726654549444</v>
      </c>
      <c r="K3" s="42">
        <v>1934.2281391876397</v>
      </c>
      <c r="L3" s="42">
        <v>1229.0793282896593</v>
      </c>
      <c r="M3" s="42">
        <v>1745.0518670677561</v>
      </c>
      <c r="N3" s="42">
        <v>2619.5621352292792</v>
      </c>
      <c r="O3" s="42">
        <v>1784.5173417361918</v>
      </c>
      <c r="P3" s="42">
        <v>1106.7468174081437</v>
      </c>
      <c r="Q3" s="42">
        <v>1483.626705626386</v>
      </c>
      <c r="R3" s="42">
        <v>2464.1186095878388</v>
      </c>
      <c r="S3" s="42">
        <v>2236.6516388481032</v>
      </c>
      <c r="T3" s="42">
        <v>1155.8559112557646</v>
      </c>
      <c r="U3" s="42">
        <v>1551.9608403082946</v>
      </c>
      <c r="V3" s="42">
        <v>2508.6153595036603</v>
      </c>
      <c r="W3" s="42">
        <v>2289.8666784093884</v>
      </c>
      <c r="X3" s="42">
        <v>1359.9651023521146</v>
      </c>
      <c r="Y3" s="42">
        <v>2036.7388597348368</v>
      </c>
      <c r="Z3" s="42">
        <v>2603.614718189222</v>
      </c>
      <c r="AA3" s="42">
        <v>2382.0640961679437</v>
      </c>
      <c r="AB3" s="42">
        <v>1246.521211497311</v>
      </c>
      <c r="AC3" s="42">
        <v>1802.6549741455221</v>
      </c>
      <c r="AD3" s="42">
        <v>2552.7556053108524</v>
      </c>
      <c r="AE3" s="42">
        <v>2335.8597546047999</v>
      </c>
      <c r="AF3" s="42">
        <v>1225.0411298806418</v>
      </c>
      <c r="AG3" s="42">
        <v>1679.4275102037038</v>
      </c>
      <c r="AH3" s="42">
        <v>2760.312974312058</v>
      </c>
      <c r="AI3" s="42">
        <v>2395.6691739966805</v>
      </c>
      <c r="AJ3" s="42">
        <v>1268.2658378931376</v>
      </c>
      <c r="AK3" s="42">
        <v>2185.6430137981224</v>
      </c>
      <c r="AL3" s="42">
        <v>2836.7797162475122</v>
      </c>
      <c r="AM3" s="42">
        <v>2211.9893202161343</v>
      </c>
      <c r="AN3" s="42">
        <v>1588.7795060287215</v>
      </c>
      <c r="AO3" s="42">
        <v>2545.5114575076327</v>
      </c>
      <c r="AP3" s="42">
        <v>2459.3736207126876</v>
      </c>
      <c r="AQ3" s="42">
        <v>2016.3828990918344</v>
      </c>
      <c r="AR3" s="42">
        <v>1535.0199315766001</v>
      </c>
      <c r="AS3" s="42">
        <v>2014.4055486188772</v>
      </c>
      <c r="AT3" s="42">
        <v>2046.3284605956376</v>
      </c>
      <c r="AU3" s="42">
        <v>1660.6577718096069</v>
      </c>
      <c r="AV3" s="42">
        <v>1567.4823208422572</v>
      </c>
      <c r="AW3" s="42">
        <v>1334.0544467525001</v>
      </c>
      <c r="AX3" s="42">
        <v>1470.7248255606589</v>
      </c>
      <c r="AY3" s="42">
        <v>1282.4441635619798</v>
      </c>
      <c r="AZ3" s="42">
        <v>1498.1329580804729</v>
      </c>
      <c r="BA3" s="42">
        <v>2195.1550527968884</v>
      </c>
      <c r="BB3" s="42">
        <v>2223.2728962728493</v>
      </c>
      <c r="BC3" s="42">
        <v>1707.8124257254997</v>
      </c>
      <c r="BD3" s="42">
        <v>1580.6949628357322</v>
      </c>
      <c r="BE3" s="42">
        <v>2120.9707151659186</v>
      </c>
      <c r="BF3" s="42">
        <v>2323.312498625286</v>
      </c>
      <c r="BG3" s="42">
        <v>1603.1090276448601</v>
      </c>
      <c r="BH3" s="42">
        <v>1834.8998990320758</v>
      </c>
      <c r="BI3" s="42">
        <v>2150.0695746977781</v>
      </c>
      <c r="BJ3" s="42">
        <v>2154.9205263970171</v>
      </c>
      <c r="BK3" s="42">
        <v>1786.7800888387608</v>
      </c>
      <c r="BL3" s="42">
        <v>1857.3734167390635</v>
      </c>
      <c r="BM3" s="42">
        <v>2465.8969316758089</v>
      </c>
      <c r="BN3" s="42">
        <v>2276.5611331930813</v>
      </c>
      <c r="BO3" s="42">
        <v>1606.8683027910431</v>
      </c>
      <c r="BP3" s="42">
        <v>2181.5739389664277</v>
      </c>
      <c r="BQ3" s="42">
        <v>2390.5244050613928</v>
      </c>
      <c r="BR3" s="43"/>
    </row>
    <row r="4" spans="1:70" ht="15" customHeight="1" x14ac:dyDescent="0.2">
      <c r="A4" s="120" t="s">
        <v>114</v>
      </c>
      <c r="B4" s="121">
        <v>313.91702171838307</v>
      </c>
      <c r="C4" s="121">
        <v>355.8755654679988</v>
      </c>
      <c r="D4" s="121">
        <v>398.68585465962468</v>
      </c>
      <c r="E4" s="121">
        <v>297.22255815399365</v>
      </c>
      <c r="F4" s="121">
        <v>262.52974949609739</v>
      </c>
      <c r="G4" s="121">
        <v>245.50639164925238</v>
      </c>
      <c r="H4" s="121">
        <v>286.21335236225798</v>
      </c>
      <c r="I4" s="121">
        <v>271.98750649239224</v>
      </c>
      <c r="J4" s="121">
        <v>362.20161166599087</v>
      </c>
      <c r="K4" s="121">
        <v>447.10911615838427</v>
      </c>
      <c r="L4" s="121">
        <v>521.16730470763264</v>
      </c>
      <c r="M4" s="121">
        <v>421.25596746799209</v>
      </c>
      <c r="N4" s="121">
        <v>420.864033314918</v>
      </c>
      <c r="O4" s="121">
        <v>489.85909714364328</v>
      </c>
      <c r="P4" s="121">
        <v>554.14983220555496</v>
      </c>
      <c r="Q4" s="121">
        <v>398.73303733588347</v>
      </c>
      <c r="R4" s="121">
        <v>309.21485771789014</v>
      </c>
      <c r="S4" s="121">
        <v>323.16746507192528</v>
      </c>
      <c r="T4" s="121">
        <v>356.38383000162958</v>
      </c>
      <c r="U4" s="121">
        <v>363.76384720855475</v>
      </c>
      <c r="V4" s="121">
        <v>332.10778825350292</v>
      </c>
      <c r="W4" s="121">
        <v>368.61590028812117</v>
      </c>
      <c r="X4" s="121">
        <v>388.11109851742981</v>
      </c>
      <c r="Y4" s="121">
        <v>278.77121294094621</v>
      </c>
      <c r="Z4" s="121">
        <v>343.10362898934352</v>
      </c>
      <c r="AA4" s="121">
        <v>439.07592601076476</v>
      </c>
      <c r="AB4" s="121">
        <v>514.01874279551953</v>
      </c>
      <c r="AC4" s="121">
        <v>484.41770220437229</v>
      </c>
      <c r="AD4" s="121">
        <v>446.48731447802635</v>
      </c>
      <c r="AE4" s="121">
        <v>499.6714342422992</v>
      </c>
      <c r="AF4" s="121">
        <v>535.0166911540955</v>
      </c>
      <c r="AG4" s="121">
        <v>449.58756012557853</v>
      </c>
      <c r="AH4" s="121">
        <v>464.35154094908177</v>
      </c>
      <c r="AI4" s="121">
        <v>584.91136509560977</v>
      </c>
      <c r="AJ4" s="121">
        <v>733.62819165177928</v>
      </c>
      <c r="AK4" s="121">
        <v>751.92090230352869</v>
      </c>
      <c r="AL4" s="121">
        <v>558.17464156989558</v>
      </c>
      <c r="AM4" s="121">
        <v>559.05053538455979</v>
      </c>
      <c r="AN4" s="121">
        <v>892.27830216330062</v>
      </c>
      <c r="AO4" s="121">
        <v>449.70352088224456</v>
      </c>
      <c r="AP4" s="121">
        <v>640.35281004418425</v>
      </c>
      <c r="AQ4" s="121">
        <v>528.88804381204034</v>
      </c>
      <c r="AR4" s="121">
        <v>765.27158929248117</v>
      </c>
      <c r="AS4" s="121">
        <v>538.07555685129387</v>
      </c>
      <c r="AT4" s="121">
        <v>585.03075684572673</v>
      </c>
      <c r="AU4" s="121">
        <v>504.95659149768306</v>
      </c>
      <c r="AV4" s="121">
        <v>955.19223497092162</v>
      </c>
      <c r="AW4" s="121">
        <v>662.57841668566766</v>
      </c>
      <c r="AX4" s="121">
        <v>770.96368131013139</v>
      </c>
      <c r="AY4" s="121">
        <v>891.97491390980974</v>
      </c>
      <c r="AZ4" s="121">
        <v>1009.4341699780975</v>
      </c>
      <c r="BA4" s="121">
        <v>724.50523480196091</v>
      </c>
      <c r="BB4" s="121">
        <v>957.61715385219293</v>
      </c>
      <c r="BC4" s="121">
        <v>775.20196924680772</v>
      </c>
      <c r="BD4" s="121">
        <v>994.95596995419407</v>
      </c>
      <c r="BE4" s="121">
        <v>556.00990694680502</v>
      </c>
      <c r="BF4" s="121">
        <v>807.81491059475945</v>
      </c>
      <c r="BG4" s="121">
        <v>895.14225969228823</v>
      </c>
      <c r="BH4" s="121">
        <v>1232.6950958335842</v>
      </c>
      <c r="BI4" s="121">
        <v>574.52673387936807</v>
      </c>
      <c r="BJ4" s="121">
        <v>791.1620738966468</v>
      </c>
      <c r="BK4" s="121">
        <v>872.41565873925947</v>
      </c>
      <c r="BL4" s="121">
        <v>928.28010308716398</v>
      </c>
      <c r="BM4" s="121">
        <v>585.36353983813865</v>
      </c>
      <c r="BN4" s="121">
        <v>825.29078380120473</v>
      </c>
      <c r="BO4" s="121">
        <v>890.56839908983181</v>
      </c>
      <c r="BP4" s="121">
        <v>802.64272610922308</v>
      </c>
      <c r="BQ4" s="121">
        <v>772.47005836980134</v>
      </c>
      <c r="BR4" s="43"/>
    </row>
    <row r="5" spans="1:70" ht="15" customHeight="1" x14ac:dyDescent="0.2">
      <c r="A5" s="46" t="s">
        <v>66</v>
      </c>
      <c r="B5" s="47">
        <v>127.66518595718721</v>
      </c>
      <c r="C5" s="47">
        <v>172.14209399781649</v>
      </c>
      <c r="D5" s="47">
        <v>142.80264602390486</v>
      </c>
      <c r="E5" s="47">
        <v>182.84907402109141</v>
      </c>
      <c r="F5" s="47">
        <v>168.06990474114926</v>
      </c>
      <c r="G5" s="47">
        <v>180.77453158778277</v>
      </c>
      <c r="H5" s="47">
        <v>194.8239131264616</v>
      </c>
      <c r="I5" s="47">
        <v>300.98865054460623</v>
      </c>
      <c r="J5" s="47">
        <v>158.81769639465884</v>
      </c>
      <c r="K5" s="47">
        <v>149.96854987481061</v>
      </c>
      <c r="L5" s="47">
        <v>166.75254463529416</v>
      </c>
      <c r="M5" s="47">
        <v>106.05420909523646</v>
      </c>
      <c r="N5" s="47">
        <v>110.1447145118717</v>
      </c>
      <c r="O5" s="47">
        <v>170.49653978373817</v>
      </c>
      <c r="P5" s="47">
        <v>149.85519721946019</v>
      </c>
      <c r="Q5" s="47">
        <v>117.40854848493005</v>
      </c>
      <c r="R5" s="47">
        <v>114.4149880253447</v>
      </c>
      <c r="S5" s="47">
        <v>125.04413798669079</v>
      </c>
      <c r="T5" s="47">
        <v>114.47804859207577</v>
      </c>
      <c r="U5" s="47">
        <v>109.47782539588876</v>
      </c>
      <c r="V5" s="47">
        <v>96.362555132308202</v>
      </c>
      <c r="W5" s="47">
        <v>98.773427588790582</v>
      </c>
      <c r="X5" s="47">
        <v>129.05375141376973</v>
      </c>
      <c r="Y5" s="47">
        <v>123.63926586513139</v>
      </c>
      <c r="Z5" s="47">
        <v>93.454064695548851</v>
      </c>
      <c r="AA5" s="47">
        <v>148.43935860362544</v>
      </c>
      <c r="AB5" s="47">
        <v>159.4872935170319</v>
      </c>
      <c r="AC5" s="47">
        <v>159.54628318379389</v>
      </c>
      <c r="AD5" s="47">
        <v>144.1287495144293</v>
      </c>
      <c r="AE5" s="47">
        <v>195.41359894950111</v>
      </c>
      <c r="AF5" s="47">
        <v>182.22525171370128</v>
      </c>
      <c r="AG5" s="47">
        <v>148.13039982236828</v>
      </c>
      <c r="AH5" s="47">
        <v>144.68420761796349</v>
      </c>
      <c r="AI5" s="47">
        <v>146.34833534810826</v>
      </c>
      <c r="AJ5" s="47">
        <v>112.46698091522279</v>
      </c>
      <c r="AK5" s="47">
        <v>113.83147611870538</v>
      </c>
      <c r="AL5" s="47">
        <v>104.40267061957533</v>
      </c>
      <c r="AM5" s="47">
        <v>123.04281784133184</v>
      </c>
      <c r="AN5" s="47">
        <v>128.7850031619611</v>
      </c>
      <c r="AO5" s="47">
        <v>101.55650837713162</v>
      </c>
      <c r="AP5" s="47">
        <v>156.76870761790184</v>
      </c>
      <c r="AQ5" s="47">
        <v>109.79046623537539</v>
      </c>
      <c r="AR5" s="47">
        <v>125.5344524776423</v>
      </c>
      <c r="AS5" s="47">
        <v>100.56037366908052</v>
      </c>
      <c r="AT5" s="47">
        <v>102.46448925525823</v>
      </c>
      <c r="AU5" s="47">
        <v>126.49496204084429</v>
      </c>
      <c r="AV5" s="47">
        <v>156.83568247675905</v>
      </c>
      <c r="AW5" s="47">
        <v>112.6468662271384</v>
      </c>
      <c r="AX5" s="47">
        <v>149.50566923868681</v>
      </c>
      <c r="AY5" s="47">
        <v>142.98768547787185</v>
      </c>
      <c r="AZ5" s="47">
        <v>171.95138208879183</v>
      </c>
      <c r="BA5" s="47">
        <v>150.48226319464953</v>
      </c>
      <c r="BB5" s="47">
        <v>164.82922845992888</v>
      </c>
      <c r="BC5" s="47">
        <v>88.465091637281347</v>
      </c>
      <c r="BD5" s="47">
        <v>180.17882258725132</v>
      </c>
      <c r="BE5" s="47">
        <v>132.73285731553847</v>
      </c>
      <c r="BF5" s="47">
        <v>118.335849975326</v>
      </c>
      <c r="BG5" s="47">
        <v>156.50970050171554</v>
      </c>
      <c r="BH5" s="47">
        <v>146.85159360183474</v>
      </c>
      <c r="BI5" s="47">
        <v>147.5158559211238</v>
      </c>
      <c r="BJ5" s="47">
        <v>149.75179778890134</v>
      </c>
      <c r="BK5" s="47">
        <v>170.58669758304436</v>
      </c>
      <c r="BL5" s="47">
        <v>186.19984412004891</v>
      </c>
      <c r="BM5" s="47">
        <v>138.74374239173329</v>
      </c>
      <c r="BN5" s="47">
        <v>148.69786452867004</v>
      </c>
      <c r="BO5" s="47">
        <v>167.07319206920013</v>
      </c>
      <c r="BP5" s="47">
        <v>133.85795344241657</v>
      </c>
      <c r="BQ5" s="47">
        <v>137.21280420817936</v>
      </c>
      <c r="BR5" s="43"/>
    </row>
    <row r="6" spans="1:70" ht="15" customHeight="1" x14ac:dyDescent="0.2">
      <c r="A6" s="122" t="s">
        <v>116</v>
      </c>
      <c r="B6" s="121">
        <v>1242.1813149423137</v>
      </c>
      <c r="C6" s="121">
        <v>1236.7116797030558</v>
      </c>
      <c r="D6" s="121">
        <v>1321.7006629116372</v>
      </c>
      <c r="E6" s="121">
        <v>1208.4263424429926</v>
      </c>
      <c r="F6" s="121">
        <v>1312.7000016860259</v>
      </c>
      <c r="G6" s="121">
        <v>1386.8386084355368</v>
      </c>
      <c r="H6" s="121">
        <v>1546.2439786943612</v>
      </c>
      <c r="I6" s="121">
        <v>1626.6074111840762</v>
      </c>
      <c r="J6" s="121">
        <v>1255.4651680994239</v>
      </c>
      <c r="K6" s="121">
        <v>1622.1313766463968</v>
      </c>
      <c r="L6" s="121">
        <v>1689.1077512114261</v>
      </c>
      <c r="M6" s="121">
        <v>1490.5117040427513</v>
      </c>
      <c r="N6" s="121">
        <v>1497.8885056893212</v>
      </c>
      <c r="O6" s="121">
        <v>1930.3407118418595</v>
      </c>
      <c r="P6" s="121">
        <v>1794.7754011074003</v>
      </c>
      <c r="Q6" s="121">
        <v>1560.6293813614175</v>
      </c>
      <c r="R6" s="121">
        <v>1637.7855023066779</v>
      </c>
      <c r="S6" s="121">
        <v>1841.526874560609</v>
      </c>
      <c r="T6" s="121">
        <v>1876.2751429273374</v>
      </c>
      <c r="U6" s="121">
        <v>1830.8534802053744</v>
      </c>
      <c r="V6" s="121">
        <v>1698.2154474084871</v>
      </c>
      <c r="W6" s="121">
        <v>1826.7882941560486</v>
      </c>
      <c r="X6" s="121">
        <v>2025.0695666304021</v>
      </c>
      <c r="Y6" s="121">
        <v>2114.3456918050647</v>
      </c>
      <c r="Z6" s="121">
        <v>1667.1866726048459</v>
      </c>
      <c r="AA6" s="121">
        <v>1902.6742453527418</v>
      </c>
      <c r="AB6" s="121">
        <v>2385.4084605219396</v>
      </c>
      <c r="AC6" s="121">
        <v>2196.1216215204749</v>
      </c>
      <c r="AD6" s="121">
        <v>1839.5541922490886</v>
      </c>
      <c r="AE6" s="121">
        <v>1974.3926887540031</v>
      </c>
      <c r="AF6" s="121">
        <v>2671.0433895754322</v>
      </c>
      <c r="AG6" s="121">
        <v>2312.0037294214781</v>
      </c>
      <c r="AH6" s="121">
        <v>1792.4213513521529</v>
      </c>
      <c r="AI6" s="121">
        <v>1948.8790338077481</v>
      </c>
      <c r="AJ6" s="121">
        <v>2567.4631977670228</v>
      </c>
      <c r="AK6" s="121">
        <v>2285.7874170730674</v>
      </c>
      <c r="AL6" s="121">
        <v>2164.5656863273539</v>
      </c>
      <c r="AM6" s="121">
        <v>2301.5481395470702</v>
      </c>
      <c r="AN6" s="121">
        <v>2419.1793207439091</v>
      </c>
      <c r="AO6" s="121">
        <v>2526.1268533816633</v>
      </c>
      <c r="AP6" s="121">
        <v>2388.7572261389932</v>
      </c>
      <c r="AQ6" s="121">
        <v>2630.6307296331033</v>
      </c>
      <c r="AR6" s="121">
        <v>2085.5767994918524</v>
      </c>
      <c r="AS6" s="121">
        <v>2075.78024473605</v>
      </c>
      <c r="AT6" s="121">
        <v>1949.203250438075</v>
      </c>
      <c r="AU6" s="121">
        <v>2296.3491140686692</v>
      </c>
      <c r="AV6" s="121">
        <v>2478.2069265018786</v>
      </c>
      <c r="AW6" s="121">
        <v>2706.6587089913842</v>
      </c>
      <c r="AX6" s="121">
        <v>2075.624116363083</v>
      </c>
      <c r="AY6" s="121">
        <v>2732.9068590952215</v>
      </c>
      <c r="AZ6" s="121">
        <v>2868.064046562763</v>
      </c>
      <c r="BA6" s="121">
        <v>3011.0399779789327</v>
      </c>
      <c r="BB6" s="121">
        <v>2575.8689476695886</v>
      </c>
      <c r="BC6" s="121">
        <v>1758.8460671737521</v>
      </c>
      <c r="BD6" s="121">
        <v>2250.3502185776215</v>
      </c>
      <c r="BE6" s="121">
        <v>2557.1557665790369</v>
      </c>
      <c r="BF6" s="121">
        <v>1929.1663747643292</v>
      </c>
      <c r="BG6" s="121">
        <v>2595.0535054397646</v>
      </c>
      <c r="BH6" s="121">
        <v>2701.2729832030441</v>
      </c>
      <c r="BI6" s="121">
        <v>3075.6721365928602</v>
      </c>
      <c r="BJ6" s="121">
        <v>2293.6911789193823</v>
      </c>
      <c r="BK6" s="121">
        <v>2723.420141897016</v>
      </c>
      <c r="BL6" s="121">
        <v>2856.7404339593108</v>
      </c>
      <c r="BM6" s="121">
        <v>3418.6887828411318</v>
      </c>
      <c r="BN6" s="121">
        <v>2821.7756426178162</v>
      </c>
      <c r="BO6" s="121">
        <v>3110.3402710531905</v>
      </c>
      <c r="BP6" s="121">
        <v>3090.8890248903103</v>
      </c>
      <c r="BQ6" s="121">
        <v>3223.8548583895722</v>
      </c>
      <c r="BR6" s="43"/>
    </row>
    <row r="7" spans="1:70" ht="15" customHeight="1" x14ac:dyDescent="0.2">
      <c r="A7" s="46" t="s">
        <v>67</v>
      </c>
      <c r="B7" s="47">
        <v>230.18811755009926</v>
      </c>
      <c r="C7" s="47">
        <v>230.04183814397734</v>
      </c>
      <c r="D7" s="47">
        <v>186.09606935943896</v>
      </c>
      <c r="E7" s="47">
        <v>233.16997494648535</v>
      </c>
      <c r="F7" s="47">
        <v>223.63136221493619</v>
      </c>
      <c r="G7" s="47">
        <v>247.51916209695116</v>
      </c>
      <c r="H7" s="47">
        <v>354.78623726058169</v>
      </c>
      <c r="I7" s="47">
        <v>446.84923842753375</v>
      </c>
      <c r="J7" s="47">
        <v>440.90557513734512</v>
      </c>
      <c r="K7" s="47">
        <v>475.92133395861231</v>
      </c>
      <c r="L7" s="47">
        <v>556.01131034043055</v>
      </c>
      <c r="M7" s="47">
        <v>536.81178056361273</v>
      </c>
      <c r="N7" s="47">
        <v>483.34290520917273</v>
      </c>
      <c r="O7" s="47">
        <v>496.72934764746481</v>
      </c>
      <c r="P7" s="47">
        <v>446.26076970438936</v>
      </c>
      <c r="Q7" s="47">
        <v>381.97197743897328</v>
      </c>
      <c r="R7" s="47">
        <v>311.31237672680987</v>
      </c>
      <c r="S7" s="47">
        <v>563.92325760003439</v>
      </c>
      <c r="T7" s="47">
        <v>561.54105310743535</v>
      </c>
      <c r="U7" s="47">
        <v>553.97931256572178</v>
      </c>
      <c r="V7" s="47">
        <v>652.63158374499835</v>
      </c>
      <c r="W7" s="47">
        <v>823.60458744395669</v>
      </c>
      <c r="X7" s="47">
        <v>796.1611360489461</v>
      </c>
      <c r="Y7" s="47">
        <v>784.32369276209636</v>
      </c>
      <c r="Z7" s="47">
        <v>897.21444780082163</v>
      </c>
      <c r="AA7" s="47">
        <v>942.26208202080898</v>
      </c>
      <c r="AB7" s="47">
        <v>929.44504202840619</v>
      </c>
      <c r="AC7" s="47">
        <v>936.50942814996279</v>
      </c>
      <c r="AD7" s="47">
        <v>625.89651073903781</v>
      </c>
      <c r="AE7" s="47">
        <v>959.514888430621</v>
      </c>
      <c r="AF7" s="47">
        <v>1015.6412058142629</v>
      </c>
      <c r="AG7" s="47">
        <v>1200.9643950160785</v>
      </c>
      <c r="AH7" s="47">
        <v>1060.4555851654327</v>
      </c>
      <c r="AI7" s="47">
        <v>1101.7316250738013</v>
      </c>
      <c r="AJ7" s="47">
        <v>1318.0591911695383</v>
      </c>
      <c r="AK7" s="47">
        <v>1438.4475985912275</v>
      </c>
      <c r="AL7" s="47">
        <v>1290.4630171662907</v>
      </c>
      <c r="AM7" s="47">
        <v>1346.8986141177115</v>
      </c>
      <c r="AN7" s="47">
        <v>1095.777020709482</v>
      </c>
      <c r="AO7" s="47">
        <v>1278.3943480065188</v>
      </c>
      <c r="AP7" s="47">
        <v>1086.252370847405</v>
      </c>
      <c r="AQ7" s="47">
        <v>1037.4089599252191</v>
      </c>
      <c r="AR7" s="47">
        <v>1087.3134997861289</v>
      </c>
      <c r="AS7" s="47">
        <v>1130.1541694412492</v>
      </c>
      <c r="AT7" s="47">
        <v>944.32789182603574</v>
      </c>
      <c r="AU7" s="47">
        <v>1038.005178618874</v>
      </c>
      <c r="AV7" s="47">
        <v>1088.0598868143336</v>
      </c>
      <c r="AW7" s="47">
        <v>1192.7790427407585</v>
      </c>
      <c r="AX7" s="47">
        <v>1108.8281505437112</v>
      </c>
      <c r="AY7" s="47">
        <v>1305.1965577738918</v>
      </c>
      <c r="AZ7" s="47">
        <v>1302.0426292401323</v>
      </c>
      <c r="BA7" s="47">
        <v>1002.5126624422646</v>
      </c>
      <c r="BB7" s="47">
        <v>1162.0347745364206</v>
      </c>
      <c r="BC7" s="47">
        <v>986.53295781977749</v>
      </c>
      <c r="BD7" s="47">
        <v>918.09848940864208</v>
      </c>
      <c r="BE7" s="47">
        <v>870.02977823516051</v>
      </c>
      <c r="BF7" s="47">
        <v>654.06012792569561</v>
      </c>
      <c r="BG7" s="47">
        <v>677.62237654249418</v>
      </c>
      <c r="BH7" s="47">
        <v>660.821589166075</v>
      </c>
      <c r="BI7" s="47">
        <v>1088.8689063657346</v>
      </c>
      <c r="BJ7" s="47">
        <v>935.87614223751098</v>
      </c>
      <c r="BK7" s="47">
        <v>853.04632814549939</v>
      </c>
      <c r="BL7" s="47">
        <v>1028.0474061160517</v>
      </c>
      <c r="BM7" s="47">
        <v>1124.9432332739052</v>
      </c>
      <c r="BN7" s="47">
        <v>1064.367517638377</v>
      </c>
      <c r="BO7" s="47">
        <v>1179.8236810276844</v>
      </c>
      <c r="BP7" s="47">
        <v>1198.2587689551563</v>
      </c>
      <c r="BQ7" s="47">
        <v>1309.5861011654022</v>
      </c>
      <c r="BR7" s="43"/>
    </row>
    <row r="8" spans="1:70" ht="15" customHeight="1" x14ac:dyDescent="0.2">
      <c r="A8" s="120" t="s">
        <v>68</v>
      </c>
      <c r="B8" s="121">
        <v>2634.8072087891969</v>
      </c>
      <c r="C8" s="121">
        <v>3469.803357677647</v>
      </c>
      <c r="D8" s="121">
        <v>2748.7427368146341</v>
      </c>
      <c r="E8" s="121">
        <v>3265.8256967185216</v>
      </c>
      <c r="F8" s="121">
        <v>2669.7796166185344</v>
      </c>
      <c r="G8" s="121">
        <v>2915.8187560302149</v>
      </c>
      <c r="H8" s="121">
        <v>3399.4171453099029</v>
      </c>
      <c r="I8" s="121">
        <v>5880.5034820413493</v>
      </c>
      <c r="J8" s="121">
        <v>3715.1193057423457</v>
      </c>
      <c r="K8" s="121">
        <v>3910.7110156705603</v>
      </c>
      <c r="L8" s="121">
        <v>4536.012876915077</v>
      </c>
      <c r="M8" s="121">
        <v>2864.8008016720164</v>
      </c>
      <c r="N8" s="121">
        <v>2775.0906038085809</v>
      </c>
      <c r="O8" s="121">
        <v>4144.241786457168</v>
      </c>
      <c r="P8" s="121">
        <v>3646.7583668874531</v>
      </c>
      <c r="Q8" s="121">
        <v>2999.5392428468017</v>
      </c>
      <c r="R8" s="121">
        <v>3221.4961629563841</v>
      </c>
      <c r="S8" s="121">
        <v>3795.748923029706</v>
      </c>
      <c r="T8" s="121">
        <v>3597.6546647602768</v>
      </c>
      <c r="U8" s="121">
        <v>3386.5142492536334</v>
      </c>
      <c r="V8" s="121">
        <v>2793.3882059873549</v>
      </c>
      <c r="W8" s="121">
        <v>2696.3003711532542</v>
      </c>
      <c r="X8" s="121">
        <v>3396.0541882783596</v>
      </c>
      <c r="Y8" s="121">
        <v>3075.4542345810346</v>
      </c>
      <c r="Z8" s="121">
        <v>2198.9354730620385</v>
      </c>
      <c r="AA8" s="121">
        <v>3270.0397240510861</v>
      </c>
      <c r="AB8" s="121">
        <v>3373.2750922716932</v>
      </c>
      <c r="AC8" s="121">
        <v>3311.2087106151853</v>
      </c>
      <c r="AD8" s="121">
        <v>2843.6737621852121</v>
      </c>
      <c r="AE8" s="121">
        <v>3712.5006061225913</v>
      </c>
      <c r="AF8" s="121">
        <v>3449.9081523105883</v>
      </c>
      <c r="AG8" s="121">
        <v>2930.2404793816127</v>
      </c>
      <c r="AH8" s="121">
        <v>3137.7006033914945</v>
      </c>
      <c r="AI8" s="121">
        <v>3276.1702815988174</v>
      </c>
      <c r="AJ8" s="121">
        <v>2521.0610063841677</v>
      </c>
      <c r="AK8" s="121">
        <v>2453.1071086255174</v>
      </c>
      <c r="AL8" s="121">
        <v>2069.8763375838648</v>
      </c>
      <c r="AM8" s="121">
        <v>2262.7388766021504</v>
      </c>
      <c r="AN8" s="121">
        <v>2300.4183670049702</v>
      </c>
      <c r="AO8" s="121">
        <v>1844.1594188090098</v>
      </c>
      <c r="AP8" s="121">
        <v>2922.8322405480685</v>
      </c>
      <c r="AQ8" s="121">
        <v>2190.3442448242854</v>
      </c>
      <c r="AR8" s="121">
        <v>2778.4243602605666</v>
      </c>
      <c r="AS8" s="121">
        <v>2542.491154367081</v>
      </c>
      <c r="AT8" s="121">
        <v>3120.5785863667306</v>
      </c>
      <c r="AU8" s="121">
        <v>4193.8445185349483</v>
      </c>
      <c r="AV8" s="121">
        <v>5189.2900492384024</v>
      </c>
      <c r="AW8" s="121">
        <v>3437.3428458599201</v>
      </c>
      <c r="AX8" s="121">
        <v>3813.9513574514444</v>
      </c>
      <c r="AY8" s="121">
        <v>3179.4902725990414</v>
      </c>
      <c r="AZ8" s="121">
        <v>3499.8196645965345</v>
      </c>
      <c r="BA8" s="121">
        <v>2955.9627053529762</v>
      </c>
      <c r="BB8" s="121">
        <v>3565.0598768287132</v>
      </c>
      <c r="BC8" s="121">
        <v>1940.2163851290577</v>
      </c>
      <c r="BD8" s="121">
        <v>3955.0333641971247</v>
      </c>
      <c r="BE8" s="121">
        <v>2790.0083738451021</v>
      </c>
      <c r="BF8" s="121">
        <v>2206.1031852839114</v>
      </c>
      <c r="BG8" s="121">
        <v>2756.0173960427737</v>
      </c>
      <c r="BH8" s="121">
        <v>2517.6528763094598</v>
      </c>
      <c r="BI8" s="121">
        <v>2513.7045423638542</v>
      </c>
      <c r="BJ8" s="121">
        <v>2654.5449821490474</v>
      </c>
      <c r="BK8" s="121">
        <v>2986.0561817430489</v>
      </c>
      <c r="BL8" s="121">
        <v>3292.9135494550123</v>
      </c>
      <c r="BM8" s="121">
        <v>2483.2523546957464</v>
      </c>
      <c r="BN8" s="121">
        <v>2717.6209335032049</v>
      </c>
      <c r="BO8" s="121">
        <v>3034.0080169090124</v>
      </c>
      <c r="BP8" s="121">
        <v>2434.141477877306</v>
      </c>
      <c r="BQ8" s="121">
        <v>2500.4524423338462</v>
      </c>
      <c r="BR8" s="43"/>
    </row>
    <row r="9" spans="1:70" ht="15" customHeight="1" x14ac:dyDescent="0.2">
      <c r="A9" s="46" t="s">
        <v>69</v>
      </c>
      <c r="B9" s="47">
        <v>3164.8730194543546</v>
      </c>
      <c r="C9" s="47">
        <v>3665.2326590804801</v>
      </c>
      <c r="D9" s="47">
        <v>3283.334606126301</v>
      </c>
      <c r="E9" s="47">
        <v>4427.7147153388596</v>
      </c>
      <c r="F9" s="47">
        <v>3338.0018300218135</v>
      </c>
      <c r="G9" s="47">
        <v>3386.5554272570207</v>
      </c>
      <c r="H9" s="47">
        <v>3947.2969857018661</v>
      </c>
      <c r="I9" s="47">
        <v>4054.4947570193021</v>
      </c>
      <c r="J9" s="47">
        <v>4222.7133484939768</v>
      </c>
      <c r="K9" s="47">
        <v>3535.5767105374716</v>
      </c>
      <c r="L9" s="47">
        <v>3876.2846124760858</v>
      </c>
      <c r="M9" s="47">
        <v>4269.7003284924704</v>
      </c>
      <c r="N9" s="47">
        <v>4012.7278441490398</v>
      </c>
      <c r="O9" s="47">
        <v>4210.4745058418375</v>
      </c>
      <c r="P9" s="47">
        <v>4159.8062063568177</v>
      </c>
      <c r="Q9" s="47">
        <v>4272.814443652308</v>
      </c>
      <c r="R9" s="47">
        <v>3899.7736485211526</v>
      </c>
      <c r="S9" s="47">
        <v>4576.8850974269453</v>
      </c>
      <c r="T9" s="47">
        <v>4870.1971065350344</v>
      </c>
      <c r="U9" s="47">
        <v>4630.7641475168693</v>
      </c>
      <c r="V9" s="47">
        <v>4261.3215669984111</v>
      </c>
      <c r="W9" s="47">
        <v>4252.8277123090684</v>
      </c>
      <c r="X9" s="47">
        <v>4553.8619555752739</v>
      </c>
      <c r="Y9" s="47">
        <v>4695.6247651172489</v>
      </c>
      <c r="Z9" s="47">
        <v>4144.0133028752725</v>
      </c>
      <c r="AA9" s="47">
        <v>3885.824049427134</v>
      </c>
      <c r="AB9" s="47">
        <v>4183.7586646391655</v>
      </c>
      <c r="AC9" s="47">
        <v>4126.4959830584303</v>
      </c>
      <c r="AD9" s="47">
        <v>4227.4475389486888</v>
      </c>
      <c r="AE9" s="47">
        <v>3901.6167545608273</v>
      </c>
      <c r="AF9" s="47">
        <v>4161.6278604732452</v>
      </c>
      <c r="AG9" s="47">
        <v>4464.9448460172362</v>
      </c>
      <c r="AH9" s="47">
        <v>3696.9687449687622</v>
      </c>
      <c r="AI9" s="47">
        <v>3706.4169084315713</v>
      </c>
      <c r="AJ9" s="47">
        <v>3863.3900956102871</v>
      </c>
      <c r="AK9" s="47">
        <v>4037.9742509893781</v>
      </c>
      <c r="AL9" s="47">
        <v>4089.2637489505164</v>
      </c>
      <c r="AM9" s="47">
        <v>4317.0004135250911</v>
      </c>
      <c r="AN9" s="47">
        <v>4532.1967095140553</v>
      </c>
      <c r="AO9" s="47">
        <v>4925.6321280103402</v>
      </c>
      <c r="AP9" s="47">
        <v>4772.3262607656961</v>
      </c>
      <c r="AQ9" s="47">
        <v>4632.822289301077</v>
      </c>
      <c r="AR9" s="47">
        <v>4911.5608627115671</v>
      </c>
      <c r="AS9" s="47">
        <v>5319.1065872216541</v>
      </c>
      <c r="AT9" s="47">
        <v>5092.8657520594506</v>
      </c>
      <c r="AU9" s="47">
        <v>5122.9721837577772</v>
      </c>
      <c r="AV9" s="47">
        <v>5511.1359547103903</v>
      </c>
      <c r="AW9" s="47">
        <v>5794.9151094723775</v>
      </c>
      <c r="AX9" s="47">
        <v>5357.3965274407328</v>
      </c>
      <c r="AY9" s="47">
        <v>5607.2589080931093</v>
      </c>
      <c r="AZ9" s="47">
        <v>6044.1780016106741</v>
      </c>
      <c r="BA9" s="47">
        <v>6627.5875628554859</v>
      </c>
      <c r="BB9" s="47">
        <v>5509.5025505201047</v>
      </c>
      <c r="BC9" s="47">
        <v>3165.5424174623154</v>
      </c>
      <c r="BD9" s="47">
        <v>4349.9312593791274</v>
      </c>
      <c r="BE9" s="47">
        <v>4718.8727726384514</v>
      </c>
      <c r="BF9" s="47">
        <v>4427.8703428057124</v>
      </c>
      <c r="BG9" s="47">
        <v>4725.5360651472192</v>
      </c>
      <c r="BH9" s="47">
        <v>5279.4721344261425</v>
      </c>
      <c r="BI9" s="47">
        <v>6136.3514576209245</v>
      </c>
      <c r="BJ9" s="47">
        <v>6248.3287765401728</v>
      </c>
      <c r="BK9" s="47">
        <v>7223.3065795758093</v>
      </c>
      <c r="BL9" s="47">
        <v>8297.4279361102344</v>
      </c>
      <c r="BM9" s="47">
        <v>8294.0847418724861</v>
      </c>
      <c r="BN9" s="47">
        <v>7005.2105091284529</v>
      </c>
      <c r="BO9" s="47">
        <v>6463.7200294251197</v>
      </c>
      <c r="BP9" s="47">
        <v>7769.9108096246182</v>
      </c>
      <c r="BQ9" s="47">
        <v>8485.7435861771028</v>
      </c>
      <c r="BR9" s="43"/>
    </row>
    <row r="10" spans="1:70" ht="15" customHeight="1" x14ac:dyDescent="0.2">
      <c r="A10" s="122" t="s">
        <v>117</v>
      </c>
      <c r="B10" s="121">
        <v>3507.4824965066887</v>
      </c>
      <c r="C10" s="121">
        <v>2966.9264876024831</v>
      </c>
      <c r="D10" s="121">
        <v>3421.1083142389798</v>
      </c>
      <c r="E10" s="121">
        <v>3352.5297016518475</v>
      </c>
      <c r="F10" s="121">
        <v>3570.7436254196687</v>
      </c>
      <c r="G10" s="121">
        <v>3412.4923671039437</v>
      </c>
      <c r="H10" s="121">
        <v>4097.2178156434338</v>
      </c>
      <c r="I10" s="121">
        <v>4065.8081918329535</v>
      </c>
      <c r="J10" s="121">
        <v>3714.9474937148898</v>
      </c>
      <c r="K10" s="121">
        <v>3012.2051574022771</v>
      </c>
      <c r="L10" s="121">
        <v>3617.3988929186212</v>
      </c>
      <c r="M10" s="121">
        <v>3451.8004559642141</v>
      </c>
      <c r="N10" s="121">
        <v>3881.6420350897311</v>
      </c>
      <c r="O10" s="121">
        <v>3153.2440977767442</v>
      </c>
      <c r="P10" s="121">
        <v>3827.9410254244385</v>
      </c>
      <c r="Q10" s="121">
        <v>3686.9828417090857</v>
      </c>
      <c r="R10" s="121">
        <v>3371.8006215010341</v>
      </c>
      <c r="S10" s="121">
        <v>3303.3743980478152</v>
      </c>
      <c r="T10" s="121">
        <v>3648.2460425859531</v>
      </c>
      <c r="U10" s="121">
        <v>3359.4259378651968</v>
      </c>
      <c r="V10" s="121">
        <v>3032.3903252077121</v>
      </c>
      <c r="W10" s="121">
        <v>3053.674311765506</v>
      </c>
      <c r="X10" s="121">
        <v>3384.4046557295637</v>
      </c>
      <c r="Y10" s="121">
        <v>3431.0057072972199</v>
      </c>
      <c r="Z10" s="121">
        <v>3511.1604790871825</v>
      </c>
      <c r="AA10" s="121">
        <v>3408.8400515507155</v>
      </c>
      <c r="AB10" s="121">
        <v>3836.7852290695077</v>
      </c>
      <c r="AC10" s="121">
        <v>3620.9022402925893</v>
      </c>
      <c r="AD10" s="121">
        <v>3063.5269970450504</v>
      </c>
      <c r="AE10" s="121">
        <v>2885.1807716415933</v>
      </c>
      <c r="AF10" s="121">
        <v>3441.5560735397098</v>
      </c>
      <c r="AG10" s="121">
        <v>3292.6721577736503</v>
      </c>
      <c r="AH10" s="121">
        <v>3190.8413936245247</v>
      </c>
      <c r="AI10" s="121">
        <v>3586.534468053962</v>
      </c>
      <c r="AJ10" s="121">
        <v>4008.4679734738088</v>
      </c>
      <c r="AK10" s="121">
        <v>3853.554164847696</v>
      </c>
      <c r="AL10" s="121">
        <v>4264.7074302691535</v>
      </c>
      <c r="AM10" s="121">
        <v>4583.5569592214351</v>
      </c>
      <c r="AN10" s="121">
        <v>4761.1108074026015</v>
      </c>
      <c r="AO10" s="121">
        <v>4932.0578031068126</v>
      </c>
      <c r="AP10" s="121">
        <v>5432.6890398178111</v>
      </c>
      <c r="AQ10" s="121">
        <v>5562.7586378252581</v>
      </c>
      <c r="AR10" s="121">
        <v>5450.8417430539766</v>
      </c>
      <c r="AS10" s="121">
        <v>5550.2925793029544</v>
      </c>
      <c r="AT10" s="121">
        <v>4466.5100712806125</v>
      </c>
      <c r="AU10" s="121">
        <v>4892.2047321930904</v>
      </c>
      <c r="AV10" s="121">
        <v>4676.044162781528</v>
      </c>
      <c r="AW10" s="121">
        <v>5140.9540337447643</v>
      </c>
      <c r="AX10" s="121">
        <v>4797.203769247677</v>
      </c>
      <c r="AY10" s="121">
        <v>5080.2586025137052</v>
      </c>
      <c r="AZ10" s="121">
        <v>6282.3819614707018</v>
      </c>
      <c r="BA10" s="121">
        <v>6377.2286667679082</v>
      </c>
      <c r="BB10" s="121">
        <v>5619.9764722982409</v>
      </c>
      <c r="BC10" s="121">
        <v>1675.236773155674</v>
      </c>
      <c r="BD10" s="121">
        <v>2578.2504759843396</v>
      </c>
      <c r="BE10" s="121">
        <v>2991.0112785617412</v>
      </c>
      <c r="BF10" s="121">
        <v>3394.5691367241957</v>
      </c>
      <c r="BG10" s="121">
        <v>4121.56454869953</v>
      </c>
      <c r="BH10" s="121">
        <v>5206.6300535682967</v>
      </c>
      <c r="BI10" s="121">
        <v>6006.8052610079758</v>
      </c>
      <c r="BJ10" s="121">
        <v>5314.0926710444364</v>
      </c>
      <c r="BK10" s="121">
        <v>6077.6997554393138</v>
      </c>
      <c r="BL10" s="121">
        <v>7899.199797795518</v>
      </c>
      <c r="BM10" s="121">
        <v>7845.6985439024947</v>
      </c>
      <c r="BN10" s="121">
        <v>7022.8985902390114</v>
      </c>
      <c r="BO10" s="121">
        <v>7027.2464287655412</v>
      </c>
      <c r="BP10" s="121">
        <v>8266.072009148771</v>
      </c>
      <c r="BQ10" s="121">
        <v>8754.4811107014575</v>
      </c>
      <c r="BR10" s="43"/>
    </row>
    <row r="11" spans="1:70" ht="15" customHeight="1" x14ac:dyDescent="0.2">
      <c r="A11" s="46" t="s">
        <v>70</v>
      </c>
      <c r="B11" s="47">
        <v>2135.3801460385698</v>
      </c>
      <c r="C11" s="47">
        <v>2159.1031886433716</v>
      </c>
      <c r="D11" s="47">
        <v>2032.3644358452191</v>
      </c>
      <c r="E11" s="47">
        <v>2233.5192294728413</v>
      </c>
      <c r="F11" s="47">
        <v>2704.3982194962055</v>
      </c>
      <c r="G11" s="47">
        <v>2063.1089022306369</v>
      </c>
      <c r="H11" s="47">
        <v>2322.4886412964943</v>
      </c>
      <c r="I11" s="47">
        <v>2536.6682369766622</v>
      </c>
      <c r="J11" s="47">
        <v>2604.3955152960525</v>
      </c>
      <c r="K11" s="47">
        <v>2466.6266401693242</v>
      </c>
      <c r="L11" s="47">
        <v>2410.851569119809</v>
      </c>
      <c r="M11" s="47">
        <v>2247.4912754148145</v>
      </c>
      <c r="N11" s="47">
        <v>2359.5042589561713</v>
      </c>
      <c r="O11" s="47">
        <v>2459.1987835789023</v>
      </c>
      <c r="P11" s="47">
        <v>2647.8044501983491</v>
      </c>
      <c r="Q11" s="47">
        <v>2573.5095072665767</v>
      </c>
      <c r="R11" s="47">
        <v>2458.9022688063196</v>
      </c>
      <c r="S11" s="47">
        <v>2428.6214898979379</v>
      </c>
      <c r="T11" s="47">
        <v>3775.2000350651842</v>
      </c>
      <c r="U11" s="47">
        <v>3722.8152062305539</v>
      </c>
      <c r="V11" s="47">
        <v>3476.8450929135802</v>
      </c>
      <c r="W11" s="47">
        <v>3268.5092872505029</v>
      </c>
      <c r="X11" s="47">
        <v>3874.3204802528321</v>
      </c>
      <c r="Y11" s="47">
        <v>4179.4531395830891</v>
      </c>
      <c r="Z11" s="47">
        <v>5289.8190058194305</v>
      </c>
      <c r="AA11" s="47">
        <v>3124.5005594756244</v>
      </c>
      <c r="AB11" s="47">
        <v>3312.4879913880955</v>
      </c>
      <c r="AC11" s="47">
        <v>3618.1434433168497</v>
      </c>
      <c r="AD11" s="47">
        <v>4272.0692818709504</v>
      </c>
      <c r="AE11" s="47">
        <v>2941.4849261144923</v>
      </c>
      <c r="AF11" s="47">
        <v>3138.7139710608394</v>
      </c>
      <c r="AG11" s="47">
        <v>3656.6158209537184</v>
      </c>
      <c r="AH11" s="47">
        <v>3660.1490251599562</v>
      </c>
      <c r="AI11" s="47">
        <v>2492.3366878041079</v>
      </c>
      <c r="AJ11" s="47">
        <v>3040.4471872571416</v>
      </c>
      <c r="AK11" s="47">
        <v>3426.7620997787949</v>
      </c>
      <c r="AL11" s="47">
        <v>3279.3864973715999</v>
      </c>
      <c r="AM11" s="47">
        <v>2394.0505133265733</v>
      </c>
      <c r="AN11" s="47">
        <v>2764.6150358804771</v>
      </c>
      <c r="AO11" s="47">
        <v>2822.7119534213498</v>
      </c>
      <c r="AP11" s="47">
        <v>4097.2227907085116</v>
      </c>
      <c r="AQ11" s="47">
        <v>3161.7862921534961</v>
      </c>
      <c r="AR11" s="47">
        <v>3665.0382136717335</v>
      </c>
      <c r="AS11" s="47">
        <v>4137.6127034662532</v>
      </c>
      <c r="AT11" s="47">
        <v>4701.3212392674504</v>
      </c>
      <c r="AU11" s="47">
        <v>3071.271837736057</v>
      </c>
      <c r="AV11" s="47">
        <v>3466.9105481993111</v>
      </c>
      <c r="AW11" s="47">
        <v>3934.8833747971767</v>
      </c>
      <c r="AX11" s="47">
        <v>4944.3788019366539</v>
      </c>
      <c r="AY11" s="47">
        <v>3599.49833248715</v>
      </c>
      <c r="AZ11" s="47">
        <v>4003.0724637819835</v>
      </c>
      <c r="BA11" s="47">
        <v>4594.3324017942123</v>
      </c>
      <c r="BB11" s="47">
        <v>4588.4926206310747</v>
      </c>
      <c r="BC11" s="47">
        <v>71.102233002219265</v>
      </c>
      <c r="BD11" s="47">
        <v>145.91715694513428</v>
      </c>
      <c r="BE11" s="47">
        <v>165.23698942157253</v>
      </c>
      <c r="BF11" s="47">
        <v>196.28050660792471</v>
      </c>
      <c r="BG11" s="47">
        <v>287.84002283600847</v>
      </c>
      <c r="BH11" s="47">
        <v>715.75191186319478</v>
      </c>
      <c r="BI11" s="47">
        <v>2409.5145586928716</v>
      </c>
      <c r="BJ11" s="47">
        <v>3297.1988886986373</v>
      </c>
      <c r="BK11" s="47">
        <v>3258.3956367758187</v>
      </c>
      <c r="BL11" s="47">
        <v>4298.366773091393</v>
      </c>
      <c r="BM11" s="47">
        <v>5003.813503208652</v>
      </c>
      <c r="BN11" s="47">
        <v>4708.1295822197389</v>
      </c>
      <c r="BO11" s="47">
        <v>3730.9875321492618</v>
      </c>
      <c r="BP11" s="47">
        <v>4857.7214608938002</v>
      </c>
      <c r="BQ11" s="47">
        <v>6475.5416014459597</v>
      </c>
      <c r="BR11" s="43"/>
    </row>
    <row r="12" spans="1:70" ht="15" customHeight="1" x14ac:dyDescent="0.2">
      <c r="A12" s="120" t="s">
        <v>71</v>
      </c>
      <c r="B12" s="121">
        <v>2002.5590206934578</v>
      </c>
      <c r="C12" s="121">
        <v>2102.0698042675695</v>
      </c>
      <c r="D12" s="121">
        <v>1254.070549407506</v>
      </c>
      <c r="E12" s="121">
        <v>1511.8646256314664</v>
      </c>
      <c r="F12" s="121">
        <v>1655.1446514604258</v>
      </c>
      <c r="G12" s="121">
        <v>1698.8430591679287</v>
      </c>
      <c r="H12" s="121">
        <v>1837.6458099541853</v>
      </c>
      <c r="I12" s="121">
        <v>1925.437479417458</v>
      </c>
      <c r="J12" s="121">
        <v>1815.3763727982741</v>
      </c>
      <c r="K12" s="121">
        <v>1805.9431386205176</v>
      </c>
      <c r="L12" s="121">
        <v>1963.6615903699321</v>
      </c>
      <c r="M12" s="121">
        <v>1824.3208982112781</v>
      </c>
      <c r="N12" s="121">
        <v>1539.9282894997482</v>
      </c>
      <c r="O12" s="121">
        <v>1579.1618062899247</v>
      </c>
      <c r="P12" s="121">
        <v>1668.6797033823211</v>
      </c>
      <c r="Q12" s="121">
        <v>1840.0922008280049</v>
      </c>
      <c r="R12" s="121">
        <v>1397.0661099521571</v>
      </c>
      <c r="S12" s="121">
        <v>1641.7702240326112</v>
      </c>
      <c r="T12" s="121">
        <v>1609.6706612522419</v>
      </c>
      <c r="U12" s="121">
        <v>2061.9440047629914</v>
      </c>
      <c r="V12" s="121">
        <v>1547.3721691749529</v>
      </c>
      <c r="W12" s="121">
        <v>1805.4829236250212</v>
      </c>
      <c r="X12" s="121">
        <v>1767.5998296178079</v>
      </c>
      <c r="Y12" s="121">
        <v>1736.199077582218</v>
      </c>
      <c r="Z12" s="121">
        <v>1537.9990621586146</v>
      </c>
      <c r="AA12" s="121">
        <v>1509.2506334892018</v>
      </c>
      <c r="AB12" s="121">
        <v>1845.9688108511002</v>
      </c>
      <c r="AC12" s="121">
        <v>1770.2954935010848</v>
      </c>
      <c r="AD12" s="121">
        <v>1613.1516572992946</v>
      </c>
      <c r="AE12" s="121">
        <v>1549.1703996874951</v>
      </c>
      <c r="AF12" s="121">
        <v>1672.4222147030291</v>
      </c>
      <c r="AG12" s="121">
        <v>1781.8687283101826</v>
      </c>
      <c r="AH12" s="121">
        <v>1741.2859739672317</v>
      </c>
      <c r="AI12" s="121">
        <v>1643.4330596989473</v>
      </c>
      <c r="AJ12" s="121">
        <v>1558.7170432614205</v>
      </c>
      <c r="AK12" s="121">
        <v>1559.5909230724019</v>
      </c>
      <c r="AL12" s="121">
        <v>1445.6885982203819</v>
      </c>
      <c r="AM12" s="121">
        <v>1271.5141142577286</v>
      </c>
      <c r="AN12" s="121">
        <v>1321.2951937780008</v>
      </c>
      <c r="AO12" s="121">
        <v>1260.8720937438889</v>
      </c>
      <c r="AP12" s="121">
        <v>1262.3843465837799</v>
      </c>
      <c r="AQ12" s="121">
        <v>1274.8848154033178</v>
      </c>
      <c r="AR12" s="121">
        <v>1256.3942072396526</v>
      </c>
      <c r="AS12" s="121">
        <v>1356.7796307732503</v>
      </c>
      <c r="AT12" s="121">
        <v>1404.5197106426131</v>
      </c>
      <c r="AU12" s="121">
        <v>1425.3300453094159</v>
      </c>
      <c r="AV12" s="121">
        <v>1422.7059248254352</v>
      </c>
      <c r="AW12" s="121">
        <v>1485.7203192225329</v>
      </c>
      <c r="AX12" s="121">
        <v>1317.6335602066988</v>
      </c>
      <c r="AY12" s="121">
        <v>1355.348308502731</v>
      </c>
      <c r="AZ12" s="121">
        <v>1338.2052616405003</v>
      </c>
      <c r="BA12" s="121">
        <v>1447.71086965007</v>
      </c>
      <c r="BB12" s="121">
        <v>1277.3785762005382</v>
      </c>
      <c r="BC12" s="121">
        <v>1144.8523734522755</v>
      </c>
      <c r="BD12" s="121">
        <v>1283.628568994021</v>
      </c>
      <c r="BE12" s="121">
        <v>1511.0054813531669</v>
      </c>
      <c r="BF12" s="121">
        <v>1322.8204409409252</v>
      </c>
      <c r="BG12" s="121">
        <v>1340.466009170337</v>
      </c>
      <c r="BH12" s="121">
        <v>1483.864967371441</v>
      </c>
      <c r="BI12" s="121">
        <v>1679.5125825172968</v>
      </c>
      <c r="BJ12" s="121">
        <v>1628.3280805316313</v>
      </c>
      <c r="BK12" s="121">
        <v>1560.3608196204532</v>
      </c>
      <c r="BL12" s="121">
        <v>1613.4349004532196</v>
      </c>
      <c r="BM12" s="121">
        <v>1912.9482640738081</v>
      </c>
      <c r="BN12" s="121">
        <v>1886.4938540071767</v>
      </c>
      <c r="BO12" s="121">
        <v>1948.4656718162362</v>
      </c>
      <c r="BP12" s="121">
        <v>1918.3725383709468</v>
      </c>
      <c r="BQ12" s="121">
        <v>2477.3555516269962</v>
      </c>
      <c r="BR12" s="43"/>
    </row>
    <row r="13" spans="1:70" ht="15" customHeight="1" x14ac:dyDescent="0.2">
      <c r="A13" s="46" t="s">
        <v>72</v>
      </c>
      <c r="B13" s="47">
        <v>2305.4368337590163</v>
      </c>
      <c r="C13" s="47">
        <v>2375.6686093247768</v>
      </c>
      <c r="D13" s="47">
        <v>2419.6861805653839</v>
      </c>
      <c r="E13" s="47">
        <v>2518.0853763508221</v>
      </c>
      <c r="F13" s="47">
        <v>2704.1941392859676</v>
      </c>
      <c r="G13" s="47">
        <v>3095.3482272031283</v>
      </c>
      <c r="H13" s="47">
        <v>3145.6486561784218</v>
      </c>
      <c r="I13" s="47">
        <v>3117.8979773324841</v>
      </c>
      <c r="J13" s="47">
        <v>2633.3003664233393</v>
      </c>
      <c r="K13" s="47">
        <v>2486.6222399666813</v>
      </c>
      <c r="L13" s="47">
        <v>2522.5754452122096</v>
      </c>
      <c r="M13" s="47">
        <v>2469.4919483977696</v>
      </c>
      <c r="N13" s="47">
        <v>2519.3546179921591</v>
      </c>
      <c r="O13" s="47">
        <v>2582.7936419314806</v>
      </c>
      <c r="P13" s="47">
        <v>2438.1534257482363</v>
      </c>
      <c r="Q13" s="47">
        <v>2440.6013143281248</v>
      </c>
      <c r="R13" s="47">
        <v>2624.0892777520025</v>
      </c>
      <c r="S13" s="47">
        <v>2491.9526997453822</v>
      </c>
      <c r="T13" s="47">
        <v>2452.7565211087613</v>
      </c>
      <c r="U13" s="47">
        <v>2392.7245013938532</v>
      </c>
      <c r="V13" s="47">
        <v>2533.3468060246778</v>
      </c>
      <c r="W13" s="47">
        <v>2564.8521641299662</v>
      </c>
      <c r="X13" s="47">
        <v>2558.4361795650698</v>
      </c>
      <c r="Y13" s="47">
        <v>2544.0858502802853</v>
      </c>
      <c r="Z13" s="47">
        <v>2473.7715757045635</v>
      </c>
      <c r="AA13" s="47">
        <v>2470.9996661331052</v>
      </c>
      <c r="AB13" s="47">
        <v>2600.6764486032289</v>
      </c>
      <c r="AC13" s="47">
        <v>2723.0273095591024</v>
      </c>
      <c r="AD13" s="47">
        <v>2770.1517861770167</v>
      </c>
      <c r="AE13" s="47">
        <v>2782.3788453475127</v>
      </c>
      <c r="AF13" s="47">
        <v>2795.0105407792889</v>
      </c>
      <c r="AG13" s="47">
        <v>2837.5478276961817</v>
      </c>
      <c r="AH13" s="47">
        <v>2914.3024971171171</v>
      </c>
      <c r="AI13" s="47">
        <v>2830.7527026996568</v>
      </c>
      <c r="AJ13" s="47">
        <v>2884.3525527097677</v>
      </c>
      <c r="AK13" s="47">
        <v>2887.8152474734575</v>
      </c>
      <c r="AL13" s="47">
        <v>3202.6126924018022</v>
      </c>
      <c r="AM13" s="47">
        <v>3238.8839217725003</v>
      </c>
      <c r="AN13" s="47">
        <v>3319.774349236819</v>
      </c>
      <c r="AO13" s="47">
        <v>3427.4160365888788</v>
      </c>
      <c r="AP13" s="47">
        <v>3308.8419413921524</v>
      </c>
      <c r="AQ13" s="47">
        <v>3254.8339102513196</v>
      </c>
      <c r="AR13" s="47">
        <v>3271.9225180528574</v>
      </c>
      <c r="AS13" s="47">
        <v>3422.0416303036704</v>
      </c>
      <c r="AT13" s="47">
        <v>3406.8487146383468</v>
      </c>
      <c r="AU13" s="47">
        <v>3630.6388476274433</v>
      </c>
      <c r="AV13" s="47">
        <v>3844.0657303626845</v>
      </c>
      <c r="AW13" s="47">
        <v>3593.7847073715279</v>
      </c>
      <c r="AX13" s="47">
        <v>3831.4482956972979</v>
      </c>
      <c r="AY13" s="47">
        <v>3894.4435922502853</v>
      </c>
      <c r="AZ13" s="47">
        <v>3959.7900317068288</v>
      </c>
      <c r="BA13" s="47">
        <v>4133.2020803455889</v>
      </c>
      <c r="BB13" s="47">
        <v>3797.5966624929897</v>
      </c>
      <c r="BC13" s="47">
        <v>3476.9597290045804</v>
      </c>
      <c r="BD13" s="47">
        <v>3643.008821029217</v>
      </c>
      <c r="BE13" s="47">
        <v>3711.5907874732147</v>
      </c>
      <c r="BF13" s="47">
        <v>3260.8586378009095</v>
      </c>
      <c r="BG13" s="47">
        <v>3374.420413131264</v>
      </c>
      <c r="BH13" s="47">
        <v>3407.3096367913345</v>
      </c>
      <c r="BI13" s="47">
        <v>3447.6203122764928</v>
      </c>
      <c r="BJ13" s="47">
        <v>3585.6484708212597</v>
      </c>
      <c r="BK13" s="47">
        <v>3642.3872605419883</v>
      </c>
      <c r="BL13" s="47">
        <v>3696.9320802083889</v>
      </c>
      <c r="BM13" s="47">
        <v>4025.6742020301235</v>
      </c>
      <c r="BN13" s="47">
        <v>3759.1558892488488</v>
      </c>
      <c r="BO13" s="47">
        <v>4077.430606997953</v>
      </c>
      <c r="BP13" s="47">
        <v>4189.7131146329939</v>
      </c>
      <c r="BQ13" s="47">
        <v>4723.8287110693091</v>
      </c>
      <c r="BR13" s="43"/>
    </row>
    <row r="14" spans="1:70" ht="15" customHeight="1" x14ac:dyDescent="0.2">
      <c r="A14" s="120" t="s">
        <v>73</v>
      </c>
      <c r="B14" s="121">
        <v>3165.522550460606</v>
      </c>
      <c r="C14" s="121">
        <v>3196.3621841763184</v>
      </c>
      <c r="D14" s="121">
        <v>3257.9745452767534</v>
      </c>
      <c r="E14" s="121">
        <v>3350.2247200863226</v>
      </c>
      <c r="F14" s="121">
        <v>3472.9075842864149</v>
      </c>
      <c r="G14" s="121">
        <v>3550.2639610953593</v>
      </c>
      <c r="H14" s="121">
        <v>3582.5647260835963</v>
      </c>
      <c r="I14" s="121">
        <v>3569.881728534629</v>
      </c>
      <c r="J14" s="121">
        <v>3512.0857154166833</v>
      </c>
      <c r="K14" s="121">
        <v>3496.0494957675178</v>
      </c>
      <c r="L14" s="121">
        <v>3521.8927260580253</v>
      </c>
      <c r="M14" s="121">
        <v>3589.6870627577755</v>
      </c>
      <c r="N14" s="121">
        <v>3699.4569977577989</v>
      </c>
      <c r="O14" s="121">
        <v>3779.611448479453</v>
      </c>
      <c r="P14" s="121">
        <v>3829.9829491921064</v>
      </c>
      <c r="Q14" s="121">
        <v>3850.3906045706435</v>
      </c>
      <c r="R14" s="121">
        <v>3840.6393574550557</v>
      </c>
      <c r="S14" s="121">
        <v>3848.3021457933887</v>
      </c>
      <c r="T14" s="121">
        <v>3873.6671382291343</v>
      </c>
      <c r="U14" s="121">
        <v>3916.9083585224234</v>
      </c>
      <c r="V14" s="121">
        <v>3978.0829945700625</v>
      </c>
      <c r="W14" s="121">
        <v>4021.236964192221</v>
      </c>
      <c r="X14" s="121">
        <v>4046.38033610102</v>
      </c>
      <c r="Y14" s="121">
        <v>4053.5037051366958</v>
      </c>
      <c r="Z14" s="121">
        <v>4042.5781530061208</v>
      </c>
      <c r="AA14" s="121">
        <v>4032.8736923062961</v>
      </c>
      <c r="AB14" s="121">
        <v>4024.4222321169591</v>
      </c>
      <c r="AC14" s="121">
        <v>4017.2389225706243</v>
      </c>
      <c r="AD14" s="121">
        <v>4011.322078497265</v>
      </c>
      <c r="AE14" s="121">
        <v>3998.5431206943181</v>
      </c>
      <c r="AF14" s="121">
        <v>3978.7071895131426</v>
      </c>
      <c r="AG14" s="121">
        <v>3951.3096112952762</v>
      </c>
      <c r="AH14" s="121">
        <v>3915.5271487028331</v>
      </c>
      <c r="AI14" s="121">
        <v>3968.0221982226294</v>
      </c>
      <c r="AJ14" s="121">
        <v>4110.1237323567584</v>
      </c>
      <c r="AK14" s="121">
        <v>4341.2599207177827</v>
      </c>
      <c r="AL14" s="121">
        <v>4658.8284679106118</v>
      </c>
      <c r="AM14" s="121">
        <v>4832.8927897516032</v>
      </c>
      <c r="AN14" s="121">
        <v>4867.4961700144822</v>
      </c>
      <c r="AO14" s="121">
        <v>4769.9655723233009</v>
      </c>
      <c r="AP14" s="121">
        <v>4550.8088060124783</v>
      </c>
      <c r="AQ14" s="121">
        <v>4370.7081396709482</v>
      </c>
      <c r="AR14" s="121">
        <v>4227.9176040800858</v>
      </c>
      <c r="AS14" s="121">
        <v>4119.7774502364873</v>
      </c>
      <c r="AT14" s="121">
        <v>4042.7116058535148</v>
      </c>
      <c r="AU14" s="121">
        <v>4045.7049940959641</v>
      </c>
      <c r="AV14" s="121">
        <v>4121.0651437293045</v>
      </c>
      <c r="AW14" s="121">
        <v>4263.7942563212191</v>
      </c>
      <c r="AX14" s="121">
        <v>4471.3966257038028</v>
      </c>
      <c r="AY14" s="121">
        <v>4575.0750076528066</v>
      </c>
      <c r="AZ14" s="121">
        <v>4577.5049618460644</v>
      </c>
      <c r="BA14" s="121">
        <v>4471.6334047973269</v>
      </c>
      <c r="BB14" s="121">
        <v>4240.39160172622</v>
      </c>
      <c r="BC14" s="121">
        <v>4095.9087731001723</v>
      </c>
      <c r="BD14" s="121">
        <v>4051.8554323266358</v>
      </c>
      <c r="BE14" s="121">
        <v>4119.6261928469703</v>
      </c>
      <c r="BF14" s="121">
        <v>4308.304967265487</v>
      </c>
      <c r="BG14" s="121">
        <v>4450.8905161029088</v>
      </c>
      <c r="BH14" s="121">
        <v>4543.9442746001605</v>
      </c>
      <c r="BI14" s="121">
        <v>4584.8932420314432</v>
      </c>
      <c r="BJ14" s="121">
        <v>4472.9920991039107</v>
      </c>
      <c r="BK14" s="121">
        <v>4529.2995542724029</v>
      </c>
      <c r="BL14" s="121">
        <v>4602.4325791628125</v>
      </c>
      <c r="BM14" s="121">
        <v>4706.4218976597467</v>
      </c>
      <c r="BN14" s="121">
        <v>4719.8622885334826</v>
      </c>
      <c r="BO14" s="121">
        <v>4856.8117780140747</v>
      </c>
      <c r="BP14" s="121">
        <v>4946.205897738495</v>
      </c>
      <c r="BQ14" s="121">
        <v>4997.9031104257256</v>
      </c>
      <c r="BR14" s="43"/>
    </row>
    <row r="15" spans="1:70" ht="15" customHeight="1" x14ac:dyDescent="0.2">
      <c r="A15" s="46" t="s">
        <v>74</v>
      </c>
      <c r="B15" s="47">
        <v>651.53979143767333</v>
      </c>
      <c r="C15" s="47">
        <v>614.46937986574608</v>
      </c>
      <c r="D15" s="47">
        <v>616.75616056037393</v>
      </c>
      <c r="E15" s="47">
        <v>697.78066813620671</v>
      </c>
      <c r="F15" s="47">
        <v>757.78502143026503</v>
      </c>
      <c r="G15" s="47">
        <v>717.45054014412381</v>
      </c>
      <c r="H15" s="47">
        <v>719.12669344914798</v>
      </c>
      <c r="I15" s="47">
        <v>814.84274497646163</v>
      </c>
      <c r="J15" s="47">
        <v>589.21687839129299</v>
      </c>
      <c r="K15" s="47">
        <v>680.16409463665639</v>
      </c>
      <c r="L15" s="47">
        <v>789.03786371925355</v>
      </c>
      <c r="M15" s="47">
        <v>910.34916325279767</v>
      </c>
      <c r="N15" s="47">
        <v>929.56327986209044</v>
      </c>
      <c r="O15" s="47">
        <v>807.40367966637825</v>
      </c>
      <c r="P15" s="47">
        <v>816.66924012335176</v>
      </c>
      <c r="Q15" s="47">
        <v>1052.7428003481787</v>
      </c>
      <c r="R15" s="47">
        <v>983.37482577354206</v>
      </c>
      <c r="S15" s="47">
        <v>1053.3670404774793</v>
      </c>
      <c r="T15" s="47">
        <v>1132.0929867776047</v>
      </c>
      <c r="U15" s="47">
        <v>1330.9921469713734</v>
      </c>
      <c r="V15" s="47">
        <v>1152.4402173701073</v>
      </c>
      <c r="W15" s="47">
        <v>1062.3646164114102</v>
      </c>
      <c r="X15" s="47">
        <v>1066.4251174621977</v>
      </c>
      <c r="Y15" s="47">
        <v>1399.3210487562837</v>
      </c>
      <c r="Z15" s="47">
        <v>1330.4865547950474</v>
      </c>
      <c r="AA15" s="47">
        <v>1232.5189624071809</v>
      </c>
      <c r="AB15" s="47">
        <v>1167.4716106540109</v>
      </c>
      <c r="AC15" s="47">
        <v>1228.1758721437604</v>
      </c>
      <c r="AD15" s="47">
        <v>1163.5613103416774</v>
      </c>
      <c r="AE15" s="47">
        <v>1036.2856876277338</v>
      </c>
      <c r="AF15" s="47">
        <v>1027.8029321459501</v>
      </c>
      <c r="AG15" s="47">
        <v>1196.8840698846393</v>
      </c>
      <c r="AH15" s="47">
        <v>1253.8088286676793</v>
      </c>
      <c r="AI15" s="47">
        <v>1288.2749374098166</v>
      </c>
      <c r="AJ15" s="47">
        <v>1391.8196244107726</v>
      </c>
      <c r="AK15" s="47">
        <v>1787.5746095117329</v>
      </c>
      <c r="AL15" s="47">
        <v>1556.5721002722532</v>
      </c>
      <c r="AM15" s="47">
        <v>1502.5621995870436</v>
      </c>
      <c r="AN15" s="47">
        <v>1601.2399853505592</v>
      </c>
      <c r="AO15" s="47">
        <v>1499.1927147901449</v>
      </c>
      <c r="AP15" s="47">
        <v>1581.1412295260077</v>
      </c>
      <c r="AQ15" s="47">
        <v>1450.9243216482516</v>
      </c>
      <c r="AR15" s="47">
        <v>1370.315210600749</v>
      </c>
      <c r="AS15" s="47">
        <v>1763.5132382249901</v>
      </c>
      <c r="AT15" s="47">
        <v>1694.3310053041037</v>
      </c>
      <c r="AU15" s="47">
        <v>1827.4679609550058</v>
      </c>
      <c r="AV15" s="47">
        <v>1788.3372195623651</v>
      </c>
      <c r="AW15" s="47">
        <v>1891.9518141785263</v>
      </c>
      <c r="AX15" s="47">
        <v>1833.6916188138541</v>
      </c>
      <c r="AY15" s="47">
        <v>1795.7140301250324</v>
      </c>
      <c r="AZ15" s="47">
        <v>1861.4202840236665</v>
      </c>
      <c r="BA15" s="47">
        <v>2161.8900670374455</v>
      </c>
      <c r="BB15" s="47">
        <v>2149.5974510852516</v>
      </c>
      <c r="BC15" s="47">
        <v>565.2710476233209</v>
      </c>
      <c r="BD15" s="47">
        <v>754.42219004313881</v>
      </c>
      <c r="BE15" s="47">
        <v>947.27931124828797</v>
      </c>
      <c r="BF15" s="47">
        <v>844.24563349430798</v>
      </c>
      <c r="BG15" s="47">
        <v>2052.8613914832158</v>
      </c>
      <c r="BH15" s="47">
        <v>1113.5458675090988</v>
      </c>
      <c r="BI15" s="47">
        <v>2131.8591075133768</v>
      </c>
      <c r="BJ15" s="47">
        <v>1809.6083980036351</v>
      </c>
      <c r="BK15" s="47">
        <v>1751.1065778506643</v>
      </c>
      <c r="BL15" s="47">
        <v>2367.3982152541103</v>
      </c>
      <c r="BM15" s="47">
        <v>3126.9769334102034</v>
      </c>
      <c r="BN15" s="47">
        <v>2513.7659060688652</v>
      </c>
      <c r="BO15" s="47">
        <v>2247.0345257505305</v>
      </c>
      <c r="BP15" s="47">
        <v>3008.5985889920794</v>
      </c>
      <c r="BQ15" s="47">
        <v>3478.6475700403021</v>
      </c>
      <c r="BR15" s="43"/>
    </row>
    <row r="16" spans="1:70" ht="15" customHeight="1" x14ac:dyDescent="0.2">
      <c r="A16" s="120" t="s">
        <v>75</v>
      </c>
      <c r="B16" s="121">
        <v>2158.5179426449258</v>
      </c>
      <c r="C16" s="121">
        <v>2410.7337784826391</v>
      </c>
      <c r="D16" s="121">
        <v>2960.629976048775</v>
      </c>
      <c r="E16" s="121">
        <v>3951.9393028236591</v>
      </c>
      <c r="F16" s="121">
        <v>2391.7195425381874</v>
      </c>
      <c r="G16" s="121">
        <v>2488.1141729834017</v>
      </c>
      <c r="H16" s="121">
        <v>3456.8121647263019</v>
      </c>
      <c r="I16" s="121">
        <v>3515.9331197521128</v>
      </c>
      <c r="J16" s="121">
        <v>2642.6546763038587</v>
      </c>
      <c r="K16" s="121">
        <v>3039.0159489883154</v>
      </c>
      <c r="L16" s="121">
        <v>3476.4730655941248</v>
      </c>
      <c r="M16" s="121">
        <v>4551.4193091137049</v>
      </c>
      <c r="N16" s="121">
        <v>2654.5350077424114</v>
      </c>
      <c r="O16" s="121">
        <v>3297.0304309925914</v>
      </c>
      <c r="P16" s="121">
        <v>3731.1942685941353</v>
      </c>
      <c r="Q16" s="121">
        <v>4290.4102926708647</v>
      </c>
      <c r="R16" s="121">
        <v>3350.3180974009979</v>
      </c>
      <c r="S16" s="121">
        <v>3568.1107085195986</v>
      </c>
      <c r="T16" s="121">
        <v>3870.3130758081738</v>
      </c>
      <c r="U16" s="121">
        <v>4947.453118271229</v>
      </c>
      <c r="V16" s="121">
        <v>3231.1211903580866</v>
      </c>
      <c r="W16" s="121">
        <v>3655.6400433952535</v>
      </c>
      <c r="X16" s="121">
        <v>3829.6032836233799</v>
      </c>
      <c r="Y16" s="121">
        <v>5231.8604826232777</v>
      </c>
      <c r="Z16" s="121">
        <v>3501.2011591697351</v>
      </c>
      <c r="AA16" s="121">
        <v>3798.8770821728408</v>
      </c>
      <c r="AB16" s="121">
        <v>3494.5443162004153</v>
      </c>
      <c r="AC16" s="121">
        <v>5379.8384424570067</v>
      </c>
      <c r="AD16" s="121">
        <v>3946.6906220963733</v>
      </c>
      <c r="AE16" s="121">
        <v>4238.5923528316716</v>
      </c>
      <c r="AF16" s="121">
        <v>4291.8533697334042</v>
      </c>
      <c r="AG16" s="121">
        <v>4857.4366553385498</v>
      </c>
      <c r="AH16" s="121">
        <v>4110.4086835182698</v>
      </c>
      <c r="AI16" s="121">
        <v>4522.7132760226577</v>
      </c>
      <c r="AJ16" s="121">
        <v>3790.5992080610004</v>
      </c>
      <c r="AK16" s="121">
        <v>5820.8828323980761</v>
      </c>
      <c r="AL16" s="121">
        <v>4463.0703996008115</v>
      </c>
      <c r="AM16" s="121">
        <v>4550.6937163269322</v>
      </c>
      <c r="AN16" s="121">
        <v>4469.0787286029063</v>
      </c>
      <c r="AO16" s="121">
        <v>6041.1461554693506</v>
      </c>
      <c r="AP16" s="121">
        <v>4203.5503765356279</v>
      </c>
      <c r="AQ16" s="121">
        <v>4640.6108004851731</v>
      </c>
      <c r="AR16" s="121">
        <v>5130.7559759892765</v>
      </c>
      <c r="AS16" s="121">
        <v>5687.1338469899247</v>
      </c>
      <c r="AT16" s="121">
        <v>4495.7349361170654</v>
      </c>
      <c r="AU16" s="121">
        <v>5020.5209555877645</v>
      </c>
      <c r="AV16" s="121">
        <v>5133.486419030146</v>
      </c>
      <c r="AW16" s="121">
        <v>6124.1046892650256</v>
      </c>
      <c r="AX16" s="121">
        <v>5491.8033712104689</v>
      </c>
      <c r="AY16" s="121">
        <v>5987.4385581202387</v>
      </c>
      <c r="AZ16" s="121">
        <v>5937.8842611929122</v>
      </c>
      <c r="BA16" s="121">
        <v>7265.1418094763812</v>
      </c>
      <c r="BB16" s="121">
        <v>5075.1512225528868</v>
      </c>
      <c r="BC16" s="121">
        <v>5363.6879218781305</v>
      </c>
      <c r="BD16" s="121">
        <v>5735.8889438484102</v>
      </c>
      <c r="BE16" s="121">
        <v>7024.4189117205724</v>
      </c>
      <c r="BF16" s="121">
        <v>5110.2641445205936</v>
      </c>
      <c r="BG16" s="121">
        <v>5791.1414671901148</v>
      </c>
      <c r="BH16" s="121">
        <v>5895.8671157024637</v>
      </c>
      <c r="BI16" s="121">
        <v>6976.3282725868321</v>
      </c>
      <c r="BJ16" s="121">
        <v>5293.3727475879386</v>
      </c>
      <c r="BK16" s="121">
        <v>5647.4952046027629</v>
      </c>
      <c r="BL16" s="121">
        <v>5914.4165434300285</v>
      </c>
      <c r="BM16" s="121">
        <v>6664.80191727289</v>
      </c>
      <c r="BN16" s="121">
        <v>6219.1072350657678</v>
      </c>
      <c r="BO16" s="121">
        <v>6373.3992755894496</v>
      </c>
      <c r="BP16" s="121">
        <v>6525.0161594293195</v>
      </c>
      <c r="BQ16" s="121">
        <v>7320.8524489052461</v>
      </c>
      <c r="BR16" s="43"/>
    </row>
    <row r="17" spans="1:70" ht="15" customHeight="1" x14ac:dyDescent="0.2">
      <c r="A17" s="46" t="s">
        <v>76</v>
      </c>
      <c r="B17" s="47">
        <v>1406.7469012394354</v>
      </c>
      <c r="C17" s="47">
        <v>1421.7236786489623</v>
      </c>
      <c r="D17" s="47">
        <v>1512.0827538892349</v>
      </c>
      <c r="E17" s="47">
        <v>1423.8386662223684</v>
      </c>
      <c r="F17" s="47">
        <v>1557.4225482246561</v>
      </c>
      <c r="G17" s="47">
        <v>1577.609269379446</v>
      </c>
      <c r="H17" s="47">
        <v>1626.9407720029374</v>
      </c>
      <c r="I17" s="47">
        <v>1634.4884103929614</v>
      </c>
      <c r="J17" s="47">
        <v>1612.526722311308</v>
      </c>
      <c r="K17" s="47">
        <v>1646.9781251661964</v>
      </c>
      <c r="L17" s="47">
        <v>1668.4535304191584</v>
      </c>
      <c r="M17" s="47">
        <v>1664.494622103337</v>
      </c>
      <c r="N17" s="47">
        <v>1721.8324904434089</v>
      </c>
      <c r="O17" s="47">
        <v>1799.6264959118605</v>
      </c>
      <c r="P17" s="47">
        <v>1748.5880669784869</v>
      </c>
      <c r="Q17" s="47">
        <v>1796.2839466662438</v>
      </c>
      <c r="R17" s="47">
        <v>1881.8385428376669</v>
      </c>
      <c r="S17" s="47">
        <v>1887.4001356968074</v>
      </c>
      <c r="T17" s="47">
        <v>1850.5536275391603</v>
      </c>
      <c r="U17" s="47">
        <v>1914.4536939263653</v>
      </c>
      <c r="V17" s="47">
        <v>1979.975404237729</v>
      </c>
      <c r="W17" s="47">
        <v>2004.7963512303481</v>
      </c>
      <c r="X17" s="47">
        <v>2004.1705060519885</v>
      </c>
      <c r="Y17" s="47">
        <v>2073.0647384799336</v>
      </c>
      <c r="Z17" s="47">
        <v>2024.4232982581334</v>
      </c>
      <c r="AA17" s="47">
        <v>2033.382426396784</v>
      </c>
      <c r="AB17" s="47">
        <v>2031.386820776409</v>
      </c>
      <c r="AC17" s="47">
        <v>2094.9314545686725</v>
      </c>
      <c r="AD17" s="47">
        <v>2150.04073882291</v>
      </c>
      <c r="AE17" s="47">
        <v>2148.2657635644978</v>
      </c>
      <c r="AF17" s="47">
        <v>2125.6049426400677</v>
      </c>
      <c r="AG17" s="47">
        <v>2154.4385549725243</v>
      </c>
      <c r="AH17" s="47">
        <v>2187.2144326310904</v>
      </c>
      <c r="AI17" s="47">
        <v>2193.6180448622758</v>
      </c>
      <c r="AJ17" s="47">
        <v>2179.2950654723841</v>
      </c>
      <c r="AK17" s="47">
        <v>2157.2074570342484</v>
      </c>
      <c r="AL17" s="47">
        <v>2341.8430554596512</v>
      </c>
      <c r="AM17" s="47">
        <v>2302.9563633499561</v>
      </c>
      <c r="AN17" s="47">
        <v>2330.6169870731933</v>
      </c>
      <c r="AO17" s="47">
        <v>2387.7355941172004</v>
      </c>
      <c r="AP17" s="47">
        <v>2379.2342879158964</v>
      </c>
      <c r="AQ17" s="47">
        <v>2381.8592146472783</v>
      </c>
      <c r="AR17" s="47">
        <v>2337.1559335717429</v>
      </c>
      <c r="AS17" s="47">
        <v>2404.1475638650813</v>
      </c>
      <c r="AT17" s="47">
        <v>2417.460866642095</v>
      </c>
      <c r="AU17" s="47">
        <v>2505.5385458759461</v>
      </c>
      <c r="AV17" s="47">
        <v>2465.3172609912576</v>
      </c>
      <c r="AW17" s="47">
        <v>2595.2623264907011</v>
      </c>
      <c r="AX17" s="47">
        <v>2567.0486240148184</v>
      </c>
      <c r="AY17" s="47">
        <v>2599.8971633705814</v>
      </c>
      <c r="AZ17" s="47">
        <v>2516.836404018688</v>
      </c>
      <c r="BA17" s="47">
        <v>2547.1248085959146</v>
      </c>
      <c r="BB17" s="47">
        <v>2412.2308325592753</v>
      </c>
      <c r="BC17" s="47">
        <v>2355.0293461935917</v>
      </c>
      <c r="BD17" s="47">
        <v>2385.8927429858181</v>
      </c>
      <c r="BE17" s="47">
        <v>2528.5460782613163</v>
      </c>
      <c r="BF17" s="47">
        <v>2719.3877310255293</v>
      </c>
      <c r="BG17" s="47">
        <v>2915.3694764563297</v>
      </c>
      <c r="BH17" s="47">
        <v>2872.8877025302377</v>
      </c>
      <c r="BI17" s="47">
        <v>3065.2830899879059</v>
      </c>
      <c r="BJ17" s="47">
        <v>2935.3376501861617</v>
      </c>
      <c r="BK17" s="47">
        <v>3023.9548752998271</v>
      </c>
      <c r="BL17" s="47">
        <v>2918.7958910122802</v>
      </c>
      <c r="BM17" s="47">
        <v>3105.0221416266627</v>
      </c>
      <c r="BN17" s="47">
        <v>2828.849862039644</v>
      </c>
      <c r="BO17" s="47">
        <v>3007.5516043678113</v>
      </c>
      <c r="BP17" s="47">
        <v>2924.3478929867006</v>
      </c>
      <c r="BQ17" s="47">
        <v>3331.804504774891</v>
      </c>
      <c r="BR17" s="43"/>
    </row>
    <row r="18" spans="1:70" ht="15" customHeight="1" x14ac:dyDescent="0.2">
      <c r="A18" s="120" t="s">
        <v>115</v>
      </c>
      <c r="B18" s="121">
        <v>381.35099504628624</v>
      </c>
      <c r="C18" s="121">
        <v>382.80585958818443</v>
      </c>
      <c r="D18" s="121">
        <v>406.71404624617628</v>
      </c>
      <c r="E18" s="121">
        <v>491.73209911935334</v>
      </c>
      <c r="F18" s="121">
        <v>395.66281760778844</v>
      </c>
      <c r="G18" s="121">
        <v>447.55894889667758</v>
      </c>
      <c r="H18" s="121">
        <v>458.3056313741177</v>
      </c>
      <c r="I18" s="121">
        <v>540.51560212141703</v>
      </c>
      <c r="J18" s="121">
        <v>363.58838483186321</v>
      </c>
      <c r="K18" s="121">
        <v>623.80951124179319</v>
      </c>
      <c r="L18" s="121">
        <v>507.64766891967054</v>
      </c>
      <c r="M18" s="121">
        <v>543.75743500667272</v>
      </c>
      <c r="N18" s="121">
        <v>526.48938806562774</v>
      </c>
      <c r="O18" s="121">
        <v>563.05786897330336</v>
      </c>
      <c r="P18" s="121">
        <v>582.49546470452401</v>
      </c>
      <c r="Q18" s="121">
        <v>611.71527825654528</v>
      </c>
      <c r="R18" s="121">
        <v>630.3475431780771</v>
      </c>
      <c r="S18" s="121">
        <v>656.65091406932606</v>
      </c>
      <c r="T18" s="121">
        <v>655.19418963333408</v>
      </c>
      <c r="U18" s="121">
        <v>673.63235311926246</v>
      </c>
      <c r="V18" s="121">
        <v>544.57262005918267</v>
      </c>
      <c r="W18" s="121">
        <v>586.42664271326578</v>
      </c>
      <c r="X18" s="121">
        <v>473.84714567657437</v>
      </c>
      <c r="Y18" s="121">
        <v>732.34459155097693</v>
      </c>
      <c r="Z18" s="121">
        <v>682.60477874885919</v>
      </c>
      <c r="AA18" s="121">
        <v>754.32353048439791</v>
      </c>
      <c r="AB18" s="121">
        <v>677.53182007920134</v>
      </c>
      <c r="AC18" s="121">
        <v>860.17387068754078</v>
      </c>
      <c r="AD18" s="121">
        <v>741.09773348349938</v>
      </c>
      <c r="AE18" s="121">
        <v>727.05160176450329</v>
      </c>
      <c r="AF18" s="121">
        <v>711.97608134542952</v>
      </c>
      <c r="AG18" s="121">
        <v>1026.451583406568</v>
      </c>
      <c r="AH18" s="121">
        <v>709.5859727679117</v>
      </c>
      <c r="AI18" s="121">
        <v>703.86417798496336</v>
      </c>
      <c r="AJ18" s="121">
        <v>834.06422160706177</v>
      </c>
      <c r="AK18" s="121">
        <v>953.94862764006336</v>
      </c>
      <c r="AL18" s="121">
        <v>729.43625970400649</v>
      </c>
      <c r="AM18" s="121">
        <v>792.72876869376796</v>
      </c>
      <c r="AN18" s="121">
        <v>930.96612620287112</v>
      </c>
      <c r="AO18" s="121">
        <v>1090.4698453993544</v>
      </c>
      <c r="AP18" s="121">
        <v>956.57096123164911</v>
      </c>
      <c r="AQ18" s="121">
        <v>1005.463409874654</v>
      </c>
      <c r="AR18" s="121">
        <v>1110.8537437553739</v>
      </c>
      <c r="AS18" s="121">
        <v>1195.595885138323</v>
      </c>
      <c r="AT18" s="121">
        <v>971.9286190300204</v>
      </c>
      <c r="AU18" s="121">
        <v>992.659575474505</v>
      </c>
      <c r="AV18" s="121">
        <v>1040.4127912621359</v>
      </c>
      <c r="AW18" s="121">
        <v>1131.8990142333387</v>
      </c>
      <c r="AX18" s="121">
        <v>1173.1859418128458</v>
      </c>
      <c r="AY18" s="121">
        <v>1127.7395771525773</v>
      </c>
      <c r="AZ18" s="121">
        <v>1087.6257670655236</v>
      </c>
      <c r="BA18" s="121">
        <v>1034.7557139690537</v>
      </c>
      <c r="BB18" s="121">
        <v>1056.1576292804543</v>
      </c>
      <c r="BC18" s="121">
        <v>1043.3695920477003</v>
      </c>
      <c r="BD18" s="121">
        <v>1052.5370591937706</v>
      </c>
      <c r="BE18" s="121">
        <v>1376.5697194780755</v>
      </c>
      <c r="BF18" s="121">
        <v>1290.0260856365217</v>
      </c>
      <c r="BG18" s="121">
        <v>1393.6572025990954</v>
      </c>
      <c r="BH18" s="121">
        <v>1480.314403338064</v>
      </c>
      <c r="BI18" s="121">
        <v>1561.3793084263191</v>
      </c>
      <c r="BJ18" s="121">
        <v>1246.3493550270725</v>
      </c>
      <c r="BK18" s="121">
        <v>1384.4758157016283</v>
      </c>
      <c r="BL18" s="121">
        <v>1401.9460816506603</v>
      </c>
      <c r="BM18" s="121">
        <v>1772.5703497283191</v>
      </c>
      <c r="BN18" s="121">
        <v>1094.9902375776865</v>
      </c>
      <c r="BO18" s="121">
        <v>1178.4589605408821</v>
      </c>
      <c r="BP18" s="121">
        <v>1441.6312536477001</v>
      </c>
      <c r="BQ18" s="121">
        <v>1722.9198293276058</v>
      </c>
      <c r="BR18" s="43"/>
    </row>
    <row r="19" spans="1:70" ht="15" customHeight="1" x14ac:dyDescent="0.2">
      <c r="A19" s="46" t="s">
        <v>77</v>
      </c>
      <c r="B19" s="47">
        <v>562.04268735745779</v>
      </c>
      <c r="C19" s="47">
        <v>559.54351473477902</v>
      </c>
      <c r="D19" s="47">
        <v>554.54883243088614</v>
      </c>
      <c r="E19" s="47">
        <v>547.06396547687666</v>
      </c>
      <c r="F19" s="47">
        <v>537.09189936998814</v>
      </c>
      <c r="G19" s="47">
        <v>537.56005546584163</v>
      </c>
      <c r="H19" s="47">
        <v>548.46088632488647</v>
      </c>
      <c r="I19" s="47">
        <v>569.71615883928337</v>
      </c>
      <c r="J19" s="47">
        <v>601.17486992386546</v>
      </c>
      <c r="K19" s="47">
        <v>625.14584294531085</v>
      </c>
      <c r="L19" s="47">
        <v>641.74021303812367</v>
      </c>
      <c r="M19" s="47">
        <v>651.03307409270064</v>
      </c>
      <c r="N19" s="47">
        <v>653.06670518140015</v>
      </c>
      <c r="O19" s="47">
        <v>646.46461467606787</v>
      </c>
      <c r="P19" s="47">
        <v>631.32283498970173</v>
      </c>
      <c r="Q19" s="47">
        <v>607.93284515282983</v>
      </c>
      <c r="R19" s="47">
        <v>576.79914893807199</v>
      </c>
      <c r="S19" s="47">
        <v>588.58596218297419</v>
      </c>
      <c r="T19" s="47">
        <v>641.47945891322024</v>
      </c>
      <c r="U19" s="47">
        <v>735.5394299657338</v>
      </c>
      <c r="V19" s="47">
        <v>872.74220400191916</v>
      </c>
      <c r="W19" s="47">
        <v>953.46637619070805</v>
      </c>
      <c r="X19" s="47">
        <v>976.76059796370942</v>
      </c>
      <c r="Y19" s="47">
        <v>943.00682184366349</v>
      </c>
      <c r="Z19" s="47">
        <v>853.94012126038103</v>
      </c>
      <c r="AA19" s="47">
        <v>805.27524112185461</v>
      </c>
      <c r="AB19" s="47">
        <v>795.2769476344173</v>
      </c>
      <c r="AC19" s="47">
        <v>823.13368998334738</v>
      </c>
      <c r="AD19" s="47">
        <v>888.97215131562712</v>
      </c>
      <c r="AE19" s="47">
        <v>939.59384225761164</v>
      </c>
      <c r="AF19" s="47">
        <v>974.86486944165085</v>
      </c>
      <c r="AG19" s="47">
        <v>994.76313698511126</v>
      </c>
      <c r="AH19" s="47">
        <v>999.37826798449919</v>
      </c>
      <c r="AI19" s="47">
        <v>999.61420723210392</v>
      </c>
      <c r="AJ19" s="47">
        <v>995.5171231021767</v>
      </c>
      <c r="AK19" s="47">
        <v>987.03140168122059</v>
      </c>
      <c r="AL19" s="47">
        <v>974.00032825525568</v>
      </c>
      <c r="AM19" s="47">
        <v>968.08384672871637</v>
      </c>
      <c r="AN19" s="47">
        <v>969.37184540325609</v>
      </c>
      <c r="AO19" s="47">
        <v>977.38297961277146</v>
      </c>
      <c r="AP19" s="47">
        <v>991.04774487946656</v>
      </c>
      <c r="AQ19" s="47">
        <v>996.52793068655751</v>
      </c>
      <c r="AR19" s="47">
        <v>994.98683760104529</v>
      </c>
      <c r="AS19" s="47">
        <v>986.56848683293106</v>
      </c>
      <c r="AT19" s="47">
        <v>970.39284122532183</v>
      </c>
      <c r="AU19" s="47">
        <v>1000.1656907312776</v>
      </c>
      <c r="AV19" s="47">
        <v>1075.7717842617058</v>
      </c>
      <c r="AW19" s="47">
        <v>1192.9626837816945</v>
      </c>
      <c r="AX19" s="47">
        <v>1343.1066871144899</v>
      </c>
      <c r="AY19" s="47">
        <v>1385.6910085572938</v>
      </c>
      <c r="AZ19" s="47">
        <v>1328.6074609450657</v>
      </c>
      <c r="BA19" s="47">
        <v>1158.6798433831502</v>
      </c>
      <c r="BB19" s="47">
        <v>841.99261205146922</v>
      </c>
      <c r="BC19" s="47">
        <v>622.00961074313534</v>
      </c>
      <c r="BD19" s="47">
        <v>532.77235156384825</v>
      </c>
      <c r="BE19" s="47">
        <v>586.12542564154649</v>
      </c>
      <c r="BF19" s="47">
        <v>772.52033996337059</v>
      </c>
      <c r="BG19" s="47">
        <v>910.77590952801654</v>
      </c>
      <c r="BH19" s="47">
        <v>1009.629977995997</v>
      </c>
      <c r="BI19" s="47">
        <v>1074.6177725126163</v>
      </c>
      <c r="BJ19" s="47">
        <v>1062.4206953222838</v>
      </c>
      <c r="BK19" s="47">
        <v>1116.9865354542587</v>
      </c>
      <c r="BL19" s="47">
        <v>1185.4590679001908</v>
      </c>
      <c r="BM19" s="47">
        <v>1286.7990235789091</v>
      </c>
      <c r="BN19" s="47">
        <v>1352.9121904560211</v>
      </c>
      <c r="BO19" s="47">
        <v>1454.8584824040317</v>
      </c>
      <c r="BP19" s="47">
        <v>1522.0156860540951</v>
      </c>
      <c r="BQ19" s="47">
        <v>1567.1005759219699</v>
      </c>
      <c r="BR19" s="43"/>
    </row>
    <row r="20" spans="1:70" s="53" customFormat="1" ht="15" customHeight="1" x14ac:dyDescent="0.25">
      <c r="A20" s="118" t="s">
        <v>78</v>
      </c>
      <c r="B20" s="119">
        <v>28100.436857214412</v>
      </c>
      <c r="C20" s="119">
        <v>29220.560284944077</v>
      </c>
      <c r="D20" s="119">
        <v>27762.791624227539</v>
      </c>
      <c r="E20" s="119">
        <v>31175.997233613969</v>
      </c>
      <c r="F20" s="119">
        <v>29827.945525247225</v>
      </c>
      <c r="G20" s="119">
        <v>29663.46934980201</v>
      </c>
      <c r="H20" s="119">
        <v>32825.985676880824</v>
      </c>
      <c r="I20" s="119">
        <v>36533.810448069962</v>
      </c>
      <c r="J20" s="119">
        <v>32518.562366400114</v>
      </c>
      <c r="K20" s="119">
        <v>31958.206436938468</v>
      </c>
      <c r="L20" s="119">
        <v>33694.148293944534</v>
      </c>
      <c r="M20" s="119">
        <v>33338.031902716903</v>
      </c>
      <c r="N20" s="119">
        <v>32404.993812502733</v>
      </c>
      <c r="O20" s="119">
        <v>33894.252198728609</v>
      </c>
      <c r="P20" s="119">
        <v>33781.184020224871</v>
      </c>
      <c r="Q20" s="119">
        <v>33965.384968543796</v>
      </c>
      <c r="R20" s="119">
        <v>33073.291939437018</v>
      </c>
      <c r="S20" s="119">
        <v>34931.083112987333</v>
      </c>
      <c r="T20" s="119">
        <v>36041.559494092326</v>
      </c>
      <c r="U20" s="119">
        <v>37483.202453483318</v>
      </c>
      <c r="V20" s="119">
        <v>34691.531530946733</v>
      </c>
      <c r="W20" s="119">
        <v>35333.22665225283</v>
      </c>
      <c r="X20" s="119">
        <v>36630.224930860444</v>
      </c>
      <c r="Y20" s="119">
        <v>39432.742885939995</v>
      </c>
      <c r="Z20" s="119">
        <v>37195.506496225164</v>
      </c>
      <c r="AA20" s="119">
        <v>36141.221327172098</v>
      </c>
      <c r="AB20" s="119">
        <v>36578.466734644411</v>
      </c>
      <c r="AC20" s="119">
        <v>39152.815441958322</v>
      </c>
      <c r="AD20" s="119">
        <v>37300.528030375004</v>
      </c>
      <c r="AE20" s="119">
        <v>36825.51703719607</v>
      </c>
      <c r="AF20" s="119">
        <v>37399.015865824484</v>
      </c>
      <c r="AG20" s="119">
        <v>38935.287066604447</v>
      </c>
      <c r="AH20" s="119">
        <v>37739.39723189806</v>
      </c>
      <c r="AI20" s="119">
        <v>37389.290483343451</v>
      </c>
      <c r="AJ20" s="119">
        <v>37177.738233103446</v>
      </c>
      <c r="AK20" s="119">
        <v>41042.339051655013</v>
      </c>
      <c r="AL20" s="119">
        <v>40029.671647930532</v>
      </c>
      <c r="AM20" s="119">
        <v>39560.191910250323</v>
      </c>
      <c r="AN20" s="119">
        <v>40292.979458271562</v>
      </c>
      <c r="AO20" s="119">
        <v>42880.034983547601</v>
      </c>
      <c r="AP20" s="119">
        <v>43190.154761278332</v>
      </c>
      <c r="AQ20" s="119">
        <v>41246.625105469189</v>
      </c>
      <c r="AR20" s="119">
        <v>42104.883483213322</v>
      </c>
      <c r="AS20" s="119">
        <v>44344.036650039146</v>
      </c>
      <c r="AT20" s="119">
        <v>42412.558797388054</v>
      </c>
      <c r="AU20" s="119">
        <v>43354.783505914878</v>
      </c>
      <c r="AV20" s="119">
        <v>45980.320040560815</v>
      </c>
      <c r="AW20" s="119">
        <v>46596.292656136262</v>
      </c>
      <c r="AX20" s="119">
        <v>46517.891623667063</v>
      </c>
      <c r="AY20" s="119">
        <v>46543.363541243321</v>
      </c>
      <c r="AZ20" s="119">
        <v>49286.951709849396</v>
      </c>
      <c r="BA20" s="119">
        <v>51858.945125240207</v>
      </c>
      <c r="BB20" s="119">
        <v>47217.151109018203</v>
      </c>
      <c r="BC20" s="119">
        <v>30836.044714395292</v>
      </c>
      <c r="BD20" s="119">
        <v>36393.416829854024</v>
      </c>
      <c r="BE20" s="119">
        <v>38707.190346732474</v>
      </c>
      <c r="BF20" s="119">
        <v>35685.940913954786</v>
      </c>
      <c r="BG20" s="119">
        <v>40047.977288207941</v>
      </c>
      <c r="BH20" s="119">
        <v>42103.412082842508</v>
      </c>
      <c r="BI20" s="119">
        <v>48624.522714994775</v>
      </c>
      <c r="BJ20" s="119">
        <v>45873.624534255643</v>
      </c>
      <c r="BK20" s="119">
        <v>48607.773712081551</v>
      </c>
      <c r="BL20" s="119">
        <v>54345.364619545493</v>
      </c>
      <c r="BM20" s="119">
        <v>57961.700103080766</v>
      </c>
      <c r="BN20" s="119">
        <v>52965.690019867034</v>
      </c>
      <c r="BO20" s="119">
        <v>52354.646758760857</v>
      </c>
      <c r="BP20" s="119">
        <v>57210.969301760371</v>
      </c>
      <c r="BQ20" s="119">
        <v>63670.279269944753</v>
      </c>
      <c r="BR20" s="51"/>
    </row>
    <row r="21" spans="1:70" ht="15" customHeight="1" x14ac:dyDescent="0.2">
      <c r="A21" s="44" t="s">
        <v>79</v>
      </c>
      <c r="B21" s="45">
        <v>3851.3987781301339</v>
      </c>
      <c r="C21" s="45">
        <v>4055.7863555936287</v>
      </c>
      <c r="D21" s="45">
        <v>4071.2913025544121</v>
      </c>
      <c r="E21" s="45">
        <v>4746.0385637218269</v>
      </c>
      <c r="F21" s="45">
        <v>4232.2875337750947</v>
      </c>
      <c r="G21" s="45">
        <v>4650.3790847734863</v>
      </c>
      <c r="H21" s="45">
        <v>4665.9446613709306</v>
      </c>
      <c r="I21" s="45">
        <v>5230.1667200804868</v>
      </c>
      <c r="J21" s="45">
        <v>4050.3829658297168</v>
      </c>
      <c r="K21" s="45">
        <v>4092.7222974337947</v>
      </c>
      <c r="L21" s="45">
        <v>4320.2611900258607</v>
      </c>
      <c r="M21" s="45">
        <v>4280.0565467106262</v>
      </c>
      <c r="N21" s="45">
        <v>3841.1525093454511</v>
      </c>
      <c r="O21" s="45">
        <v>4602.1587803831289</v>
      </c>
      <c r="P21" s="45">
        <v>4618.9555706502906</v>
      </c>
      <c r="Q21" s="45">
        <v>4854.8281396211314</v>
      </c>
      <c r="R21" s="45">
        <v>4685.6838254942377</v>
      </c>
      <c r="S21" s="45">
        <v>5153.9344629888792</v>
      </c>
      <c r="T21" s="45">
        <v>4871.95750067881</v>
      </c>
      <c r="U21" s="45">
        <v>6024.6332108380702</v>
      </c>
      <c r="V21" s="45">
        <v>4713.1910564865266</v>
      </c>
      <c r="W21" s="45">
        <v>4469.344204254372</v>
      </c>
      <c r="X21" s="45">
        <v>4779.9297736031986</v>
      </c>
      <c r="Y21" s="45">
        <v>5084.9779656559031</v>
      </c>
      <c r="Z21" s="45">
        <v>4460.8071839070117</v>
      </c>
      <c r="AA21" s="45">
        <v>4723.4873687224408</v>
      </c>
      <c r="AB21" s="45">
        <v>5108.3933680356031</v>
      </c>
      <c r="AC21" s="45">
        <v>5186.0040793349453</v>
      </c>
      <c r="AD21" s="45">
        <v>4543.1682149379294</v>
      </c>
      <c r="AE21" s="45">
        <v>4620.5148184045793</v>
      </c>
      <c r="AF21" s="45">
        <v>4667.7030243137679</v>
      </c>
      <c r="AG21" s="45">
        <v>5258.9129423437244</v>
      </c>
      <c r="AH21" s="45">
        <v>4831.9461576949343</v>
      </c>
      <c r="AI21" s="45">
        <v>5158.8686933415574</v>
      </c>
      <c r="AJ21" s="45">
        <v>4796.8275489343368</v>
      </c>
      <c r="AK21" s="45">
        <v>5774.4066000291723</v>
      </c>
      <c r="AL21" s="45">
        <v>5290.8914330681118</v>
      </c>
      <c r="AM21" s="45">
        <v>5259.4856274450876</v>
      </c>
      <c r="AN21" s="45">
        <v>5326.3073931829831</v>
      </c>
      <c r="AO21" s="45">
        <v>5762.5125463038185</v>
      </c>
      <c r="AP21" s="45">
        <v>6068.5926793067138</v>
      </c>
      <c r="AQ21" s="45">
        <v>5886.7855589403371</v>
      </c>
      <c r="AR21" s="45">
        <v>5880.6413766374644</v>
      </c>
      <c r="AS21" s="45">
        <v>6573.4563851154871</v>
      </c>
      <c r="AT21" s="45">
        <v>6293.603066919607</v>
      </c>
      <c r="AU21" s="45">
        <v>6382.5867766803804</v>
      </c>
      <c r="AV21" s="45">
        <v>6800.3018857960005</v>
      </c>
      <c r="AW21" s="45">
        <v>8165.7902706040122</v>
      </c>
      <c r="AX21" s="45">
        <v>6415.9812482052748</v>
      </c>
      <c r="AY21" s="45">
        <v>6602.8786272219086</v>
      </c>
      <c r="AZ21" s="45">
        <v>6840.489572530405</v>
      </c>
      <c r="BA21" s="45">
        <v>7762.0875520424124</v>
      </c>
      <c r="BB21" s="45">
        <v>7636.6377139797169</v>
      </c>
      <c r="BC21" s="45">
        <v>4577.3313896526397</v>
      </c>
      <c r="BD21" s="45">
        <v>4867.2107164827858</v>
      </c>
      <c r="BE21" s="45">
        <v>6084.8141798848546</v>
      </c>
      <c r="BF21" s="45">
        <v>5358.3117550658208</v>
      </c>
      <c r="BG21" s="45">
        <v>5302.4787513636984</v>
      </c>
      <c r="BH21" s="45">
        <v>6530.9401024931494</v>
      </c>
      <c r="BI21" s="45">
        <v>7615.2703910773289</v>
      </c>
      <c r="BJ21" s="45">
        <v>7568.6131970499409</v>
      </c>
      <c r="BK21" s="45">
        <v>8515.6421944775975</v>
      </c>
      <c r="BL21" s="45">
        <v>9121.1165882307323</v>
      </c>
      <c r="BM21" s="45">
        <v>9583.1967370467828</v>
      </c>
      <c r="BN21" s="45">
        <v>9177.7687770329085</v>
      </c>
      <c r="BO21" s="45">
        <v>9844.0410236388961</v>
      </c>
      <c r="BP21" s="45">
        <v>9282.7013280272422</v>
      </c>
      <c r="BQ21" s="45">
        <v>9308.2253244803578</v>
      </c>
      <c r="BR21" s="43"/>
    </row>
    <row r="22" spans="1:70" ht="15" customHeight="1" x14ac:dyDescent="0.25">
      <c r="A22" s="49" t="s">
        <v>80</v>
      </c>
      <c r="B22" s="50">
        <v>31951.835635344545</v>
      </c>
      <c r="C22" s="50">
        <v>33276.346640537704</v>
      </c>
      <c r="D22" s="50">
        <v>31834.082926781954</v>
      </c>
      <c r="E22" s="50">
        <v>35922.035797335797</v>
      </c>
      <c r="F22" s="50">
        <v>34060.233059022321</v>
      </c>
      <c r="G22" s="50">
        <v>34313.848434575499</v>
      </c>
      <c r="H22" s="50">
        <v>37491.930338251754</v>
      </c>
      <c r="I22" s="50">
        <v>41763.97716815045</v>
      </c>
      <c r="J22" s="50">
        <v>36568.945332229829</v>
      </c>
      <c r="K22" s="50">
        <v>36050.928734372268</v>
      </c>
      <c r="L22" s="50">
        <v>38014.409483970398</v>
      </c>
      <c r="M22" s="50">
        <v>37618.088449427531</v>
      </c>
      <c r="N22" s="50">
        <v>36246.14632184818</v>
      </c>
      <c r="O22" s="50">
        <v>38496.41097911173</v>
      </c>
      <c r="P22" s="50">
        <v>38400.139590875166</v>
      </c>
      <c r="Q22" s="50">
        <v>38820.213108164928</v>
      </c>
      <c r="R22" s="50">
        <v>37758.975764931252</v>
      </c>
      <c r="S22" s="50">
        <v>40085.017575976206</v>
      </c>
      <c r="T22" s="50">
        <v>40913.516994771133</v>
      </c>
      <c r="U22" s="50">
        <v>43507.835664321392</v>
      </c>
      <c r="V22" s="50">
        <v>39404.722587433258</v>
      </c>
      <c r="W22" s="50">
        <v>39802.570856507205</v>
      </c>
      <c r="X22" s="50">
        <v>41410.154704463646</v>
      </c>
      <c r="Y22" s="50">
        <v>44517.720851595892</v>
      </c>
      <c r="Z22" s="50">
        <v>41656.313680132174</v>
      </c>
      <c r="AA22" s="50">
        <v>40864.708695894537</v>
      </c>
      <c r="AB22" s="50">
        <v>41686.86010268001</v>
      </c>
      <c r="AC22" s="50">
        <v>44338.81952129327</v>
      </c>
      <c r="AD22" s="50">
        <v>41843.696245312931</v>
      </c>
      <c r="AE22" s="50">
        <v>41446.031855600646</v>
      </c>
      <c r="AF22" s="50">
        <v>42066.718890138254</v>
      </c>
      <c r="AG22" s="50">
        <v>44194.200008948173</v>
      </c>
      <c r="AH22" s="50">
        <v>42571.343389592999</v>
      </c>
      <c r="AI22" s="50">
        <v>42548.159176685011</v>
      </c>
      <c r="AJ22" s="50">
        <v>41974.565782037782</v>
      </c>
      <c r="AK22" s="50">
        <v>46816.745651684185</v>
      </c>
      <c r="AL22" s="50">
        <v>45320.563080998647</v>
      </c>
      <c r="AM22" s="50">
        <v>44819.67753769541</v>
      </c>
      <c r="AN22" s="50">
        <v>45619.286851454548</v>
      </c>
      <c r="AO22" s="50">
        <v>48642.547529851414</v>
      </c>
      <c r="AP22" s="50">
        <v>49258.747440585044</v>
      </c>
      <c r="AQ22" s="50">
        <v>47133.410664409523</v>
      </c>
      <c r="AR22" s="50">
        <v>47985.52485985079</v>
      </c>
      <c r="AS22" s="50">
        <v>50917.493035154635</v>
      </c>
      <c r="AT22" s="50">
        <v>48706.161864307665</v>
      </c>
      <c r="AU22" s="50">
        <v>49737.370282595264</v>
      </c>
      <c r="AV22" s="50">
        <v>52780.621926356813</v>
      </c>
      <c r="AW22" s="50">
        <v>54762.082926740273</v>
      </c>
      <c r="AX22" s="50">
        <v>52933.872871872336</v>
      </c>
      <c r="AY22" s="50">
        <v>53146.242168465229</v>
      </c>
      <c r="AZ22" s="50">
        <v>56127.441282379797</v>
      </c>
      <c r="BA22" s="50">
        <v>59621.032677282616</v>
      </c>
      <c r="BB22" s="50">
        <v>54853.788822997922</v>
      </c>
      <c r="BC22" s="50">
        <v>35413.376104047929</v>
      </c>
      <c r="BD22" s="50">
        <v>41260.627546336815</v>
      </c>
      <c r="BE22" s="50">
        <v>44792.004526617333</v>
      </c>
      <c r="BF22" s="50">
        <v>41044.252669020607</v>
      </c>
      <c r="BG22" s="50">
        <v>45350.45603957164</v>
      </c>
      <c r="BH22" s="50">
        <v>48634.352185335658</v>
      </c>
      <c r="BI22" s="50">
        <v>56239.793106072095</v>
      </c>
      <c r="BJ22" s="50">
        <v>53442.237731305584</v>
      </c>
      <c r="BK22" s="50">
        <v>57123.415906559145</v>
      </c>
      <c r="BL22" s="50">
        <v>63466.481207776218</v>
      </c>
      <c r="BM22" s="50">
        <v>67544.896840127549</v>
      </c>
      <c r="BN22" s="50">
        <v>62143.458796899948</v>
      </c>
      <c r="BO22" s="50">
        <v>62198.687782399749</v>
      </c>
      <c r="BP22" s="50">
        <v>66493.670629787608</v>
      </c>
      <c r="BQ22" s="50">
        <v>72978.504594425118</v>
      </c>
      <c r="BR22" s="51"/>
    </row>
    <row r="24" spans="1:70" ht="15" customHeight="1" x14ac:dyDescent="0.2">
      <c r="A24" s="32" t="s">
        <v>113</v>
      </c>
    </row>
  </sheetData>
  <pageMargins left="0.28395833333333331" right="0.70866141732283472" top="0.85187500000000005" bottom="0.74803149606299213" header="0.31496062992125984" footer="0.31496062992125984"/>
  <pageSetup paperSize="9" scale="58" orientation="portrait" r:id="rId1"/>
  <headerFooter>
    <oddHeader>&amp;C&amp;G</oddHeader>
  </headerFooter>
  <colBreaks count="1" manualBreakCount="1">
    <brk id="13" max="1048575" man="1"/>
  </colBreaks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24"/>
  <sheetViews>
    <sheetView showGridLines="0" view="pageLayout" topLeftCell="A4" zoomScaleNormal="100" workbookViewId="0">
      <selection activeCell="A11" sqref="A11"/>
    </sheetView>
  </sheetViews>
  <sheetFormatPr defaultColWidth="9.140625" defaultRowHeight="15" customHeight="1" x14ac:dyDescent="0.2"/>
  <cols>
    <col min="1" max="1" width="43.4257812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69" width="9.42578125" style="1" customWidth="1"/>
    <col min="70" max="16384" width="9.140625" style="1"/>
  </cols>
  <sheetData>
    <row r="1" spans="1:69" ht="15" customHeight="1" x14ac:dyDescent="0.25">
      <c r="A1" s="52" t="s">
        <v>141</v>
      </c>
    </row>
    <row r="2" spans="1:69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121</v>
      </c>
      <c r="BO2" s="125" t="s">
        <v>123</v>
      </c>
      <c r="BP2" s="125" t="s">
        <v>126</v>
      </c>
      <c r="BQ2" s="125" t="s">
        <v>140</v>
      </c>
    </row>
    <row r="3" spans="1:69" ht="15" customHeight="1" x14ac:dyDescent="0.2">
      <c r="A3" s="41" t="s">
        <v>65</v>
      </c>
      <c r="B3" s="42">
        <v>1998.6559165927977</v>
      </c>
      <c r="C3" s="42">
        <v>1800.8205379176288</v>
      </c>
      <c r="D3" s="42">
        <v>1179.6427988398339</v>
      </c>
      <c r="E3" s="42">
        <v>1403.8445871955837</v>
      </c>
      <c r="F3" s="42">
        <v>2118.783759793338</v>
      </c>
      <c r="G3" s="42">
        <v>1668.5626477398916</v>
      </c>
      <c r="H3" s="42">
        <v>1236.1438825264675</v>
      </c>
      <c r="I3" s="42">
        <v>1611.2223369648095</v>
      </c>
      <c r="J3" s="42">
        <v>2332.9224146616007</v>
      </c>
      <c r="K3" s="42">
        <v>2025.1348930761997</v>
      </c>
      <c r="L3" s="42">
        <v>1240.7579027731167</v>
      </c>
      <c r="M3" s="42">
        <v>1766.883264886364</v>
      </c>
      <c r="N3" s="42">
        <v>2840.1197777146681</v>
      </c>
      <c r="O3" s="42">
        <v>1837.3616924497401</v>
      </c>
      <c r="P3" s="42">
        <v>1004.5897381206852</v>
      </c>
      <c r="Q3" s="42">
        <v>1364.1626447862309</v>
      </c>
      <c r="R3" s="42">
        <v>2592.1231929256187</v>
      </c>
      <c r="S3" s="42">
        <v>2371.8442297839956</v>
      </c>
      <c r="T3" s="42">
        <v>1122.4825375756657</v>
      </c>
      <c r="U3" s="42">
        <v>1513.8848296242784</v>
      </c>
      <c r="V3" s="42">
        <v>2688.5940977312221</v>
      </c>
      <c r="W3" s="42">
        <v>2481.2193180324198</v>
      </c>
      <c r="X3" s="42">
        <v>1258.5926871350264</v>
      </c>
      <c r="Y3" s="42">
        <v>1770.2373326625273</v>
      </c>
      <c r="Z3" s="42">
        <v>2676.7739321969402</v>
      </c>
      <c r="AA3" s="42">
        <v>2484.589123450015</v>
      </c>
      <c r="AB3" s="42">
        <v>1146.0083476340799</v>
      </c>
      <c r="AC3" s="42">
        <v>1625.4269232049116</v>
      </c>
      <c r="AD3" s="42">
        <v>2545.613236721782</v>
      </c>
      <c r="AE3" s="42">
        <v>2564.7925693998413</v>
      </c>
      <c r="AF3" s="42">
        <v>1286.9672496539347</v>
      </c>
      <c r="AG3" s="42">
        <v>1634.0129253338491</v>
      </c>
      <c r="AH3" s="42">
        <v>2803.6500097152621</v>
      </c>
      <c r="AI3" s="42">
        <v>2551.5945153465027</v>
      </c>
      <c r="AJ3" s="42">
        <v>1217.2665957824274</v>
      </c>
      <c r="AK3" s="42">
        <v>2037.3798791558049</v>
      </c>
      <c r="AL3" s="42">
        <v>3003.0351916664231</v>
      </c>
      <c r="AM3" s="42">
        <v>2392.4904731423462</v>
      </c>
      <c r="AN3" s="42">
        <v>1589.7670335320599</v>
      </c>
      <c r="AO3" s="42">
        <v>2402.1833016591681</v>
      </c>
      <c r="AP3" s="42">
        <v>2464.6751265369871</v>
      </c>
      <c r="AQ3" s="42">
        <v>2105.8427508385948</v>
      </c>
      <c r="AR3" s="42">
        <v>1490.5144597011015</v>
      </c>
      <c r="AS3" s="42">
        <v>1873.1751670681215</v>
      </c>
      <c r="AT3" s="42">
        <v>1949.7919250457066</v>
      </c>
      <c r="AU3" s="42">
        <v>1710.1809548048545</v>
      </c>
      <c r="AV3" s="42">
        <v>1574.9356613365451</v>
      </c>
      <c r="AW3" s="42">
        <v>1304.3080818233811</v>
      </c>
      <c r="AX3" s="42">
        <v>1515.4456142790223</v>
      </c>
      <c r="AY3" s="42">
        <v>1317.1670840753882</v>
      </c>
      <c r="AZ3" s="42">
        <v>1495.272171825909</v>
      </c>
      <c r="BA3" s="42">
        <v>2083.3590807766209</v>
      </c>
      <c r="BB3" s="42">
        <v>2422.4867712089635</v>
      </c>
      <c r="BC3" s="42">
        <v>1797.7444872979718</v>
      </c>
      <c r="BD3" s="42">
        <v>1556.0180567281077</v>
      </c>
      <c r="BE3" s="42">
        <v>1941.4262046728263</v>
      </c>
      <c r="BF3" s="42">
        <v>2358.348656970692</v>
      </c>
      <c r="BG3" s="42">
        <v>1563.3396713478328</v>
      </c>
      <c r="BH3" s="42">
        <v>1606.6890973586703</v>
      </c>
      <c r="BI3" s="42">
        <v>1694.9887644205758</v>
      </c>
      <c r="BJ3" s="42">
        <v>1860.4221500864619</v>
      </c>
      <c r="BK3" s="42">
        <v>1539.1248772319811</v>
      </c>
      <c r="BL3" s="42">
        <v>1444.4227581632629</v>
      </c>
      <c r="BM3" s="42">
        <v>1793.5943288867454</v>
      </c>
      <c r="BN3" s="42">
        <v>1790.5904157232665</v>
      </c>
      <c r="BO3" s="42">
        <v>1227.1624841126813</v>
      </c>
      <c r="BP3" s="42">
        <v>1344.2290286520956</v>
      </c>
      <c r="BQ3" s="42">
        <v>1509.9527237107843</v>
      </c>
    </row>
    <row r="4" spans="1:69" ht="15" customHeight="1" x14ac:dyDescent="0.2">
      <c r="A4" s="44" t="s">
        <v>114</v>
      </c>
      <c r="B4" s="45">
        <v>400.81974407281643</v>
      </c>
      <c r="C4" s="45">
        <v>454.39381493819434</v>
      </c>
      <c r="D4" s="45">
        <v>509.05542284827567</v>
      </c>
      <c r="E4" s="45">
        <v>379.50369508419396</v>
      </c>
      <c r="F4" s="45">
        <v>358.06600756668013</v>
      </c>
      <c r="G4" s="45">
        <v>368.40109423832865</v>
      </c>
      <c r="H4" s="45">
        <v>316.11743328459329</v>
      </c>
      <c r="I4" s="45">
        <v>325.41606668920593</v>
      </c>
      <c r="J4" s="45">
        <v>406.61992382822592</v>
      </c>
      <c r="K4" s="45">
        <v>483.6064404784949</v>
      </c>
      <c r="L4" s="45">
        <v>520.50088990811889</v>
      </c>
      <c r="M4" s="45">
        <v>504.63550506879858</v>
      </c>
      <c r="N4" s="45">
        <v>454.61670718295892</v>
      </c>
      <c r="O4" s="45">
        <v>508.44552889653914</v>
      </c>
      <c r="P4" s="45">
        <v>561.62352767871994</v>
      </c>
      <c r="Q4" s="45">
        <v>462.38935706568662</v>
      </c>
      <c r="R4" s="45">
        <v>283.49174193672326</v>
      </c>
      <c r="S4" s="45">
        <v>317.70586610673001</v>
      </c>
      <c r="T4" s="45">
        <v>316.58080262043183</v>
      </c>
      <c r="U4" s="45">
        <v>417.84077146073025</v>
      </c>
      <c r="V4" s="45">
        <v>392.85302927610627</v>
      </c>
      <c r="W4" s="45">
        <v>492.80719960130961</v>
      </c>
      <c r="X4" s="45">
        <v>504.50395581468746</v>
      </c>
      <c r="Y4" s="45">
        <v>379.74033409158216</v>
      </c>
      <c r="Z4" s="45">
        <v>477.36572494689472</v>
      </c>
      <c r="AA4" s="45">
        <v>534.62322206311296</v>
      </c>
      <c r="AB4" s="45">
        <v>583.37494723864063</v>
      </c>
      <c r="AC4" s="45">
        <v>555.31949414564656</v>
      </c>
      <c r="AD4" s="45">
        <v>455.95965075260051</v>
      </c>
      <c r="AE4" s="45">
        <v>553.29984471473506</v>
      </c>
      <c r="AF4" s="45">
        <v>618.0047039353924</v>
      </c>
      <c r="AG4" s="45">
        <v>532.95018423019224</v>
      </c>
      <c r="AH4" s="45">
        <v>474.09919752451134</v>
      </c>
      <c r="AI4" s="45">
        <v>563.67815799525761</v>
      </c>
      <c r="AJ4" s="45">
        <v>721.21213595607981</v>
      </c>
      <c r="AK4" s="45">
        <v>775.82250852415245</v>
      </c>
      <c r="AL4" s="45">
        <v>506.88009974941883</v>
      </c>
      <c r="AM4" s="45">
        <v>524.84020375369209</v>
      </c>
      <c r="AN4" s="45">
        <v>993.92912092559152</v>
      </c>
      <c r="AO4" s="45">
        <v>485.67457557129876</v>
      </c>
      <c r="AP4" s="45">
        <v>615.96198645144852</v>
      </c>
      <c r="AQ4" s="45">
        <v>526.45113156943341</v>
      </c>
      <c r="AR4" s="45">
        <v>734.68767060100606</v>
      </c>
      <c r="AS4" s="45">
        <v>599.12277919489213</v>
      </c>
      <c r="AT4" s="45">
        <v>565.40686527267837</v>
      </c>
      <c r="AU4" s="45">
        <v>463.75722177453952</v>
      </c>
      <c r="AV4" s="45">
        <v>885.46779206733549</v>
      </c>
      <c r="AW4" s="45">
        <v>570.57187332360832</v>
      </c>
      <c r="AX4" s="45">
        <v>654.72250978309569</v>
      </c>
      <c r="AY4" s="45">
        <v>662.75420282909818</v>
      </c>
      <c r="AZ4" s="45">
        <v>734.2352986201081</v>
      </c>
      <c r="BA4" s="45">
        <v>519.39128968773639</v>
      </c>
      <c r="BB4" s="45">
        <v>664.41487096768685</v>
      </c>
      <c r="BC4" s="45">
        <v>537.47069558380292</v>
      </c>
      <c r="BD4" s="45">
        <v>832.18903505033097</v>
      </c>
      <c r="BE4" s="45">
        <v>471.53322384576506</v>
      </c>
      <c r="BF4" s="45">
        <v>496.60709088842594</v>
      </c>
      <c r="BG4" s="45">
        <v>583.11346841310137</v>
      </c>
      <c r="BH4" s="45">
        <v>828.61864704658456</v>
      </c>
      <c r="BI4" s="45">
        <v>379.63576968775419</v>
      </c>
      <c r="BJ4" s="45">
        <v>428.57999203239092</v>
      </c>
      <c r="BK4" s="45">
        <v>415.51797042492336</v>
      </c>
      <c r="BL4" s="45">
        <v>465.44036597064888</v>
      </c>
      <c r="BM4" s="45">
        <v>294.30512355708646</v>
      </c>
      <c r="BN4" s="45">
        <v>437.47809196199665</v>
      </c>
      <c r="BO4" s="45">
        <v>488.88208692874628</v>
      </c>
      <c r="BP4" s="45">
        <v>439.14633678052837</v>
      </c>
      <c r="BQ4" s="45">
        <v>418.68219824405759</v>
      </c>
    </row>
    <row r="5" spans="1:69" ht="15" customHeight="1" x14ac:dyDescent="0.2">
      <c r="A5" s="46" t="s">
        <v>66</v>
      </c>
      <c r="B5" s="47">
        <v>239.86452300911131</v>
      </c>
      <c r="C5" s="47">
        <v>323.43023634041322</v>
      </c>
      <c r="D5" s="47">
        <v>268.30563333413238</v>
      </c>
      <c r="E5" s="47">
        <v>343.54711187617738</v>
      </c>
      <c r="F5" s="47">
        <v>325.96797907973615</v>
      </c>
      <c r="G5" s="47">
        <v>335.96363308019102</v>
      </c>
      <c r="H5" s="47">
        <v>351.44643039056155</v>
      </c>
      <c r="I5" s="47">
        <v>546.81848886719445</v>
      </c>
      <c r="J5" s="47">
        <v>286.24163577558772</v>
      </c>
      <c r="K5" s="47">
        <v>271.87450030752603</v>
      </c>
      <c r="L5" s="47">
        <v>314.98582461552297</v>
      </c>
      <c r="M5" s="47">
        <v>198.59353954918015</v>
      </c>
      <c r="N5" s="47">
        <v>204.43770555949891</v>
      </c>
      <c r="O5" s="47">
        <v>314.49475608710242</v>
      </c>
      <c r="P5" s="47">
        <v>280.02677041268356</v>
      </c>
      <c r="Q5" s="47">
        <v>223.99527977042018</v>
      </c>
      <c r="R5" s="47">
        <v>226.04432808967147</v>
      </c>
      <c r="S5" s="47">
        <v>248.98216541231389</v>
      </c>
      <c r="T5" s="47">
        <v>216.11810789191787</v>
      </c>
      <c r="U5" s="47">
        <v>185.78770708902942</v>
      </c>
      <c r="V5" s="47">
        <v>140.68283158797621</v>
      </c>
      <c r="W5" s="47">
        <v>128.5542609550931</v>
      </c>
      <c r="X5" s="47">
        <v>153.865654304164</v>
      </c>
      <c r="Y5" s="47">
        <v>148.72982145313452</v>
      </c>
      <c r="Z5" s="47">
        <v>113.68043552456676</v>
      </c>
      <c r="AA5" s="47">
        <v>186.10476908563172</v>
      </c>
      <c r="AB5" s="47">
        <v>197.61474552811015</v>
      </c>
      <c r="AC5" s="47">
        <v>188.35630312035897</v>
      </c>
      <c r="AD5" s="47">
        <v>163.18568171960635</v>
      </c>
      <c r="AE5" s="47">
        <v>215.5375600700452</v>
      </c>
      <c r="AF5" s="47">
        <v>196.99075875476748</v>
      </c>
      <c r="AG5" s="47">
        <v>155.59902038888518</v>
      </c>
      <c r="AH5" s="47">
        <v>145.36732171919726</v>
      </c>
      <c r="AI5" s="47">
        <v>145.86500345852241</v>
      </c>
      <c r="AJ5" s="47">
        <v>111.88072410214266</v>
      </c>
      <c r="AK5" s="47">
        <v>114.21795072013752</v>
      </c>
      <c r="AL5" s="47">
        <v>106.25689279115268</v>
      </c>
      <c r="AM5" s="47">
        <v>127.1208104929825</v>
      </c>
      <c r="AN5" s="47">
        <v>133.04002423744257</v>
      </c>
      <c r="AO5" s="47">
        <v>104.08927247842213</v>
      </c>
      <c r="AP5" s="47">
        <v>161.46678074556905</v>
      </c>
      <c r="AQ5" s="47">
        <v>113.05373812462744</v>
      </c>
      <c r="AR5" s="47">
        <v>130.16251268624998</v>
      </c>
      <c r="AS5" s="47">
        <v>105.63422548012296</v>
      </c>
      <c r="AT5" s="47">
        <v>109.43551242517282</v>
      </c>
      <c r="AU5" s="47">
        <v>135.11337461759348</v>
      </c>
      <c r="AV5" s="47">
        <v>164.8384821196513</v>
      </c>
      <c r="AW5" s="47">
        <v>115.15111742238476</v>
      </c>
      <c r="AX5" s="47">
        <v>146.25985700107492</v>
      </c>
      <c r="AY5" s="47">
        <v>136.59586451148681</v>
      </c>
      <c r="AZ5" s="47">
        <v>162.49824833433445</v>
      </c>
      <c r="BA5" s="47">
        <v>141.87126578570584</v>
      </c>
      <c r="BB5" s="47">
        <v>143.78932232915645</v>
      </c>
      <c r="BC5" s="47">
        <v>76.292057266800143</v>
      </c>
      <c r="BD5" s="47">
        <v>151.027786731258</v>
      </c>
      <c r="BE5" s="47">
        <v>111.24142592878566</v>
      </c>
      <c r="BF5" s="47">
        <v>107.85850443297467</v>
      </c>
      <c r="BG5" s="47">
        <v>144.4090896085923</v>
      </c>
      <c r="BH5" s="47">
        <v>135.07538791461516</v>
      </c>
      <c r="BI5" s="47">
        <v>135.08351714555783</v>
      </c>
      <c r="BJ5" s="47">
        <v>131.76275620390956</v>
      </c>
      <c r="BK5" s="47">
        <v>148.62528974616163</v>
      </c>
      <c r="BL5" s="47">
        <v>153.74512394921351</v>
      </c>
      <c r="BM5" s="47">
        <v>109.45395172418799</v>
      </c>
      <c r="BN5" s="47">
        <v>118.19353047037418</v>
      </c>
      <c r="BO5" s="47">
        <v>130.32086231677954</v>
      </c>
      <c r="BP5" s="47">
        <v>101.61681190506229</v>
      </c>
      <c r="BQ5" s="47">
        <v>100.43787548256714</v>
      </c>
    </row>
    <row r="6" spans="1:69" ht="15" customHeight="1" x14ac:dyDescent="0.2">
      <c r="A6" s="44" t="s">
        <v>116</v>
      </c>
      <c r="B6" s="45">
        <v>1664.0089572429031</v>
      </c>
      <c r="C6" s="45">
        <v>1656.6819093139948</v>
      </c>
      <c r="D6" s="45">
        <v>1770.531979046056</v>
      </c>
      <c r="E6" s="45">
        <v>1618.7912616338147</v>
      </c>
      <c r="F6" s="45">
        <v>1802.0154714827036</v>
      </c>
      <c r="G6" s="45">
        <v>1806.999585631942</v>
      </c>
      <c r="H6" s="45">
        <v>1903.5964450464301</v>
      </c>
      <c r="I6" s="45">
        <v>1992.7470867916859</v>
      </c>
      <c r="J6" s="45">
        <v>1549.5886532974826</v>
      </c>
      <c r="K6" s="45">
        <v>2021.9818540768188</v>
      </c>
      <c r="L6" s="45">
        <v>2072.6330041485621</v>
      </c>
      <c r="M6" s="45">
        <v>1803.6455079995417</v>
      </c>
      <c r="N6" s="45">
        <v>1766.519189480377</v>
      </c>
      <c r="O6" s="45">
        <v>2289.8527296125585</v>
      </c>
      <c r="P6" s="45">
        <v>2184.2704740584581</v>
      </c>
      <c r="Q6" s="45">
        <v>1928.9533259644143</v>
      </c>
      <c r="R6" s="45">
        <v>1967.97876767974</v>
      </c>
      <c r="S6" s="45">
        <v>2137.0421126208671</v>
      </c>
      <c r="T6" s="45">
        <v>2225.2782910224646</v>
      </c>
      <c r="U6" s="45">
        <v>2186.9723063815304</v>
      </c>
      <c r="V6" s="45">
        <v>1984.6577407363773</v>
      </c>
      <c r="W6" s="45">
        <v>1995.1812882077068</v>
      </c>
      <c r="X6" s="45">
        <v>2168.6851755014322</v>
      </c>
      <c r="Y6" s="45">
        <v>2169.3527139581024</v>
      </c>
      <c r="Z6" s="45">
        <v>1767.4111241832684</v>
      </c>
      <c r="AA6" s="45">
        <v>2068.9663094523962</v>
      </c>
      <c r="AB6" s="45">
        <v>2549.7630342258799</v>
      </c>
      <c r="AC6" s="45">
        <v>2297.7138797099697</v>
      </c>
      <c r="AD6" s="45">
        <v>1873.7913575223613</v>
      </c>
      <c r="AE6" s="45">
        <v>2000.9211741370445</v>
      </c>
      <c r="AF6" s="45">
        <v>2674.3394096383299</v>
      </c>
      <c r="AG6" s="45">
        <v>2303.0753076068909</v>
      </c>
      <c r="AH6" s="45">
        <v>1816.7394170568368</v>
      </c>
      <c r="AI6" s="45">
        <v>1946.8272500742721</v>
      </c>
      <c r="AJ6" s="45">
        <v>2567.8059530889236</v>
      </c>
      <c r="AK6" s="45">
        <v>2263.1783797799562</v>
      </c>
      <c r="AL6" s="45">
        <v>2118.5935098262898</v>
      </c>
      <c r="AM6" s="45">
        <v>2270.5837538778419</v>
      </c>
      <c r="AN6" s="45">
        <v>2381.9962590932528</v>
      </c>
      <c r="AO6" s="45">
        <v>2473.4844772026026</v>
      </c>
      <c r="AP6" s="45">
        <v>2358.6562173944153</v>
      </c>
      <c r="AQ6" s="45">
        <v>2649.3437037258864</v>
      </c>
      <c r="AR6" s="45">
        <v>2173.5493399510001</v>
      </c>
      <c r="AS6" s="45">
        <v>2212.0804762034081</v>
      </c>
      <c r="AT6" s="45">
        <v>2085.8757189739781</v>
      </c>
      <c r="AU6" s="45">
        <v>2452.8455990137477</v>
      </c>
      <c r="AV6" s="45">
        <v>2635.8221042809014</v>
      </c>
      <c r="AW6" s="45">
        <v>2842.6949521869824</v>
      </c>
      <c r="AX6" s="45">
        <v>2132.2893621129215</v>
      </c>
      <c r="AY6" s="45">
        <v>2694.7047110067238</v>
      </c>
      <c r="AZ6" s="45">
        <v>2735.2448375446684</v>
      </c>
      <c r="BA6" s="45">
        <v>2725.8639932078145</v>
      </c>
      <c r="BB6" s="45">
        <v>2240.5240854500121</v>
      </c>
      <c r="BC6" s="45">
        <v>1581.5360500607896</v>
      </c>
      <c r="BD6" s="45">
        <v>2028.3338077009125</v>
      </c>
      <c r="BE6" s="45">
        <v>2414.373922115597</v>
      </c>
      <c r="BF6" s="45">
        <v>1828.4073225233064</v>
      </c>
      <c r="BG6" s="45">
        <v>2436.8103474192535</v>
      </c>
      <c r="BH6" s="45">
        <v>2495.6010144704283</v>
      </c>
      <c r="BI6" s="45">
        <v>2684.0946069924116</v>
      </c>
      <c r="BJ6" s="45">
        <v>2167.8683466798088</v>
      </c>
      <c r="BK6" s="45">
        <v>2455.6047967025997</v>
      </c>
      <c r="BL6" s="45">
        <v>2424.9412797707851</v>
      </c>
      <c r="BM6" s="45">
        <v>2715.1759215997608</v>
      </c>
      <c r="BN6" s="45">
        <v>2544.1316927287307</v>
      </c>
      <c r="BO6" s="45">
        <v>2800.7879876416305</v>
      </c>
      <c r="BP6" s="45">
        <v>2808.4865319650635</v>
      </c>
      <c r="BQ6" s="45">
        <v>2716.5036683758176</v>
      </c>
    </row>
    <row r="7" spans="1:69" ht="15" customHeight="1" x14ac:dyDescent="0.2">
      <c r="A7" s="46" t="s">
        <v>67</v>
      </c>
      <c r="B7" s="47">
        <v>300.12627403326815</v>
      </c>
      <c r="C7" s="47">
        <v>299.93555049117384</v>
      </c>
      <c r="D7" s="47">
        <v>242.63771954661851</v>
      </c>
      <c r="E7" s="47">
        <v>304.01411046722791</v>
      </c>
      <c r="F7" s="47">
        <v>332.65621298697135</v>
      </c>
      <c r="G7" s="47">
        <v>357.58759030341963</v>
      </c>
      <c r="H7" s="47">
        <v>422.83577732087429</v>
      </c>
      <c r="I7" s="47">
        <v>493.24864531216338</v>
      </c>
      <c r="J7" s="47">
        <v>419.32290143179659</v>
      </c>
      <c r="K7" s="47">
        <v>421.27013195241511</v>
      </c>
      <c r="L7" s="47">
        <v>486.34898799186033</v>
      </c>
      <c r="M7" s="47">
        <v>491.05837100100842</v>
      </c>
      <c r="N7" s="47">
        <v>477.62254623956898</v>
      </c>
      <c r="O7" s="47">
        <v>533.89456140435641</v>
      </c>
      <c r="P7" s="47">
        <v>524.43956597709439</v>
      </c>
      <c r="Q7" s="47">
        <v>498.45872428835503</v>
      </c>
      <c r="R7" s="47">
        <v>451.74962794635667</v>
      </c>
      <c r="S7" s="47">
        <v>454.23219674121759</v>
      </c>
      <c r="T7" s="47">
        <v>499.11254575332157</v>
      </c>
      <c r="U7" s="47">
        <v>553.3830797615999</v>
      </c>
      <c r="V7" s="47">
        <v>640.60275399920829</v>
      </c>
      <c r="W7" s="47">
        <v>776.93307744397055</v>
      </c>
      <c r="X7" s="47">
        <v>819.75396412252644</v>
      </c>
      <c r="Y7" s="47">
        <v>883.83356326090222</v>
      </c>
      <c r="Z7" s="47">
        <v>781.44593338690606</v>
      </c>
      <c r="AA7" s="47">
        <v>875.61649825916265</v>
      </c>
      <c r="AB7" s="47">
        <v>898.37050495905385</v>
      </c>
      <c r="AC7" s="47">
        <v>914.39266717704288</v>
      </c>
      <c r="AD7" s="47">
        <v>600.56483672479226</v>
      </c>
      <c r="AE7" s="47">
        <v>900.3766069303249</v>
      </c>
      <c r="AF7" s="47">
        <v>937.22244639823202</v>
      </c>
      <c r="AG7" s="47">
        <v>1096.5665931475257</v>
      </c>
      <c r="AH7" s="47">
        <v>965.67955787334927</v>
      </c>
      <c r="AI7" s="47">
        <v>1270.060743910785</v>
      </c>
      <c r="AJ7" s="47">
        <v>1351.254678730322</v>
      </c>
      <c r="AK7" s="47">
        <v>1331.6990194855421</v>
      </c>
      <c r="AL7" s="47">
        <v>1097.264418313855</v>
      </c>
      <c r="AM7" s="47">
        <v>1098.9706902696746</v>
      </c>
      <c r="AN7" s="47">
        <v>1029.5797151349368</v>
      </c>
      <c r="AO7" s="47">
        <v>1042.5501762815345</v>
      </c>
      <c r="AP7" s="47">
        <v>1029.2193999928536</v>
      </c>
      <c r="AQ7" s="47">
        <v>1043.2565626238058</v>
      </c>
      <c r="AR7" s="47">
        <v>1082.7087720257653</v>
      </c>
      <c r="AS7" s="47">
        <v>1208.7155504060856</v>
      </c>
      <c r="AT7" s="47">
        <v>1039.872175524155</v>
      </c>
      <c r="AU7" s="47">
        <v>1123.8425858914763</v>
      </c>
      <c r="AV7" s="47">
        <v>1161.693540405043</v>
      </c>
      <c r="AW7" s="47">
        <v>1212.9272043334615</v>
      </c>
      <c r="AX7" s="47">
        <v>962.67061156834598</v>
      </c>
      <c r="AY7" s="47">
        <v>976.71885970063329</v>
      </c>
      <c r="AZ7" s="47">
        <v>1042.0455071093311</v>
      </c>
      <c r="BA7" s="47">
        <v>1003.7696902246669</v>
      </c>
      <c r="BB7" s="47">
        <v>920.06091739475846</v>
      </c>
      <c r="BC7" s="47">
        <v>832.58240446089178</v>
      </c>
      <c r="BD7" s="47">
        <v>825.05042843570129</v>
      </c>
      <c r="BE7" s="47">
        <v>836.39267286630923</v>
      </c>
      <c r="BF7" s="47">
        <v>825.3904121524746</v>
      </c>
      <c r="BG7" s="47">
        <v>929.80169445691411</v>
      </c>
      <c r="BH7" s="47">
        <v>964.12361120407138</v>
      </c>
      <c r="BI7" s="47">
        <v>1132.3851000798322</v>
      </c>
      <c r="BJ7" s="47">
        <v>1125.0061910767788</v>
      </c>
      <c r="BK7" s="47">
        <v>1173.2194106632219</v>
      </c>
      <c r="BL7" s="47">
        <v>1241.1448635346269</v>
      </c>
      <c r="BM7" s="47">
        <v>1343.4462447272695</v>
      </c>
      <c r="BN7" s="47">
        <v>1144.0794942142145</v>
      </c>
      <c r="BO7" s="47">
        <v>1298.7337363511563</v>
      </c>
      <c r="BP7" s="47">
        <v>1356.0686757427775</v>
      </c>
      <c r="BQ7" s="47">
        <v>1419.7423656039432</v>
      </c>
    </row>
    <row r="8" spans="1:69" ht="15" customHeight="1" x14ac:dyDescent="0.2">
      <c r="A8" s="44" t="s">
        <v>68</v>
      </c>
      <c r="B8" s="45">
        <v>3113.2554600952221</v>
      </c>
      <c r="C8" s="45">
        <v>4099.8765346899181</v>
      </c>
      <c r="D8" s="45">
        <v>3247.8802643468503</v>
      </c>
      <c r="E8" s="45">
        <v>3858.8590649486405</v>
      </c>
      <c r="F8" s="45">
        <v>3444.1203708590756</v>
      </c>
      <c r="G8" s="45">
        <v>3470.589795862993</v>
      </c>
      <c r="H8" s="45">
        <v>3753.857150136635</v>
      </c>
      <c r="I8" s="45">
        <v>6388.836821968237</v>
      </c>
      <c r="J8" s="45">
        <v>3867.5136607874497</v>
      </c>
      <c r="K8" s="45">
        <v>4028.5780219102439</v>
      </c>
      <c r="L8" s="45">
        <v>4847.7682855330595</v>
      </c>
      <c r="M8" s="45">
        <v>3008.3925168757087</v>
      </c>
      <c r="N8" s="45">
        <v>2898.8214009593235</v>
      </c>
      <c r="O8" s="45">
        <v>4286.0971951491974</v>
      </c>
      <c r="P8" s="45">
        <v>3770.9553311084505</v>
      </c>
      <c r="Q8" s="45">
        <v>3069.371042581939</v>
      </c>
      <c r="R8" s="45">
        <v>3250.9902862927224</v>
      </c>
      <c r="S8" s="45">
        <v>3821.7371942261016</v>
      </c>
      <c r="T8" s="45">
        <v>3607.6230919295776</v>
      </c>
      <c r="U8" s="45">
        <v>3432.8549116458539</v>
      </c>
      <c r="V8" s="45">
        <v>2929.8137275701592</v>
      </c>
      <c r="W8" s="45">
        <v>2841.9741787551789</v>
      </c>
      <c r="X8" s="45">
        <v>3402.3872873343757</v>
      </c>
      <c r="Y8" s="45">
        <v>3099.998215278561</v>
      </c>
      <c r="Z8" s="45">
        <v>2206.5781855894043</v>
      </c>
      <c r="AA8" s="45">
        <v>3402.0970063240338</v>
      </c>
      <c r="AB8" s="45">
        <v>3477.6563829853199</v>
      </c>
      <c r="AC8" s="45">
        <v>3252.8915215052411</v>
      </c>
      <c r="AD8" s="45">
        <v>2814.7648420143937</v>
      </c>
      <c r="AE8" s="45">
        <v>3781.7723102896571</v>
      </c>
      <c r="AF8" s="45">
        <v>3604.3080745212037</v>
      </c>
      <c r="AG8" s="45">
        <v>3046.6974061882283</v>
      </c>
      <c r="AH8" s="45">
        <v>3117.7283986727889</v>
      </c>
      <c r="AI8" s="45">
        <v>3285.1785595769566</v>
      </c>
      <c r="AJ8" s="45">
        <v>2529.7350657354045</v>
      </c>
      <c r="AK8" s="45">
        <v>2455.3969760148439</v>
      </c>
      <c r="AL8" s="45">
        <v>2030.7118693297336</v>
      </c>
      <c r="AM8" s="45">
        <v>2209.3973061482679</v>
      </c>
      <c r="AN8" s="45">
        <v>2187.3739985224674</v>
      </c>
      <c r="AO8" s="45">
        <v>1703.0938259995389</v>
      </c>
      <c r="AP8" s="45">
        <v>2780.1939710196275</v>
      </c>
      <c r="AQ8" s="45">
        <v>1991.4556628807454</v>
      </c>
      <c r="AR8" s="45">
        <v>2304.1797873061614</v>
      </c>
      <c r="AS8" s="45">
        <v>1851.2420870168826</v>
      </c>
      <c r="AT8" s="45">
        <v>1869.9768037988476</v>
      </c>
      <c r="AU8" s="45">
        <v>2286.5862931118008</v>
      </c>
      <c r="AV8" s="45">
        <v>2791.9224719653171</v>
      </c>
      <c r="AW8" s="45">
        <v>1970.4366575397212</v>
      </c>
      <c r="AX8" s="45">
        <v>2477.5172059586257</v>
      </c>
      <c r="AY8" s="45">
        <v>2327.2623016982307</v>
      </c>
      <c r="AZ8" s="45">
        <v>2794.9822792180544</v>
      </c>
      <c r="BA8" s="45">
        <v>2478.9883192463935</v>
      </c>
      <c r="BB8" s="45">
        <v>2579.4706824872192</v>
      </c>
      <c r="BC8" s="45">
        <v>1355.795501876813</v>
      </c>
      <c r="BD8" s="45">
        <v>2608.8317695164924</v>
      </c>
      <c r="BE8" s="45">
        <v>1789.0760300837997</v>
      </c>
      <c r="BF8" s="45">
        <v>1550.7186922080562</v>
      </c>
      <c r="BG8" s="45">
        <v>1887.9644273498814</v>
      </c>
      <c r="BH8" s="45">
        <v>1668.016613265376</v>
      </c>
      <c r="BI8" s="45">
        <v>1645.2428150807505</v>
      </c>
      <c r="BJ8" s="45">
        <v>1656.5257851721408</v>
      </c>
      <c r="BK8" s="45">
        <v>1913.7769123847622</v>
      </c>
      <c r="BL8" s="45">
        <v>2010.2342280039477</v>
      </c>
      <c r="BM8" s="45">
        <v>1441.9508900190804</v>
      </c>
      <c r="BN8" s="45">
        <v>1557.0066552206868</v>
      </c>
      <c r="BO8" s="45">
        <v>1716.7062445203321</v>
      </c>
      <c r="BP8" s="45">
        <v>1338.5598000127352</v>
      </c>
      <c r="BQ8" s="45">
        <v>1323.0151314066061</v>
      </c>
    </row>
    <row r="9" spans="1:69" ht="15" customHeight="1" x14ac:dyDescent="0.2">
      <c r="A9" s="46" t="s">
        <v>69</v>
      </c>
      <c r="B9" s="47">
        <v>3720.4992083418747</v>
      </c>
      <c r="C9" s="47">
        <v>4308.7021572981566</v>
      </c>
      <c r="D9" s="47">
        <v>3859.7579516540736</v>
      </c>
      <c r="E9" s="47">
        <v>5205.0458239307191</v>
      </c>
      <c r="F9" s="47">
        <v>3921.8258100979119</v>
      </c>
      <c r="G9" s="47">
        <v>3868.5668282569345</v>
      </c>
      <c r="H9" s="47">
        <v>4317.0581963777504</v>
      </c>
      <c r="I9" s="47">
        <v>4400.9371666465668</v>
      </c>
      <c r="J9" s="47">
        <v>4606.5053532815245</v>
      </c>
      <c r="K9" s="47">
        <v>3920.7079014682067</v>
      </c>
      <c r="L9" s="47">
        <v>4227.4327362023405</v>
      </c>
      <c r="M9" s="47">
        <v>4680.8735279906514</v>
      </c>
      <c r="N9" s="47">
        <v>4370.914391694916</v>
      </c>
      <c r="O9" s="47">
        <v>4547.0199579458376</v>
      </c>
      <c r="P9" s="47">
        <v>4415.4164585457465</v>
      </c>
      <c r="Q9" s="47">
        <v>4540.3951984459882</v>
      </c>
      <c r="R9" s="47">
        <v>4064.0842643343376</v>
      </c>
      <c r="S9" s="47">
        <v>4617.580281039458</v>
      </c>
      <c r="T9" s="47">
        <v>4877.037804232551</v>
      </c>
      <c r="U9" s="47">
        <v>4706.1733656574988</v>
      </c>
      <c r="V9" s="47">
        <v>4381.0610220063263</v>
      </c>
      <c r="W9" s="47">
        <v>4314.4450804709959</v>
      </c>
      <c r="X9" s="47">
        <v>4539.5878993862771</v>
      </c>
      <c r="Y9" s="47">
        <v>4633.1447161579408</v>
      </c>
      <c r="Z9" s="47">
        <v>4164.0610233884909</v>
      </c>
      <c r="AA9" s="47">
        <v>3949.1545530925246</v>
      </c>
      <c r="AB9" s="47">
        <v>4197.1492168398026</v>
      </c>
      <c r="AC9" s="47">
        <v>4125.512717978555</v>
      </c>
      <c r="AD9" s="47">
        <v>4230.0858210123915</v>
      </c>
      <c r="AE9" s="47">
        <v>3951.2354845689324</v>
      </c>
      <c r="AF9" s="47">
        <v>4186.5649900208928</v>
      </c>
      <c r="AG9" s="47">
        <v>4461.1685868454715</v>
      </c>
      <c r="AH9" s="47">
        <v>3706.0711365017537</v>
      </c>
      <c r="AI9" s="47">
        <v>3747.5231008796864</v>
      </c>
      <c r="AJ9" s="47">
        <v>3855.648820039296</v>
      </c>
      <c r="AK9" s="47">
        <v>3995.5069425792558</v>
      </c>
      <c r="AL9" s="47">
        <v>4063.8441607322716</v>
      </c>
      <c r="AM9" s="47">
        <v>4306.7558544398153</v>
      </c>
      <c r="AN9" s="47">
        <v>4519.214658193875</v>
      </c>
      <c r="AO9" s="47">
        <v>4836.8273266340293</v>
      </c>
      <c r="AP9" s="47">
        <v>4716.1453166470201</v>
      </c>
      <c r="AQ9" s="47">
        <v>4615.2307593622018</v>
      </c>
      <c r="AR9" s="47">
        <v>4879.9488058449469</v>
      </c>
      <c r="AS9" s="47">
        <v>5302.3426614098453</v>
      </c>
      <c r="AT9" s="47">
        <v>5075.9480293475863</v>
      </c>
      <c r="AU9" s="47">
        <v>5117.5589790081603</v>
      </c>
      <c r="AV9" s="47">
        <v>5481.4060010771864</v>
      </c>
      <c r="AW9" s="47">
        <v>5777.7411831092832</v>
      </c>
      <c r="AX9" s="47">
        <v>5396.6532466163344</v>
      </c>
      <c r="AY9" s="47">
        <v>5605.7897102427814</v>
      </c>
      <c r="AZ9" s="47">
        <v>6011.0076343730216</v>
      </c>
      <c r="BA9" s="47">
        <v>6539.3567128955538</v>
      </c>
      <c r="BB9" s="47">
        <v>5366.2448245594442</v>
      </c>
      <c r="BC9" s="47">
        <v>3085.7865748926388</v>
      </c>
      <c r="BD9" s="47">
        <v>4194.7426411498363</v>
      </c>
      <c r="BE9" s="47">
        <v>4530.2546106905738</v>
      </c>
      <c r="BF9" s="47">
        <v>4210.1765953130962</v>
      </c>
      <c r="BG9" s="47">
        <v>4384.6908165509994</v>
      </c>
      <c r="BH9" s="47">
        <v>4762.7756812046709</v>
      </c>
      <c r="BI9" s="47">
        <v>5351.9760005620756</v>
      </c>
      <c r="BJ9" s="47">
        <v>5506.0766345277634</v>
      </c>
      <c r="BK9" s="47">
        <v>6160.1375951127029</v>
      </c>
      <c r="BL9" s="47">
        <v>6820.4893173420387</v>
      </c>
      <c r="BM9" s="47">
        <v>6684.4577140642923</v>
      </c>
      <c r="BN9" s="47">
        <v>5858.3031357038826</v>
      </c>
      <c r="BO9" s="47">
        <v>5361.0672096427525</v>
      </c>
      <c r="BP9" s="47">
        <v>6259.1553483317884</v>
      </c>
      <c r="BQ9" s="47">
        <v>6750.5124359803795</v>
      </c>
    </row>
    <row r="10" spans="1:69" ht="15" customHeight="1" x14ac:dyDescent="0.2">
      <c r="A10" s="95" t="s">
        <v>117</v>
      </c>
      <c r="B10" s="45">
        <v>4211.9685253580183</v>
      </c>
      <c r="C10" s="45">
        <v>3562.8405830332122</v>
      </c>
      <c r="D10" s="45">
        <v>4108.2458874040267</v>
      </c>
      <c r="E10" s="45">
        <v>4025.8931007493802</v>
      </c>
      <c r="F10" s="45">
        <v>4524.9850140548597</v>
      </c>
      <c r="G10" s="45">
        <v>3899.3369886166693</v>
      </c>
      <c r="H10" s="45">
        <v>4449.9540441900708</v>
      </c>
      <c r="I10" s="45">
        <v>4255.8163814837944</v>
      </c>
      <c r="J10" s="45">
        <v>3815.1366088577379</v>
      </c>
      <c r="K10" s="45">
        <v>3598.6393281718242</v>
      </c>
      <c r="L10" s="45">
        <v>4205.0049292515005</v>
      </c>
      <c r="M10" s="45">
        <v>4038.1253458852666</v>
      </c>
      <c r="N10" s="45">
        <v>4697.9836848663426</v>
      </c>
      <c r="O10" s="45">
        <v>3807.0589114251015</v>
      </c>
      <c r="P10" s="45">
        <v>4321.5799468097184</v>
      </c>
      <c r="Q10" s="45">
        <v>4329.6359144550988</v>
      </c>
      <c r="R10" s="45">
        <v>3854.8071108091635</v>
      </c>
      <c r="S10" s="45">
        <v>3564.97008240688</v>
      </c>
      <c r="T10" s="45">
        <v>3917.6939876785686</v>
      </c>
      <c r="U10" s="45">
        <v>3740.6231417214835</v>
      </c>
      <c r="V10" s="45">
        <v>3422.9467100745683</v>
      </c>
      <c r="W10" s="45">
        <v>3356.0342383782222</v>
      </c>
      <c r="X10" s="45">
        <v>3584.037745603549</v>
      </c>
      <c r="Y10" s="45">
        <v>3765.496592943724</v>
      </c>
      <c r="Z10" s="45">
        <v>3862.8786313456831</v>
      </c>
      <c r="AA10" s="45">
        <v>3633.9484328940525</v>
      </c>
      <c r="AB10" s="45">
        <v>3949.7128419538963</v>
      </c>
      <c r="AC10" s="45">
        <v>3884.5578589545762</v>
      </c>
      <c r="AD10" s="45">
        <v>3399.2267018145753</v>
      </c>
      <c r="AE10" s="45">
        <v>3185.5216494341471</v>
      </c>
      <c r="AF10" s="45">
        <v>3641.2442103215635</v>
      </c>
      <c r="AG10" s="45">
        <v>3463.8775994249586</v>
      </c>
      <c r="AH10" s="45">
        <v>3294.3544566648156</v>
      </c>
      <c r="AI10" s="45">
        <v>3498.1356671375224</v>
      </c>
      <c r="AJ10" s="45">
        <v>3916.1081666072796</v>
      </c>
      <c r="AK10" s="45">
        <v>3930.7997095903688</v>
      </c>
      <c r="AL10" s="45">
        <v>4704.7168121371396</v>
      </c>
      <c r="AM10" s="45">
        <v>5157.3415376818903</v>
      </c>
      <c r="AN10" s="45">
        <v>5167.0044726726746</v>
      </c>
      <c r="AO10" s="45">
        <v>5300.8931775082783</v>
      </c>
      <c r="AP10" s="45">
        <v>5778.0193392595384</v>
      </c>
      <c r="AQ10" s="45">
        <v>5894.4737885066406</v>
      </c>
      <c r="AR10" s="45">
        <v>5700.3247747869791</v>
      </c>
      <c r="AS10" s="45">
        <v>6232.6516128561361</v>
      </c>
      <c r="AT10" s="45">
        <v>6022.7908654569401</v>
      </c>
      <c r="AU10" s="45">
        <v>6447.8088034773464</v>
      </c>
      <c r="AV10" s="45">
        <v>5573.870072334118</v>
      </c>
      <c r="AW10" s="45">
        <v>6250.4552707606899</v>
      </c>
      <c r="AX10" s="45">
        <v>5840.4254763611398</v>
      </c>
      <c r="AY10" s="45">
        <v>5665.7743025434402</v>
      </c>
      <c r="AZ10" s="45">
        <v>6496.3805966118371</v>
      </c>
      <c r="BA10" s="45">
        <v>6923.6306492397352</v>
      </c>
      <c r="BB10" s="45">
        <v>6901.7033905250082</v>
      </c>
      <c r="BC10" s="45">
        <v>1986.1104435443772</v>
      </c>
      <c r="BD10" s="45">
        <v>3096.2572517299836</v>
      </c>
      <c r="BE10" s="45">
        <v>3742.9534153227196</v>
      </c>
      <c r="BF10" s="45">
        <v>4768.0702831784283</v>
      </c>
      <c r="BG10" s="45">
        <v>5467.3274651575803</v>
      </c>
      <c r="BH10" s="45">
        <v>5990.0438427902091</v>
      </c>
      <c r="BI10" s="45">
        <v>6822.186266005062</v>
      </c>
      <c r="BJ10" s="45">
        <v>6667.6625028060753</v>
      </c>
      <c r="BK10" s="45">
        <v>7581.8369962787192</v>
      </c>
      <c r="BL10" s="45">
        <v>9424.999413540676</v>
      </c>
      <c r="BM10" s="45">
        <v>8797.9969524559874</v>
      </c>
      <c r="BN10" s="45">
        <v>7860.7951441286532</v>
      </c>
      <c r="BO10" s="45">
        <v>8375.555623899907</v>
      </c>
      <c r="BP10" s="45">
        <v>9340.3144560090368</v>
      </c>
      <c r="BQ10" s="45">
        <v>9972.7628127528751</v>
      </c>
    </row>
    <row r="11" spans="1:69" ht="15" customHeight="1" x14ac:dyDescent="0.2">
      <c r="A11" s="46" t="s">
        <v>70</v>
      </c>
      <c r="B11" s="47">
        <v>2691.3897811981233</v>
      </c>
      <c r="C11" s="47">
        <v>2721.2898224455507</v>
      </c>
      <c r="D11" s="47">
        <v>2561.5508716102454</v>
      </c>
      <c r="E11" s="47">
        <v>2815.0822894295725</v>
      </c>
      <c r="F11" s="47">
        <v>3357.7203747161584</v>
      </c>
      <c r="G11" s="47">
        <v>2462.0844860976549</v>
      </c>
      <c r="H11" s="47">
        <v>2780.9955636033769</v>
      </c>
      <c r="I11" s="47">
        <v>3035.5391721405344</v>
      </c>
      <c r="J11" s="47">
        <v>3056.9349468547975</v>
      </c>
      <c r="K11" s="47">
        <v>2902.3430588836495</v>
      </c>
      <c r="L11" s="47">
        <v>2857.8524598239978</v>
      </c>
      <c r="M11" s="47">
        <v>2644.4705868767323</v>
      </c>
      <c r="N11" s="47">
        <v>2679.0079832380443</v>
      </c>
      <c r="O11" s="47">
        <v>2755.5359320326793</v>
      </c>
      <c r="P11" s="47">
        <v>2907.4022655047861</v>
      </c>
      <c r="Q11" s="47">
        <v>2815.3783915609524</v>
      </c>
      <c r="R11" s="47">
        <v>2699.2157178110924</v>
      </c>
      <c r="S11" s="47">
        <v>2714.8755091368675</v>
      </c>
      <c r="T11" s="47">
        <v>4132.1321698932961</v>
      </c>
      <c r="U11" s="47">
        <v>4138.3364842403889</v>
      </c>
      <c r="V11" s="47">
        <v>3801.7259995955392</v>
      </c>
      <c r="W11" s="47">
        <v>3710.918618723917</v>
      </c>
      <c r="X11" s="47">
        <v>4104.9676443399321</v>
      </c>
      <c r="Y11" s="47">
        <v>4246.5882397602109</v>
      </c>
      <c r="Z11" s="47">
        <v>5422.7948515664812</v>
      </c>
      <c r="AA11" s="47">
        <v>3290.1194306823868</v>
      </c>
      <c r="AB11" s="47">
        <v>3594.2320106403149</v>
      </c>
      <c r="AC11" s="47">
        <v>3968.0308906983983</v>
      </c>
      <c r="AD11" s="47">
        <v>4599.1389575114363</v>
      </c>
      <c r="AE11" s="47">
        <v>3084.9133756877304</v>
      </c>
      <c r="AF11" s="47">
        <v>3204.1541203509432</v>
      </c>
      <c r="AG11" s="47">
        <v>3729.5266357721212</v>
      </c>
      <c r="AH11" s="47">
        <v>3658.3333351265451</v>
      </c>
      <c r="AI11" s="47">
        <v>2518.0817151610945</v>
      </c>
      <c r="AJ11" s="47">
        <v>3061.39678330983</v>
      </c>
      <c r="AK11" s="47">
        <v>3381.8831664025292</v>
      </c>
      <c r="AL11" s="47">
        <v>3111.2735027864182</v>
      </c>
      <c r="AM11" s="47">
        <v>2208.6972232977773</v>
      </c>
      <c r="AN11" s="47">
        <v>2521.1128084070147</v>
      </c>
      <c r="AO11" s="47">
        <v>2453.1954655087902</v>
      </c>
      <c r="AP11" s="47">
        <v>3178.4265773241332</v>
      </c>
      <c r="AQ11" s="47">
        <v>2327.2264524642642</v>
      </c>
      <c r="AR11" s="47">
        <v>2631.2670816899713</v>
      </c>
      <c r="AS11" s="47">
        <v>2831.8416417480457</v>
      </c>
      <c r="AT11" s="47">
        <v>3124.0507871254085</v>
      </c>
      <c r="AU11" s="47">
        <v>2078.6989399055547</v>
      </c>
      <c r="AV11" s="47">
        <v>2389.9997333022729</v>
      </c>
      <c r="AW11" s="47">
        <v>2811.5824062310217</v>
      </c>
      <c r="AX11" s="47">
        <v>3510.65941238407</v>
      </c>
      <c r="AY11" s="47">
        <v>2561.4946789397359</v>
      </c>
      <c r="AZ11" s="47">
        <v>2721.497208317955</v>
      </c>
      <c r="BA11" s="47">
        <v>2937.732484568734</v>
      </c>
      <c r="BB11" s="47">
        <v>3151.7749675127207</v>
      </c>
      <c r="BC11" s="47">
        <v>48.556890929637433</v>
      </c>
      <c r="BD11" s="47">
        <v>99.691884512707418</v>
      </c>
      <c r="BE11" s="47">
        <v>113.38867814424562</v>
      </c>
      <c r="BF11" s="47">
        <v>138.17528305031445</v>
      </c>
      <c r="BG11" s="47">
        <v>203.40764354372268</v>
      </c>
      <c r="BH11" s="47">
        <v>507.71119023334654</v>
      </c>
      <c r="BI11" s="47">
        <v>1709.8918885067642</v>
      </c>
      <c r="BJ11" s="47">
        <v>2276.796094427265</v>
      </c>
      <c r="BK11" s="47">
        <v>2194.6995370333129</v>
      </c>
      <c r="BL11" s="47">
        <v>2570.1756946630881</v>
      </c>
      <c r="BM11" s="47">
        <v>2886.0600547948475</v>
      </c>
      <c r="BN11" s="47">
        <v>2959.8414353058765</v>
      </c>
      <c r="BO11" s="47">
        <v>2237.8859365457051</v>
      </c>
      <c r="BP11" s="47">
        <v>2951.9325013894277</v>
      </c>
      <c r="BQ11" s="47">
        <v>3569.1936562174587</v>
      </c>
    </row>
    <row r="12" spans="1:69" ht="15" customHeight="1" x14ac:dyDescent="0.2">
      <c r="A12" s="95" t="s">
        <v>118</v>
      </c>
      <c r="B12" s="45">
        <v>1448.3887597669404</v>
      </c>
      <c r="C12" s="45">
        <v>1520.3618196942498</v>
      </c>
      <c r="D12" s="45">
        <v>907.03028921844009</v>
      </c>
      <c r="E12" s="45">
        <v>1093.4847399881298</v>
      </c>
      <c r="F12" s="45">
        <v>1205.7933301379794</v>
      </c>
      <c r="G12" s="45">
        <v>1243.2136913797281</v>
      </c>
      <c r="H12" s="45">
        <v>1340.5896862994966</v>
      </c>
      <c r="I12" s="45">
        <v>1404.1491615244427</v>
      </c>
      <c r="J12" s="45">
        <v>1319.4860736231292</v>
      </c>
      <c r="K12" s="45">
        <v>1307.9184817195435</v>
      </c>
      <c r="L12" s="45">
        <v>1415.93086160695</v>
      </c>
      <c r="M12" s="45">
        <v>1538.1590841991585</v>
      </c>
      <c r="N12" s="45">
        <v>1294.8167236954246</v>
      </c>
      <c r="O12" s="45">
        <v>1323.6724847331275</v>
      </c>
      <c r="P12" s="45">
        <v>1400.5149257422504</v>
      </c>
      <c r="Q12" s="45">
        <v>1553.6231657526803</v>
      </c>
      <c r="R12" s="45">
        <v>1190.4508700948625</v>
      </c>
      <c r="S12" s="45">
        <v>1407.1784946692544</v>
      </c>
      <c r="T12" s="45">
        <v>1381.3183428039977</v>
      </c>
      <c r="U12" s="45">
        <v>1760.7719278921813</v>
      </c>
      <c r="V12" s="45">
        <v>1641.7282266936961</v>
      </c>
      <c r="W12" s="45">
        <v>1889.4570551664417</v>
      </c>
      <c r="X12" s="45">
        <v>1854.0506859915886</v>
      </c>
      <c r="Y12" s="45">
        <v>1840.0174372280035</v>
      </c>
      <c r="Z12" s="45">
        <v>1607.804997583869</v>
      </c>
      <c r="AA12" s="45">
        <v>1522.7043807476769</v>
      </c>
      <c r="AB12" s="45">
        <v>1871.8426405353619</v>
      </c>
      <c r="AC12" s="45">
        <v>1796.2084635348103</v>
      </c>
      <c r="AD12" s="45">
        <v>1625.4635693429268</v>
      </c>
      <c r="AE12" s="45">
        <v>1558.0066672777764</v>
      </c>
      <c r="AF12" s="45">
        <v>1684.6186445686585</v>
      </c>
      <c r="AG12" s="45">
        <v>1804.9165785133944</v>
      </c>
      <c r="AH12" s="45">
        <v>1766.1636558257483</v>
      </c>
      <c r="AI12" s="45">
        <v>1663.0124021360543</v>
      </c>
      <c r="AJ12" s="45">
        <v>1555.1036454148079</v>
      </c>
      <c r="AK12" s="45">
        <v>1518.7472966233909</v>
      </c>
      <c r="AL12" s="45">
        <v>1356.9569354243822</v>
      </c>
      <c r="AM12" s="45">
        <v>1160.7401076827205</v>
      </c>
      <c r="AN12" s="45">
        <v>1198.0748081045665</v>
      </c>
      <c r="AO12" s="45">
        <v>1147.9271487883336</v>
      </c>
      <c r="AP12" s="45">
        <v>1189.8522163794562</v>
      </c>
      <c r="AQ12" s="45">
        <v>1204.3498897218535</v>
      </c>
      <c r="AR12" s="45">
        <v>1154.6685803092328</v>
      </c>
      <c r="AS12" s="45">
        <v>1180.9468846788498</v>
      </c>
      <c r="AT12" s="45">
        <v>1128.9227298362357</v>
      </c>
      <c r="AU12" s="45">
        <v>1089.2254550938394</v>
      </c>
      <c r="AV12" s="45">
        <v>1054.583260356296</v>
      </c>
      <c r="AW12" s="45">
        <v>1103.3363033621599</v>
      </c>
      <c r="AX12" s="45">
        <v>1013.4530552551433</v>
      </c>
      <c r="AY12" s="45">
        <v>1067.4263285123066</v>
      </c>
      <c r="AZ12" s="45">
        <v>1060.8457463816903</v>
      </c>
      <c r="BA12" s="45">
        <v>1155.2713809850877</v>
      </c>
      <c r="BB12" s="45">
        <v>1028.6886132060899</v>
      </c>
      <c r="BC12" s="45">
        <v>924.56619369354473</v>
      </c>
      <c r="BD12" s="45">
        <v>999.52601184843434</v>
      </c>
      <c r="BE12" s="45">
        <v>1165.7630283039211</v>
      </c>
      <c r="BF12" s="45">
        <v>1019.8389359760271</v>
      </c>
      <c r="BG12" s="45">
        <v>1024.1201529839823</v>
      </c>
      <c r="BH12" s="45">
        <v>1126.1753712255374</v>
      </c>
      <c r="BI12" s="45">
        <v>1270.2183260063503</v>
      </c>
      <c r="BJ12" s="45">
        <v>1198.9139234106062</v>
      </c>
      <c r="BK12" s="45">
        <v>1129.658644036783</v>
      </c>
      <c r="BL12" s="45">
        <v>1168.2825733009745</v>
      </c>
      <c r="BM12" s="45">
        <v>1374.5914937429484</v>
      </c>
      <c r="BN12" s="45">
        <v>1298.6022872999238</v>
      </c>
      <c r="BO12" s="45">
        <v>1314.1111159219113</v>
      </c>
      <c r="BP12" s="45">
        <v>1436.4091754333483</v>
      </c>
      <c r="BQ12" s="45">
        <v>1839.8262403828958</v>
      </c>
    </row>
    <row r="13" spans="1:69" ht="15" customHeight="1" x14ac:dyDescent="0.2">
      <c r="A13" s="46" t="s">
        <v>72</v>
      </c>
      <c r="B13" s="47">
        <v>2563.2896294767115</v>
      </c>
      <c r="C13" s="47">
        <v>2641.3765149343017</v>
      </c>
      <c r="D13" s="47">
        <v>2690.3172545909292</v>
      </c>
      <c r="E13" s="47">
        <v>2799.7219602034479</v>
      </c>
      <c r="F13" s="47">
        <v>3010.839898322823</v>
      </c>
      <c r="G13" s="47">
        <v>3354.508493011956</v>
      </c>
      <c r="H13" s="47">
        <v>3276.8162169897801</v>
      </c>
      <c r="I13" s="47">
        <v>3227.0081780813289</v>
      </c>
      <c r="J13" s="47">
        <v>2764.8921812662466</v>
      </c>
      <c r="K13" s="47">
        <v>2667.3082533650472</v>
      </c>
      <c r="L13" s="47">
        <v>2684.512210116497</v>
      </c>
      <c r="M13" s="47">
        <v>2658.8810493007791</v>
      </c>
      <c r="N13" s="47">
        <v>2713.3069001924032</v>
      </c>
      <c r="O13" s="47">
        <v>2777.535798735069</v>
      </c>
      <c r="P13" s="47">
        <v>2600.9348672407968</v>
      </c>
      <c r="Q13" s="47">
        <v>2630.0670468058388</v>
      </c>
      <c r="R13" s="47">
        <v>2811.1718719068008</v>
      </c>
      <c r="S13" s="47">
        <v>2609.3013606913714</v>
      </c>
      <c r="T13" s="47">
        <v>2555.4522263543317</v>
      </c>
      <c r="U13" s="47">
        <v>2519.0244121401033</v>
      </c>
      <c r="V13" s="47">
        <v>2680.8530898231106</v>
      </c>
      <c r="W13" s="47">
        <v>2663.0499907150434</v>
      </c>
      <c r="X13" s="47">
        <v>2596.7852993808851</v>
      </c>
      <c r="Y13" s="47">
        <v>2540.8466552384825</v>
      </c>
      <c r="Z13" s="47">
        <v>2495.1539713616094</v>
      </c>
      <c r="AA13" s="47">
        <v>2506.6806439435836</v>
      </c>
      <c r="AB13" s="47">
        <v>2604.8675622932615</v>
      </c>
      <c r="AC13" s="47">
        <v>2725.3294661276868</v>
      </c>
      <c r="AD13" s="47">
        <v>2790.2547102193876</v>
      </c>
      <c r="AE13" s="47">
        <v>2839.7507881090191</v>
      </c>
      <c r="AF13" s="47">
        <v>2836.043259328701</v>
      </c>
      <c r="AG13" s="47">
        <v>2853.5558600748077</v>
      </c>
      <c r="AH13" s="47">
        <v>2920.6327858982372</v>
      </c>
      <c r="AI13" s="47">
        <v>2849.8928724760644</v>
      </c>
      <c r="AJ13" s="47">
        <v>2875.3767914822542</v>
      </c>
      <c r="AK13" s="47">
        <v>2871.320550143435</v>
      </c>
      <c r="AL13" s="47">
        <v>3222.6579219716041</v>
      </c>
      <c r="AM13" s="47">
        <v>3279.9451115208499</v>
      </c>
      <c r="AN13" s="47">
        <v>3354.983540892973</v>
      </c>
      <c r="AO13" s="47">
        <v>3395.5914256145738</v>
      </c>
      <c r="AP13" s="47">
        <v>3263.2393952306852</v>
      </c>
      <c r="AQ13" s="47">
        <v>3204.3692099690838</v>
      </c>
      <c r="AR13" s="47">
        <v>3191.481795323296</v>
      </c>
      <c r="AS13" s="47">
        <v>3331.6053402884304</v>
      </c>
      <c r="AT13" s="47">
        <v>3308.8332180304255</v>
      </c>
      <c r="AU13" s="47">
        <v>3518.4985978990012</v>
      </c>
      <c r="AV13" s="47">
        <v>3691.1500378439491</v>
      </c>
      <c r="AW13" s="47">
        <v>3434.587192629634</v>
      </c>
      <c r="AX13" s="47">
        <v>3663.3580967202229</v>
      </c>
      <c r="AY13" s="47">
        <v>3681.0246480352002</v>
      </c>
      <c r="AZ13" s="47">
        <v>3720.7654974077705</v>
      </c>
      <c r="BA13" s="47">
        <v>3865.7695352417086</v>
      </c>
      <c r="BB13" s="47">
        <v>3530.2233671131094</v>
      </c>
      <c r="BC13" s="47">
        <v>3256.9251276508649</v>
      </c>
      <c r="BD13" s="47">
        <v>3411.2611092411548</v>
      </c>
      <c r="BE13" s="47">
        <v>3502.5337727501969</v>
      </c>
      <c r="BF13" s="47">
        <v>3096.3932576848374</v>
      </c>
      <c r="BG13" s="47">
        <v>3168.8381895373445</v>
      </c>
      <c r="BH13" s="47">
        <v>3138.8189836646575</v>
      </c>
      <c r="BI13" s="47">
        <v>3084.1827355654641</v>
      </c>
      <c r="BJ13" s="47">
        <v>3193.5794328545294</v>
      </c>
      <c r="BK13" s="47">
        <v>3161.1423527639213</v>
      </c>
      <c r="BL13" s="47">
        <v>3115.3198637759579</v>
      </c>
      <c r="BM13" s="47">
        <v>3324.0147103858458</v>
      </c>
      <c r="BN13" s="47">
        <v>3159.0294530019351</v>
      </c>
      <c r="BO13" s="47">
        <v>3433.8756809261927</v>
      </c>
      <c r="BP13" s="47">
        <v>3458.2654402305775</v>
      </c>
      <c r="BQ13" s="47">
        <v>3861.5975478003893</v>
      </c>
    </row>
    <row r="14" spans="1:69" ht="15" customHeight="1" x14ac:dyDescent="0.2">
      <c r="A14" s="44" t="s">
        <v>73</v>
      </c>
      <c r="B14" s="45">
        <v>3635.7916590803543</v>
      </c>
      <c r="C14" s="45">
        <v>3671.2128198035234</v>
      </c>
      <c r="D14" s="45">
        <v>3741.9782953338158</v>
      </c>
      <c r="E14" s="45">
        <v>3847.9331292592706</v>
      </c>
      <c r="F14" s="45">
        <v>3869.8862760457218</v>
      </c>
      <c r="G14" s="45">
        <v>3910.429800905993</v>
      </c>
      <c r="H14" s="45">
        <v>3914.0094766266557</v>
      </c>
      <c r="I14" s="45">
        <v>3880.6379798101698</v>
      </c>
      <c r="J14" s="45">
        <v>3810.1974843873104</v>
      </c>
      <c r="K14" s="45">
        <v>3771.6826088110042</v>
      </c>
      <c r="L14" s="45">
        <v>3765.162973471648</v>
      </c>
      <c r="M14" s="45">
        <v>3790.6714672321741</v>
      </c>
      <c r="N14" s="45">
        <v>3848.1771375329031</v>
      </c>
      <c r="O14" s="45">
        <v>3894.0551468707749</v>
      </c>
      <c r="P14" s="45">
        <v>3928.1959413198983</v>
      </c>
      <c r="Q14" s="45">
        <v>3950.5622387999847</v>
      </c>
      <c r="R14" s="45">
        <v>3961.9510870293948</v>
      </c>
      <c r="S14" s="45">
        <v>3968.9875126021871</v>
      </c>
      <c r="T14" s="45">
        <v>3972.118110872545</v>
      </c>
      <c r="U14" s="45">
        <v>3971.3823185941887</v>
      </c>
      <c r="V14" s="45">
        <v>3966.6634264713894</v>
      </c>
      <c r="W14" s="45">
        <v>3964.2946794706627</v>
      </c>
      <c r="X14" s="45">
        <v>3964.1030229947669</v>
      </c>
      <c r="Y14" s="45">
        <v>3966.0893084735858</v>
      </c>
      <c r="Z14" s="45">
        <v>3970.2722263762475</v>
      </c>
      <c r="AA14" s="45">
        <v>3972.6840578841866</v>
      </c>
      <c r="AB14" s="45">
        <v>3973.3222721023985</v>
      </c>
      <c r="AC14" s="45">
        <v>3972.1879059285343</v>
      </c>
      <c r="AD14" s="45">
        <v>3969.2578712587492</v>
      </c>
      <c r="AE14" s="45">
        <v>3974.1434587080234</v>
      </c>
      <c r="AF14" s="45">
        <v>3986.8143521227012</v>
      </c>
      <c r="AG14" s="45">
        <v>4007.2437360893919</v>
      </c>
      <c r="AH14" s="45">
        <v>4035.2673940160221</v>
      </c>
      <c r="AI14" s="45">
        <v>4065.8484295875787</v>
      </c>
      <c r="AJ14" s="45">
        <v>4099.0050943423921</v>
      </c>
      <c r="AK14" s="45">
        <v>4134.8120820540062</v>
      </c>
      <c r="AL14" s="45">
        <v>4173.5265641361984</v>
      </c>
      <c r="AM14" s="45">
        <v>4207.3574484926958</v>
      </c>
      <c r="AN14" s="45">
        <v>4236.3446057626534</v>
      </c>
      <c r="AO14" s="45">
        <v>4260.4433816084465</v>
      </c>
      <c r="AP14" s="45">
        <v>4258.9951963341782</v>
      </c>
      <c r="AQ14" s="45">
        <v>4254.5329068712035</v>
      </c>
      <c r="AR14" s="45">
        <v>4235.7129792383639</v>
      </c>
      <c r="AS14" s="45">
        <v>4202.472624228617</v>
      </c>
      <c r="AT14" s="45">
        <v>4207.1531108153195</v>
      </c>
      <c r="AU14" s="45">
        <v>4246.6354659236258</v>
      </c>
      <c r="AV14" s="45">
        <v>4353.8434602653142</v>
      </c>
      <c r="AW14" s="45">
        <v>4527.4032221610223</v>
      </c>
      <c r="AX14" s="45">
        <v>4731.7536480836388</v>
      </c>
      <c r="AY14" s="45">
        <v>4829.3871800618354</v>
      </c>
      <c r="AZ14" s="45">
        <v>4816.1109765262754</v>
      </c>
      <c r="BA14" s="45">
        <v>4683.4224172525564</v>
      </c>
      <c r="BB14" s="45">
        <v>4418.1015401168688</v>
      </c>
      <c r="BC14" s="45">
        <v>4237.6513065902755</v>
      </c>
      <c r="BD14" s="45">
        <v>4166.1442659917284</v>
      </c>
      <c r="BE14" s="45">
        <v>4213.5368257260725</v>
      </c>
      <c r="BF14" s="45">
        <v>4378.5254066486123</v>
      </c>
      <c r="BG14" s="45">
        <v>4499.0032653906519</v>
      </c>
      <c r="BH14" s="45">
        <v>4575.282084682648</v>
      </c>
      <c r="BI14" s="45">
        <v>4608.7192654198652</v>
      </c>
      <c r="BJ14" s="45">
        <v>4601.2190426876023</v>
      </c>
      <c r="BK14" s="45">
        <v>4623.0697668275297</v>
      </c>
      <c r="BL14" s="45">
        <v>4678.0233666762379</v>
      </c>
      <c r="BM14" s="45">
        <v>4766.069522845959</v>
      </c>
      <c r="BN14" s="45">
        <v>4887.2301455700617</v>
      </c>
      <c r="BO14" s="45">
        <v>4977.8253712443639</v>
      </c>
      <c r="BP14" s="45">
        <v>5038.1918941235162</v>
      </c>
      <c r="BQ14" s="45">
        <v>5068.3660672919677</v>
      </c>
    </row>
    <row r="15" spans="1:69" ht="15" customHeight="1" x14ac:dyDescent="0.2">
      <c r="A15" s="46" t="s">
        <v>74</v>
      </c>
      <c r="B15" s="47">
        <v>736.59003007966442</v>
      </c>
      <c r="C15" s="47">
        <v>694.68054744533561</v>
      </c>
      <c r="D15" s="47">
        <v>697.26583829445588</v>
      </c>
      <c r="E15" s="47">
        <v>788.86706550542954</v>
      </c>
      <c r="F15" s="47">
        <v>837.05638074543913</v>
      </c>
      <c r="G15" s="47">
        <v>766.81265214044674</v>
      </c>
      <c r="H15" s="47">
        <v>769.20038541591703</v>
      </c>
      <c r="I15" s="47">
        <v>886.69240945157287</v>
      </c>
      <c r="J15" s="47">
        <v>614.87041646613852</v>
      </c>
      <c r="K15" s="47">
        <v>748.19473590413259</v>
      </c>
      <c r="L15" s="47">
        <v>873.63655734836846</v>
      </c>
      <c r="M15" s="47">
        <v>1018.8343072674198</v>
      </c>
      <c r="N15" s="47">
        <v>1052.9754424003779</v>
      </c>
      <c r="O15" s="47">
        <v>910.86347569414397</v>
      </c>
      <c r="P15" s="47">
        <v>911.1667542537042</v>
      </c>
      <c r="Q15" s="47">
        <v>1141.4246873773532</v>
      </c>
      <c r="R15" s="47">
        <v>1004.0393363793875</v>
      </c>
      <c r="S15" s="47">
        <v>1034.6293312101609</v>
      </c>
      <c r="T15" s="47">
        <v>1106.8857500887814</v>
      </c>
      <c r="U15" s="47">
        <v>1286.3468094788357</v>
      </c>
      <c r="V15" s="47">
        <v>1123.8636030357466</v>
      </c>
      <c r="W15" s="47">
        <v>1048.8885237616748</v>
      </c>
      <c r="X15" s="47">
        <v>1017.9951425699916</v>
      </c>
      <c r="Y15" s="47">
        <v>1324.8216208459105</v>
      </c>
      <c r="Z15" s="47">
        <v>1250.1836054076432</v>
      </c>
      <c r="AA15" s="47">
        <v>1160.8790305925775</v>
      </c>
      <c r="AB15" s="47">
        <v>1126.8760099641604</v>
      </c>
      <c r="AC15" s="47">
        <v>1212.1555605626656</v>
      </c>
      <c r="AD15" s="47">
        <v>1165.8793558173381</v>
      </c>
      <c r="AE15" s="47">
        <v>1055.9106310654504</v>
      </c>
      <c r="AF15" s="47">
        <v>1053.1072534098764</v>
      </c>
      <c r="AG15" s="47">
        <v>1231.3264064454124</v>
      </c>
      <c r="AH15" s="47">
        <v>1281.6446349811999</v>
      </c>
      <c r="AI15" s="47">
        <v>1299.9302677077169</v>
      </c>
      <c r="AJ15" s="47">
        <v>1388.5096251478813</v>
      </c>
      <c r="AK15" s="47">
        <v>1751.3934721631992</v>
      </c>
      <c r="AL15" s="47">
        <v>1482.0206437687339</v>
      </c>
      <c r="AM15" s="47">
        <v>1409.9441219703706</v>
      </c>
      <c r="AN15" s="47">
        <v>1529.5048939797814</v>
      </c>
      <c r="AO15" s="47">
        <v>1492.443340281108</v>
      </c>
      <c r="AP15" s="47">
        <v>1652.8284584178061</v>
      </c>
      <c r="AQ15" s="47">
        <v>1555.7738947002304</v>
      </c>
      <c r="AR15" s="47">
        <v>1476.5048458752972</v>
      </c>
      <c r="AS15" s="47">
        <v>1805.2550679311037</v>
      </c>
      <c r="AT15" s="47">
        <v>1658.4465954814157</v>
      </c>
      <c r="AU15" s="47">
        <v>1686.049056822844</v>
      </c>
      <c r="AV15" s="47">
        <v>1586.5716735400961</v>
      </c>
      <c r="AW15" s="47">
        <v>1627.8301764956075</v>
      </c>
      <c r="AX15" s="47">
        <v>1537.0861990266808</v>
      </c>
      <c r="AY15" s="47">
        <v>1462.9467513022532</v>
      </c>
      <c r="AZ15" s="47">
        <v>1513.5678552133738</v>
      </c>
      <c r="BA15" s="47">
        <v>1772.4828616871305</v>
      </c>
      <c r="BB15" s="47">
        <v>1614.0506187698347</v>
      </c>
      <c r="BC15" s="47">
        <v>415.88603415776311</v>
      </c>
      <c r="BD15" s="47">
        <v>526.41947355294565</v>
      </c>
      <c r="BE15" s="47">
        <v>629.53254690322365</v>
      </c>
      <c r="BF15" s="47">
        <v>623.50463182126305</v>
      </c>
      <c r="BG15" s="47">
        <v>1453.1973193757021</v>
      </c>
      <c r="BH15" s="47">
        <v>765.73420905903367</v>
      </c>
      <c r="BI15" s="47">
        <v>1430.456315960439</v>
      </c>
      <c r="BJ15" s="47">
        <v>1108.3716204077946</v>
      </c>
      <c r="BK15" s="47">
        <v>1116.4675351026722</v>
      </c>
      <c r="BL15" s="47">
        <v>1456.204328763135</v>
      </c>
      <c r="BM15" s="47">
        <v>1887.1997669022146</v>
      </c>
      <c r="BN15" s="47">
        <v>1489.945090215994</v>
      </c>
      <c r="BO15" s="47">
        <v>1313.7618193657388</v>
      </c>
      <c r="BP15" s="47">
        <v>1707.7353693681914</v>
      </c>
      <c r="BQ15" s="47">
        <v>1996.7641063003562</v>
      </c>
    </row>
    <row r="16" spans="1:69" ht="15" customHeight="1" x14ac:dyDescent="0.2">
      <c r="A16" s="44" t="s">
        <v>75</v>
      </c>
      <c r="B16" s="45">
        <v>2394.8993388743065</v>
      </c>
      <c r="C16" s="45">
        <v>2674.7355758440235</v>
      </c>
      <c r="D16" s="45">
        <v>3284.8514400591348</v>
      </c>
      <c r="E16" s="45">
        <v>4384.7200139585175</v>
      </c>
      <c r="F16" s="45">
        <v>2669.4068990593505</v>
      </c>
      <c r="G16" s="45">
        <v>2729.4059898866917</v>
      </c>
      <c r="H16" s="45">
        <v>3679.2449432627564</v>
      </c>
      <c r="I16" s="45">
        <v>3730.9911426526028</v>
      </c>
      <c r="J16" s="45">
        <v>2806.6201864250597</v>
      </c>
      <c r="K16" s="45">
        <v>3275.0252039384955</v>
      </c>
      <c r="L16" s="45">
        <v>3686.4386222419266</v>
      </c>
      <c r="M16" s="45">
        <v>4846.6954347380733</v>
      </c>
      <c r="N16" s="45">
        <v>2808.0007767044003</v>
      </c>
      <c r="O16" s="45">
        <v>3468.7681431558112</v>
      </c>
      <c r="P16" s="45">
        <v>3892.0409792266273</v>
      </c>
      <c r="Q16" s="45">
        <v>4527.5708015100672</v>
      </c>
      <c r="R16" s="45">
        <v>3526.7725708517814</v>
      </c>
      <c r="S16" s="45">
        <v>3697.9373961594424</v>
      </c>
      <c r="T16" s="45">
        <v>4013.6820109950013</v>
      </c>
      <c r="U16" s="45">
        <v>5204.3230494563068</v>
      </c>
      <c r="V16" s="45">
        <v>3424.8394796121561</v>
      </c>
      <c r="W16" s="45">
        <v>3827.7648631919665</v>
      </c>
      <c r="X16" s="45">
        <v>3948.5020477859434</v>
      </c>
      <c r="Y16" s="45">
        <v>5342.1100388623699</v>
      </c>
      <c r="Z16" s="45">
        <v>3609.4450751817244</v>
      </c>
      <c r="AA16" s="45">
        <v>3941.7734738529462</v>
      </c>
      <c r="AB16" s="45">
        <v>3581.3944256362547</v>
      </c>
      <c r="AC16" s="45">
        <v>5488.8714318919092</v>
      </c>
      <c r="AD16" s="45">
        <v>4018.4902192017548</v>
      </c>
      <c r="AE16" s="45">
        <v>4346.3146834737436</v>
      </c>
      <c r="AF16" s="45">
        <v>4366.7888950214119</v>
      </c>
      <c r="AG16" s="45">
        <v>4902.8288881453018</v>
      </c>
      <c r="AH16" s="45">
        <v>4150.2281348512661</v>
      </c>
      <c r="AI16" s="45">
        <v>4581.9598097629132</v>
      </c>
      <c r="AJ16" s="45">
        <v>3782.8128524115477</v>
      </c>
      <c r="AK16" s="45">
        <v>5729.6032029742846</v>
      </c>
      <c r="AL16" s="45">
        <v>4372.4256730735569</v>
      </c>
      <c r="AM16" s="45">
        <v>4431.1355655565339</v>
      </c>
      <c r="AN16" s="45">
        <v>4313.0091329303477</v>
      </c>
      <c r="AO16" s="45">
        <v>5711.4026284395713</v>
      </c>
      <c r="AP16" s="45">
        <v>3970.3459921391777</v>
      </c>
      <c r="AQ16" s="45">
        <v>4399.865829685873</v>
      </c>
      <c r="AR16" s="45">
        <v>4851.9496046937293</v>
      </c>
      <c r="AS16" s="45">
        <v>5407.6741442639704</v>
      </c>
      <c r="AT16" s="45">
        <v>4300.1738227285814</v>
      </c>
      <c r="AU16" s="45">
        <v>4815.6925947150612</v>
      </c>
      <c r="AV16" s="45">
        <v>4882.6072411213127</v>
      </c>
      <c r="AW16" s="45">
        <v>5776.3538288022883</v>
      </c>
      <c r="AX16" s="45">
        <v>5139.254204284618</v>
      </c>
      <c r="AY16" s="45">
        <v>5529.4690264895007</v>
      </c>
      <c r="AZ16" s="45">
        <v>5473.9133994557906</v>
      </c>
      <c r="BA16" s="45">
        <v>6733.8002967246975</v>
      </c>
      <c r="BB16" s="45">
        <v>4751.6357794820115</v>
      </c>
      <c r="BC16" s="45">
        <v>5115.9766710208432</v>
      </c>
      <c r="BD16" s="45">
        <v>5495.9249104672999</v>
      </c>
      <c r="BE16" s="45">
        <v>6776.475740632045</v>
      </c>
      <c r="BF16" s="45">
        <v>4929.5124283704117</v>
      </c>
      <c r="BG16" s="45">
        <v>5499.6023894794262</v>
      </c>
      <c r="BH16" s="45">
        <v>5482.3262182458984</v>
      </c>
      <c r="BI16" s="45">
        <v>6302.9079839999304</v>
      </c>
      <c r="BJ16" s="45">
        <v>4777.5168879348748</v>
      </c>
      <c r="BK16" s="45">
        <v>4957.8516716962495</v>
      </c>
      <c r="BL16" s="45">
        <v>5052.1619679156265</v>
      </c>
      <c r="BM16" s="45">
        <v>5577.8051199137626</v>
      </c>
      <c r="BN16" s="45">
        <v>5292.1369321688544</v>
      </c>
      <c r="BO16" s="45">
        <v>5428.7375907668093</v>
      </c>
      <c r="BP16" s="45">
        <v>5458.0363202609597</v>
      </c>
      <c r="BQ16" s="45">
        <v>6058.2806311449704</v>
      </c>
    </row>
    <row r="17" spans="1:69" ht="15" customHeight="1" x14ac:dyDescent="0.2">
      <c r="A17" s="46" t="s">
        <v>76</v>
      </c>
      <c r="B17" s="47">
        <v>1591.4883044387643</v>
      </c>
      <c r="C17" s="47">
        <v>1608.431911042371</v>
      </c>
      <c r="D17" s="47">
        <v>1710.6574153730328</v>
      </c>
      <c r="E17" s="47">
        <v>1610.8246499097136</v>
      </c>
      <c r="F17" s="47">
        <v>1729.7345734822879</v>
      </c>
      <c r="G17" s="47">
        <v>1740.8990833489945</v>
      </c>
      <c r="H17" s="47">
        <v>1778.4107113702044</v>
      </c>
      <c r="I17" s="47">
        <v>1777.5376317153848</v>
      </c>
      <c r="J17" s="47">
        <v>1752.554145639031</v>
      </c>
      <c r="K17" s="47">
        <v>1786.7433728129927</v>
      </c>
      <c r="L17" s="47">
        <v>1804.0641536595192</v>
      </c>
      <c r="M17" s="47">
        <v>1791.4840675516959</v>
      </c>
      <c r="N17" s="47">
        <v>1841.2260960278875</v>
      </c>
      <c r="O17" s="47">
        <v>1914.9594764596482</v>
      </c>
      <c r="P17" s="47">
        <v>1854.9186238423586</v>
      </c>
      <c r="Q17" s="47">
        <v>1902.4662925372168</v>
      </c>
      <c r="R17" s="47">
        <v>1992.8552402069963</v>
      </c>
      <c r="S17" s="47">
        <v>1998.2235754429801</v>
      </c>
      <c r="T17" s="47">
        <v>1958.4791729224503</v>
      </c>
      <c r="U17" s="47">
        <v>2026.1286050449462</v>
      </c>
      <c r="V17" s="47">
        <v>2100.2596258249487</v>
      </c>
      <c r="W17" s="47">
        <v>2120.5384763637608</v>
      </c>
      <c r="X17" s="47">
        <v>2109.3749405717504</v>
      </c>
      <c r="Y17" s="47">
        <v>2166.7723316546139</v>
      </c>
      <c r="Z17" s="47">
        <v>2097.6021556355086</v>
      </c>
      <c r="AA17" s="47">
        <v>2091.7218382632545</v>
      </c>
      <c r="AB17" s="47">
        <v>2077.3920950048605</v>
      </c>
      <c r="AC17" s="47">
        <v>2128.138501703806</v>
      </c>
      <c r="AD17" s="47">
        <v>2174.2110451707726</v>
      </c>
      <c r="AE17" s="47">
        <v>2177.7439347397321</v>
      </c>
      <c r="AF17" s="47">
        <v>2156.2711605442378</v>
      </c>
      <c r="AG17" s="47">
        <v>2182.5836208721926</v>
      </c>
      <c r="AH17" s="47">
        <v>2194.4898646451757</v>
      </c>
      <c r="AI17" s="47">
        <v>2188.71786093325</v>
      </c>
      <c r="AJ17" s="47">
        <v>2171.7051883310833</v>
      </c>
      <c r="AK17" s="47">
        <v>2162.4220860904888</v>
      </c>
      <c r="AL17" s="47">
        <v>2367.4274609821177</v>
      </c>
      <c r="AM17" s="47">
        <v>2326.5586349337827</v>
      </c>
      <c r="AN17" s="47">
        <v>2328.1429926432734</v>
      </c>
      <c r="AO17" s="47">
        <v>2314.9889114408215</v>
      </c>
      <c r="AP17" s="47">
        <v>2235.3142914392793</v>
      </c>
      <c r="AQ17" s="47">
        <v>2197.1406764792409</v>
      </c>
      <c r="AR17" s="47">
        <v>2129.4783581057882</v>
      </c>
      <c r="AS17" s="47">
        <v>2158.0653424599773</v>
      </c>
      <c r="AT17" s="47">
        <v>2159.2532963765129</v>
      </c>
      <c r="AU17" s="47">
        <v>2237.7992009697446</v>
      </c>
      <c r="AV17" s="47">
        <v>2208.7399864289464</v>
      </c>
      <c r="AW17" s="47">
        <v>2320.7748915597663</v>
      </c>
      <c r="AX17" s="47">
        <v>2286.5660324308101</v>
      </c>
      <c r="AY17" s="47">
        <v>2306.3307877449993</v>
      </c>
      <c r="AZ17" s="47">
        <v>2208.5183687284198</v>
      </c>
      <c r="BA17" s="47">
        <v>2252.8430689728561</v>
      </c>
      <c r="BB17" s="47">
        <v>2141.0141090770094</v>
      </c>
      <c r="BC17" s="47">
        <v>2098.0724913933714</v>
      </c>
      <c r="BD17" s="47">
        <v>2121.4151973538819</v>
      </c>
      <c r="BE17" s="47">
        <v>2265.3094188126838</v>
      </c>
      <c r="BF17" s="47">
        <v>2404.5835910213214</v>
      </c>
      <c r="BG17" s="47">
        <v>2558.5650714408803</v>
      </c>
      <c r="BH17" s="47">
        <v>2510.9005026576001</v>
      </c>
      <c r="BI17" s="47">
        <v>2674.7042971021224</v>
      </c>
      <c r="BJ17" s="47">
        <v>2449.5839573015146</v>
      </c>
      <c r="BK17" s="47">
        <v>2523.0698886098048</v>
      </c>
      <c r="BL17" s="47">
        <v>2437.6897176693583</v>
      </c>
      <c r="BM17" s="47">
        <v>2593.5775669630402</v>
      </c>
      <c r="BN17" s="47">
        <v>2212.4763770266218</v>
      </c>
      <c r="BO17" s="47">
        <v>2347.1013638493287</v>
      </c>
      <c r="BP17" s="47">
        <v>2284.5884731796987</v>
      </c>
      <c r="BQ17" s="47">
        <v>2585.8023612503362</v>
      </c>
    </row>
    <row r="18" spans="1:69" ht="15" customHeight="1" x14ac:dyDescent="0.2">
      <c r="A18" s="44" t="s">
        <v>115</v>
      </c>
      <c r="B18" s="45">
        <v>432.10291126601192</v>
      </c>
      <c r="C18" s="45">
        <v>433.75139576511646</v>
      </c>
      <c r="D18" s="45">
        <v>460.84139209974137</v>
      </c>
      <c r="E18" s="45">
        <v>557.17403219737298</v>
      </c>
      <c r="F18" s="45">
        <v>490.71866418489822</v>
      </c>
      <c r="G18" s="45">
        <v>537.8471990263987</v>
      </c>
      <c r="H18" s="45">
        <v>536.41010854302647</v>
      </c>
      <c r="I18" s="45">
        <v>452.44250100139192</v>
      </c>
      <c r="J18" s="45">
        <v>394.36424880884221</v>
      </c>
      <c r="K18" s="45">
        <v>678.43976453365804</v>
      </c>
      <c r="L18" s="45">
        <v>528.01398778380269</v>
      </c>
      <c r="M18" s="45">
        <v>518.63215045496975</v>
      </c>
      <c r="N18" s="45">
        <v>537.08016193886886</v>
      </c>
      <c r="O18" s="45">
        <v>570.40196871775879</v>
      </c>
      <c r="P18" s="45">
        <v>589.2750608971262</v>
      </c>
      <c r="Q18" s="45">
        <v>622.0465595015429</v>
      </c>
      <c r="R18" s="45">
        <v>644.72986283043826</v>
      </c>
      <c r="S18" s="45">
        <v>674.09578586762996</v>
      </c>
      <c r="T18" s="45">
        <v>674.00881811948614</v>
      </c>
      <c r="U18" s="45">
        <v>692.00545246153729</v>
      </c>
      <c r="V18" s="45">
        <v>558.92744198345304</v>
      </c>
      <c r="W18" s="45">
        <v>603.56783919261989</v>
      </c>
      <c r="X18" s="45">
        <v>489.7528316116975</v>
      </c>
      <c r="Y18" s="45">
        <v>738.89521425676685</v>
      </c>
      <c r="Z18" s="45">
        <v>697.14336635472421</v>
      </c>
      <c r="AA18" s="45">
        <v>782.82920443497255</v>
      </c>
      <c r="AB18" s="45">
        <v>714.69199403165055</v>
      </c>
      <c r="AC18" s="45">
        <v>854.70150630528224</v>
      </c>
      <c r="AD18" s="45">
        <v>747.19380213106172</v>
      </c>
      <c r="AE18" s="45">
        <v>744.1326825375354</v>
      </c>
      <c r="AF18" s="45">
        <v>729.18281007729422</v>
      </c>
      <c r="AG18" s="45">
        <v>1033.7317313429078</v>
      </c>
      <c r="AH18" s="45">
        <v>713.07529304542777</v>
      </c>
      <c r="AI18" s="45">
        <v>712.56463038991251</v>
      </c>
      <c r="AJ18" s="45">
        <v>847.58397018699759</v>
      </c>
      <c r="AK18" s="45">
        <v>928.23910637766153</v>
      </c>
      <c r="AL18" s="45">
        <v>702.33607505833106</v>
      </c>
      <c r="AM18" s="45">
        <v>740.52391569191104</v>
      </c>
      <c r="AN18" s="45">
        <v>849.49446711822395</v>
      </c>
      <c r="AO18" s="45">
        <v>965.86954213153297</v>
      </c>
      <c r="AP18" s="45">
        <v>819.01048803373214</v>
      </c>
      <c r="AQ18" s="45">
        <v>850.75588292649491</v>
      </c>
      <c r="AR18" s="45">
        <v>947.15497635834504</v>
      </c>
      <c r="AS18" s="45">
        <v>991.22418946844084</v>
      </c>
      <c r="AT18" s="45">
        <v>805.97261005077564</v>
      </c>
      <c r="AU18" s="45">
        <v>848.82962733854322</v>
      </c>
      <c r="AV18" s="45">
        <v>914.46416279188873</v>
      </c>
      <c r="AW18" s="45">
        <v>1014.9825320209062</v>
      </c>
      <c r="AX18" s="45">
        <v>1057.595261633141</v>
      </c>
      <c r="AY18" s="45">
        <v>1010.3958826110575</v>
      </c>
      <c r="AZ18" s="45">
        <v>993.11447315505006</v>
      </c>
      <c r="BA18" s="45">
        <v>970.32145130111326</v>
      </c>
      <c r="BB18" s="45">
        <v>1051.3155585049708</v>
      </c>
      <c r="BC18" s="45">
        <v>1049.955013508262</v>
      </c>
      <c r="BD18" s="45">
        <v>1064.977443856593</v>
      </c>
      <c r="BE18" s="45">
        <v>1388.2557277142196</v>
      </c>
      <c r="BF18" s="45">
        <v>1306.2040092853056</v>
      </c>
      <c r="BG18" s="45">
        <v>1405.3750263665358</v>
      </c>
      <c r="BH18" s="45">
        <v>1478.5320195679828</v>
      </c>
      <c r="BI18" s="45">
        <v>1539.8583753594298</v>
      </c>
      <c r="BJ18" s="45">
        <v>1132.412785162481</v>
      </c>
      <c r="BK18" s="45">
        <v>1235.9079736714739</v>
      </c>
      <c r="BL18" s="45">
        <v>1261.9324836325227</v>
      </c>
      <c r="BM18" s="45">
        <v>1573.9882015549213</v>
      </c>
      <c r="BN18" s="45">
        <v>962.51572608643596</v>
      </c>
      <c r="BO18" s="45">
        <v>1003.3110045426362</v>
      </c>
      <c r="BP18" s="45">
        <v>1217.7975798070647</v>
      </c>
      <c r="BQ18" s="45">
        <v>1416.376871468791</v>
      </c>
    </row>
    <row r="19" spans="1:69" ht="15" customHeight="1" x14ac:dyDescent="0.2">
      <c r="A19" s="46" t="s">
        <v>77</v>
      </c>
      <c r="B19" s="47">
        <v>526.35372962401834</v>
      </c>
      <c r="C19" s="47">
        <v>524.01325111498181</v>
      </c>
      <c r="D19" s="47">
        <v>519.33572444649747</v>
      </c>
      <c r="E19" s="47">
        <v>512.3261365173214</v>
      </c>
      <c r="F19" s="47">
        <v>494.08739224323602</v>
      </c>
      <c r="G19" s="47">
        <v>490.65581426270739</v>
      </c>
      <c r="H19" s="47">
        <v>498.12837543560084</v>
      </c>
      <c r="I19" s="47">
        <v>516.4660644770579</v>
      </c>
      <c r="J19" s="47">
        <v>545.42289629529864</v>
      </c>
      <c r="K19" s="47">
        <v>567.74027014823696</v>
      </c>
      <c r="L19" s="47">
        <v>583.58099236930116</v>
      </c>
      <c r="M19" s="47">
        <v>593.05525762744389</v>
      </c>
      <c r="N19" s="47">
        <v>596.22771202235708</v>
      </c>
      <c r="O19" s="47">
        <v>590.49449195047168</v>
      </c>
      <c r="P19" s="47">
        <v>576.00440034605617</v>
      </c>
      <c r="Q19" s="47">
        <v>553.10228783337118</v>
      </c>
      <c r="R19" s="47">
        <v>522.03208215444999</v>
      </c>
      <c r="S19" s="47">
        <v>529.30885019787866</v>
      </c>
      <c r="T19" s="47">
        <v>573.30661945612451</v>
      </c>
      <c r="U19" s="47">
        <v>654.0802725777753</v>
      </c>
      <c r="V19" s="47">
        <v>773.10392191055257</v>
      </c>
      <c r="W19" s="47">
        <v>840.98127038368102</v>
      </c>
      <c r="X19" s="47">
        <v>856.6471199858305</v>
      </c>
      <c r="Y19" s="47">
        <v>820.30333922021782</v>
      </c>
      <c r="Z19" s="47">
        <v>733.32989404633372</v>
      </c>
      <c r="AA19" s="47">
        <v>693.73388570339</v>
      </c>
      <c r="AB19" s="47">
        <v>700.22769101938832</v>
      </c>
      <c r="AC19" s="47">
        <v>752.2065848882379</v>
      </c>
      <c r="AD19" s="47">
        <v>849.69845092619539</v>
      </c>
      <c r="AE19" s="47">
        <v>924.29547915716091</v>
      </c>
      <c r="AF19" s="47">
        <v>975.77722789403811</v>
      </c>
      <c r="AG19" s="47">
        <v>1004.1074485250989</v>
      </c>
      <c r="AH19" s="47">
        <v>1008.5808239283534</v>
      </c>
      <c r="AI19" s="47">
        <v>1005.1976092724876</v>
      </c>
      <c r="AJ19" s="47">
        <v>993.68710147581248</v>
      </c>
      <c r="AK19" s="47">
        <v>974.07546532334277</v>
      </c>
      <c r="AL19" s="47">
        <v>946.32630303233043</v>
      </c>
      <c r="AM19" s="47">
        <v>932.01041770107565</v>
      </c>
      <c r="AN19" s="47">
        <v>931.10722460847455</v>
      </c>
      <c r="AO19" s="47">
        <v>943.49105465811533</v>
      </c>
      <c r="AP19" s="47">
        <v>969.29105921267706</v>
      </c>
      <c r="AQ19" s="47">
        <v>983.9076389277061</v>
      </c>
      <c r="AR19" s="47">
        <v>987.75439809385796</v>
      </c>
      <c r="AS19" s="47">
        <v>980.7551642362954</v>
      </c>
      <c r="AT19" s="47">
        <v>963.72365381516818</v>
      </c>
      <c r="AU19" s="47">
        <v>987.54427439135748</v>
      </c>
      <c r="AV19" s="47">
        <v>1052.3083573408048</v>
      </c>
      <c r="AW19" s="47">
        <v>1155.0955244760894</v>
      </c>
      <c r="AX19" s="47">
        <v>1290.9868320098374</v>
      </c>
      <c r="AY19" s="47">
        <v>1329.3081916633573</v>
      </c>
      <c r="AZ19" s="47">
        <v>1273.886303798814</v>
      </c>
      <c r="BA19" s="47">
        <v>1111.4657794736056</v>
      </c>
      <c r="BB19" s="47">
        <v>813.0808996308084</v>
      </c>
      <c r="BC19" s="47">
        <v>604.28694222830416</v>
      </c>
      <c r="BD19" s="47">
        <v>517.46769867916271</v>
      </c>
      <c r="BE19" s="47">
        <v>562.91575130847298</v>
      </c>
      <c r="BF19" s="47">
        <v>729.47194971524004</v>
      </c>
      <c r="BG19" s="47">
        <v>850.96619977745559</v>
      </c>
      <c r="BH19" s="47">
        <v>937.05323237600749</v>
      </c>
      <c r="BI19" s="47">
        <v>994.04289907886084</v>
      </c>
      <c r="BJ19" s="47">
        <v>1025.1993118688865</v>
      </c>
      <c r="BK19" s="47">
        <v>1071.1224331471988</v>
      </c>
      <c r="BL19" s="47">
        <v>1132.8443549819535</v>
      </c>
      <c r="BM19" s="47">
        <v>1210.0537693051454</v>
      </c>
      <c r="BN19" s="47">
        <v>1302.3441519144731</v>
      </c>
      <c r="BO19" s="47">
        <v>1370.8765850267685</v>
      </c>
      <c r="BP19" s="47">
        <v>1416.4192939155687</v>
      </c>
      <c r="BQ19" s="47">
        <v>1439.1469744041585</v>
      </c>
    </row>
    <row r="20" spans="1:69" s="53" customFormat="1" ht="15" customHeight="1" x14ac:dyDescent="0.25">
      <c r="A20" s="48" t="s">
        <v>78</v>
      </c>
      <c r="B20" s="61">
        <v>31700.726812792149</v>
      </c>
      <c r="C20" s="61">
        <v>32964.362924910092</v>
      </c>
      <c r="D20" s="61">
        <v>31319.821727759259</v>
      </c>
      <c r="E20" s="61">
        <v>35170.334768849927</v>
      </c>
      <c r="F20" s="61">
        <v>34244.017998617739</v>
      </c>
      <c r="G20" s="61">
        <v>32825.138486911274</v>
      </c>
      <c r="H20" s="61">
        <v>35004.249032106301</v>
      </c>
      <c r="I20" s="61">
        <v>38477.52270470959</v>
      </c>
      <c r="J20" s="61">
        <v>34217.523528031394</v>
      </c>
      <c r="K20" s="61">
        <v>34268.985929944291</v>
      </c>
      <c r="L20" s="61">
        <v>35773.122612922241</v>
      </c>
      <c r="M20" s="61">
        <v>35879.757956818306</v>
      </c>
      <c r="N20" s="61">
        <v>34898.801831058656</v>
      </c>
      <c r="O20" s="61">
        <v>36079.925108762356</v>
      </c>
      <c r="P20" s="61">
        <v>35445.43974011606</v>
      </c>
      <c r="Q20" s="61">
        <v>35951.257841047489</v>
      </c>
      <c r="R20" s="61">
        <v>34879.933094950495</v>
      </c>
      <c r="S20" s="61">
        <v>36062.356881135405</v>
      </c>
      <c r="T20" s="61">
        <v>36871.153445428739</v>
      </c>
      <c r="U20" s="61">
        <v>38879.235082108877</v>
      </c>
      <c r="V20" s="61">
        <v>36615.170376567912</v>
      </c>
      <c r="W20" s="61">
        <v>37094.845527270707</v>
      </c>
      <c r="X20" s="61">
        <v>37343.842815545126</v>
      </c>
      <c r="Y20" s="61">
        <v>39784.155447196892</v>
      </c>
      <c r="Z20" s="61">
        <v>37861.682442586236</v>
      </c>
      <c r="AA20" s="61">
        <v>37062.114857615838</v>
      </c>
      <c r="AB20" s="61">
        <v>37101.611521011931</v>
      </c>
      <c r="AC20" s="61">
        <v>39629.652316295869</v>
      </c>
      <c r="AD20" s="61">
        <v>37975.150336154489</v>
      </c>
      <c r="AE20" s="61">
        <v>37880.622178981335</v>
      </c>
      <c r="AF20" s="61">
        <v>38071.811738769422</v>
      </c>
      <c r="AG20" s="61">
        <v>39435.455931592733</v>
      </c>
      <c r="AH20" s="61">
        <v>38034.073948799058</v>
      </c>
      <c r="AI20" s="61">
        <v>37916.415024466609</v>
      </c>
      <c r="AJ20" s="61">
        <v>37054.72094889541</v>
      </c>
      <c r="AK20" s="61">
        <v>40343.55507783885</v>
      </c>
      <c r="AL20" s="61">
        <v>39366.254034779951</v>
      </c>
      <c r="AM20" s="61">
        <v>38784.413176654212</v>
      </c>
      <c r="AN20" s="61">
        <v>39263.679756759593</v>
      </c>
      <c r="AO20" s="61">
        <v>41034.149031806155</v>
      </c>
      <c r="AP20" s="61">
        <v>41397.886248664901</v>
      </c>
      <c r="AQ20" s="61">
        <v>39826.209743832871</v>
      </c>
      <c r="AR20" s="61">
        <v>40086.954482155052</v>
      </c>
      <c r="AS20" s="61">
        <v>42210.748934176147</v>
      </c>
      <c r="AT20" s="61">
        <v>40380.314435501808</v>
      </c>
      <c r="AU20" s="61">
        <v>40910.666608344531</v>
      </c>
      <c r="AV20" s="61">
        <v>42283.510861601426</v>
      </c>
      <c r="AW20" s="61">
        <v>43680.563262584103</v>
      </c>
      <c r="AX20" s="61">
        <v>43772.273179263422</v>
      </c>
      <c r="AY20" s="61">
        <v>43095.188814548936</v>
      </c>
      <c r="AZ20" s="61">
        <v>45294.225602300641</v>
      </c>
      <c r="BA20" s="61">
        <v>47664.488543718449</v>
      </c>
      <c r="BB20" s="61">
        <v>43803.910445511472</v>
      </c>
      <c r="BC20" s="61">
        <v>28543.183590895005</v>
      </c>
      <c r="BD20" s="61">
        <v>33386.813827859973</v>
      </c>
      <c r="BE20" s="61">
        <v>35753.607906238438</v>
      </c>
      <c r="BF20" s="61">
        <v>33661.393121052904</v>
      </c>
      <c r="BG20" s="61">
        <v>37218.663559321394</v>
      </c>
      <c r="BH20" s="61">
        <v>37869.48543378945</v>
      </c>
      <c r="BI20" s="61">
        <v>42626.788992503767</v>
      </c>
      <c r="BJ20" s="61">
        <v>40511.654640279965</v>
      </c>
      <c r="BK20" s="61">
        <v>42387.333213852864</v>
      </c>
      <c r="BL20" s="61">
        <v>45602.235418638134</v>
      </c>
      <c r="BM20" s="61">
        <v>47196.562474961764</v>
      </c>
      <c r="BN20" s="61">
        <v>44034.414337399598</v>
      </c>
      <c r="BO20" s="61">
        <v>43490.929286701263</v>
      </c>
      <c r="BP20" s="61">
        <v>46563.202401750532</v>
      </c>
      <c r="BQ20" s="61">
        <v>50821.55841706811</v>
      </c>
    </row>
    <row r="21" spans="1:69" ht="15" customHeight="1" x14ac:dyDescent="0.2">
      <c r="A21" s="44" t="s">
        <v>79</v>
      </c>
      <c r="B21" s="45">
        <v>4517.4004655529034</v>
      </c>
      <c r="C21" s="45">
        <v>4757.1316880972181</v>
      </c>
      <c r="D21" s="45">
        <v>4775.3178221887465</v>
      </c>
      <c r="E21" s="45">
        <v>5566.7455001110229</v>
      </c>
      <c r="F21" s="45">
        <v>4934.5593921077771</v>
      </c>
      <c r="G21" s="45">
        <v>4814.4450228442856</v>
      </c>
      <c r="H21" s="45">
        <v>5309.8950910271078</v>
      </c>
      <c r="I21" s="45">
        <v>5768.3617900904455</v>
      </c>
      <c r="J21" s="45">
        <v>4750.663701294181</v>
      </c>
      <c r="K21" s="45">
        <v>4720.5493047260534</v>
      </c>
      <c r="L21" s="45">
        <v>4703.9398856192474</v>
      </c>
      <c r="M21" s="45">
        <v>4608.6591897580338</v>
      </c>
      <c r="N21" s="45">
        <v>4578.3073659941811</v>
      </c>
      <c r="O21" s="45">
        <v>4869.1317871181636</v>
      </c>
      <c r="P21" s="45">
        <v>4979.5379202166014</v>
      </c>
      <c r="Q21" s="45">
        <v>5057.1080767284748</v>
      </c>
      <c r="R21" s="45">
        <v>4860.1698975710888</v>
      </c>
      <c r="S21" s="45">
        <v>5230.1015937963302</v>
      </c>
      <c r="T21" s="45">
        <v>5594.6969284861461</v>
      </c>
      <c r="U21" s="45">
        <v>5864.6787078297084</v>
      </c>
      <c r="V21" s="45">
        <v>4650.4694673623744</v>
      </c>
      <c r="W21" s="45">
        <v>4622.6108412972444</v>
      </c>
      <c r="X21" s="45">
        <v>4885.8779791804764</v>
      </c>
      <c r="Y21" s="45">
        <v>5061.7427219299307</v>
      </c>
      <c r="Z21" s="45">
        <v>4759.1298048217459</v>
      </c>
      <c r="AA21" s="45">
        <v>4664.5159342197085</v>
      </c>
      <c r="AB21" s="45">
        <v>5004.8875578113439</v>
      </c>
      <c r="AC21" s="45">
        <v>5047.0290677894573</v>
      </c>
      <c r="AD21" s="45">
        <v>4503.9850566206951</v>
      </c>
      <c r="AE21" s="45">
        <v>4351.7248419717243</v>
      </c>
      <c r="AF21" s="45">
        <v>4985.267077712735</v>
      </c>
      <c r="AG21" s="45">
        <v>5130.0324677242188</v>
      </c>
      <c r="AH21" s="45">
        <v>4838.7386977663245</v>
      </c>
      <c r="AI21" s="45">
        <v>4880.6433551373457</v>
      </c>
      <c r="AJ21" s="45">
        <v>5175.685543992262</v>
      </c>
      <c r="AK21" s="45">
        <v>5666.9814031040705</v>
      </c>
      <c r="AL21" s="45">
        <v>5505.1958606276976</v>
      </c>
      <c r="AM21" s="45">
        <v>5437.5449617959775</v>
      </c>
      <c r="AN21" s="45">
        <v>5957.3248102352627</v>
      </c>
      <c r="AO21" s="45">
        <v>6006.8783673410599</v>
      </c>
      <c r="AP21" s="45">
        <v>6555.495569862941</v>
      </c>
      <c r="AQ21" s="45">
        <v>6181.3141516972601</v>
      </c>
      <c r="AR21" s="45">
        <v>6297.9907352696628</v>
      </c>
      <c r="AS21" s="45">
        <v>7239.7956918889668</v>
      </c>
      <c r="AT21" s="45">
        <v>6945.3880913875946</v>
      </c>
      <c r="AU21" s="45">
        <v>7435.9769051903377</v>
      </c>
      <c r="AV21" s="45">
        <v>7633.8994242110002</v>
      </c>
      <c r="AW21" s="45">
        <v>7852.5454581245694</v>
      </c>
      <c r="AX21" s="45">
        <v>7242.4735955549449</v>
      </c>
      <c r="AY21" s="45">
        <v>7179.9843167017925</v>
      </c>
      <c r="AZ21" s="45">
        <v>7726.2503777970769</v>
      </c>
      <c r="BA21" s="45">
        <v>8699.1127596615806</v>
      </c>
      <c r="BB21" s="45">
        <v>8646.603206271835</v>
      </c>
      <c r="BC21" s="45">
        <v>4674.8591005307544</v>
      </c>
      <c r="BD21" s="45">
        <v>5844.2046883733092</v>
      </c>
      <c r="BE21" s="45">
        <v>6380.2367257065935</v>
      </c>
      <c r="BF21" s="45">
        <v>5726.5344091747565</v>
      </c>
      <c r="BG21" s="45">
        <v>6644.932034402631</v>
      </c>
      <c r="BH21" s="45">
        <v>6757.4222866152986</v>
      </c>
      <c r="BI21" s="45">
        <v>8288.6978756202916</v>
      </c>
      <c r="BJ21" s="45">
        <v>7641.2727820716636</v>
      </c>
      <c r="BK21" s="45">
        <v>8274.1854129745971</v>
      </c>
      <c r="BL21" s="45">
        <v>9092.005873765771</v>
      </c>
      <c r="BM21" s="45">
        <v>9716.0629412657672</v>
      </c>
      <c r="BN21" s="45">
        <v>8603.5586880406754</v>
      </c>
      <c r="BO21" s="45">
        <v>8392.8106774371863</v>
      </c>
      <c r="BP21" s="45">
        <v>9590.2145155444814</v>
      </c>
      <c r="BQ21" s="45">
        <v>9730.596644736177</v>
      </c>
    </row>
    <row r="22" spans="1:69" ht="15" customHeight="1" x14ac:dyDescent="0.25">
      <c r="A22" s="49" t="s">
        <v>80</v>
      </c>
      <c r="B22" s="50">
        <v>36220.850489164099</v>
      </c>
      <c r="C22" s="50">
        <v>37722.3265119465</v>
      </c>
      <c r="D22" s="50">
        <v>36087.365098834234</v>
      </c>
      <c r="E22" s="50">
        <v>40721.500408646869</v>
      </c>
      <c r="F22" s="50">
        <v>39179.684305644943</v>
      </c>
      <c r="G22" s="50">
        <v>37637.817254537134</v>
      </c>
      <c r="H22" s="50">
        <v>40306.366363108791</v>
      </c>
      <c r="I22" s="50">
        <v>44239.627921236897</v>
      </c>
      <c r="J22" s="50">
        <v>38969.240296152253</v>
      </c>
      <c r="K22" s="50">
        <v>38991.129363741078</v>
      </c>
      <c r="L22" s="50">
        <v>40481.967063863645</v>
      </c>
      <c r="M22" s="50">
        <v>40494.918927232509</v>
      </c>
      <c r="N22" s="50">
        <v>39485.020923393749</v>
      </c>
      <c r="O22" s="50">
        <v>40951.206054916162</v>
      </c>
      <c r="P22" s="50">
        <v>40418.388819578686</v>
      </c>
      <c r="Q22" s="50">
        <v>41001.39410624544</v>
      </c>
      <c r="R22" s="50">
        <v>39737.460173982319</v>
      </c>
      <c r="S22" s="50">
        <v>41285.508161850208</v>
      </c>
      <c r="T22" s="50">
        <v>42453.660314790097</v>
      </c>
      <c r="U22" s="50">
        <v>44731.773546903314</v>
      </c>
      <c r="V22" s="50">
        <v>41258.996465699049</v>
      </c>
      <c r="W22" s="50">
        <v>41710.948280929188</v>
      </c>
      <c r="X22" s="50">
        <v>42222.587466177814</v>
      </c>
      <c r="Y22" s="50">
        <v>44838.657824499955</v>
      </c>
      <c r="Z22" s="50">
        <v>42612.570425769831</v>
      </c>
      <c r="AA22" s="50">
        <v>41718.682984797022</v>
      </c>
      <c r="AB22" s="50">
        <v>42105.37396653404</v>
      </c>
      <c r="AC22" s="50">
        <v>44669.392205788754</v>
      </c>
      <c r="AD22" s="50">
        <v>42467.252985686835</v>
      </c>
      <c r="AE22" s="50">
        <v>42218.329408496436</v>
      </c>
      <c r="AF22" s="50">
        <v>43052.376810327762</v>
      </c>
      <c r="AG22" s="50">
        <v>44560.099295570828</v>
      </c>
      <c r="AH22" s="50">
        <v>42866.912697069878</v>
      </c>
      <c r="AI22" s="50">
        <v>42792.461676057908</v>
      </c>
      <c r="AJ22" s="50">
        <v>42235.086507541957</v>
      </c>
      <c r="AK22" s="50">
        <v>46016.353119330124</v>
      </c>
      <c r="AL22" s="50">
        <v>44871.449895407633</v>
      </c>
      <c r="AM22" s="50">
        <v>44221.958138450173</v>
      </c>
      <c r="AN22" s="50">
        <v>45221.004566994845</v>
      </c>
      <c r="AO22" s="50">
        <v>47041.027399147213</v>
      </c>
      <c r="AP22" s="50">
        <v>47912.89797016613</v>
      </c>
      <c r="AQ22" s="50">
        <v>45977.467221489525</v>
      </c>
      <c r="AR22" s="50">
        <v>46349.284813145488</v>
      </c>
      <c r="AS22" s="50">
        <v>49369.847044401475</v>
      </c>
      <c r="AT22" s="50">
        <v>47234.738907692561</v>
      </c>
      <c r="AU22" s="50">
        <v>48215.334157334095</v>
      </c>
      <c r="AV22" s="50">
        <v>49786.753765235859</v>
      </c>
      <c r="AW22" s="50">
        <v>51401.42711412393</v>
      </c>
      <c r="AX22" s="50">
        <v>50954.823540765428</v>
      </c>
      <c r="AY22" s="50">
        <v>50210.404800012075</v>
      </c>
      <c r="AZ22" s="50">
        <v>52931.443232254001</v>
      </c>
      <c r="BA22" s="50">
        <v>56203.666743767797</v>
      </c>
      <c r="BB22" s="50">
        <v>52188.365108215257</v>
      </c>
      <c r="BC22" s="50">
        <v>33192.208342977574</v>
      </c>
      <c r="BD22" s="50">
        <v>39143.970582697853</v>
      </c>
      <c r="BE22" s="50">
        <v>42022.228645731731</v>
      </c>
      <c r="BF22" s="50">
        <v>39322.507301455509</v>
      </c>
      <c r="BG22" s="50">
        <v>43746.336707195616</v>
      </c>
      <c r="BH22" s="50">
        <v>44508.129922788619</v>
      </c>
      <c r="BI22" s="50">
        <v>50683.916140610105</v>
      </c>
      <c r="BJ22" s="50">
        <v>47962.669602650712</v>
      </c>
      <c r="BK22" s="50">
        <v>50418.699542762522</v>
      </c>
      <c r="BL22" s="50">
        <v>54403.182631836891</v>
      </c>
      <c r="BM22" s="50">
        <v>56563.396523405419</v>
      </c>
      <c r="BN22" s="50">
        <v>52382.014523527381</v>
      </c>
      <c r="BO22" s="50">
        <v>51644.720387877365</v>
      </c>
      <c r="BP22" s="50">
        <v>55817.843937503843</v>
      </c>
      <c r="BQ22" s="50">
        <v>60282.977632674221</v>
      </c>
    </row>
    <row r="24" spans="1:69" ht="15" customHeight="1" x14ac:dyDescent="0.2">
      <c r="A24" s="32" t="s">
        <v>113</v>
      </c>
    </row>
  </sheetData>
  <pageMargins left="0.23622047244094491" right="0.70866141732283472" top="0.74803149606299213" bottom="0.74803149606299213" header="0.31496062992125984" footer="0.31496062992125984"/>
  <pageSetup paperSize="9" scale="49" orientation="portrait" r:id="rId1"/>
  <headerFooter>
    <oddHeader>&amp;C&amp;G</oddHeader>
  </headerFooter>
  <colBreaks count="3" manualBreakCount="3">
    <brk id="13" max="1048575" man="1"/>
    <brk id="29" max="1048575" man="1"/>
    <brk id="45" max="1048575" man="1"/>
  </colBreaks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25"/>
  <sheetViews>
    <sheetView showGridLines="0" view="pageLayout" topLeftCell="A4" zoomScaleNormal="100" workbookViewId="0">
      <selection activeCell="BM20" sqref="BM20"/>
    </sheetView>
  </sheetViews>
  <sheetFormatPr defaultColWidth="8.7109375" defaultRowHeight="15" customHeight="1" x14ac:dyDescent="0.2"/>
  <cols>
    <col min="1" max="1" width="45.140625" style="1" bestFit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425781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16384" width="8.7109375" style="1"/>
  </cols>
  <sheetData>
    <row r="1" spans="1:65" ht="15" customHeight="1" x14ac:dyDescent="0.25">
      <c r="A1" s="53" t="s">
        <v>142</v>
      </c>
    </row>
    <row r="2" spans="1:65" ht="15" customHeight="1" x14ac:dyDescent="0.25">
      <c r="A2" s="38" t="s">
        <v>0</v>
      </c>
      <c r="B2" s="22" t="s">
        <v>5</v>
      </c>
      <c r="C2" s="22" t="s">
        <v>6</v>
      </c>
      <c r="D2" s="22" t="s">
        <v>7</v>
      </c>
      <c r="E2" s="22" t="s">
        <v>8</v>
      </c>
      <c r="F2" s="22" t="s">
        <v>9</v>
      </c>
      <c r="G2" s="22" t="s">
        <v>10</v>
      </c>
      <c r="H2" s="22" t="s">
        <v>11</v>
      </c>
      <c r="I2" s="22" t="s">
        <v>12</v>
      </c>
      <c r="J2" s="22" t="s">
        <v>13</v>
      </c>
      <c r="K2" s="22" t="s">
        <v>14</v>
      </c>
      <c r="L2" s="22" t="s">
        <v>15</v>
      </c>
      <c r="M2" s="22" t="s">
        <v>16</v>
      </c>
      <c r="N2" s="22" t="s">
        <v>17</v>
      </c>
      <c r="O2" s="22" t="s">
        <v>18</v>
      </c>
      <c r="P2" s="22" t="s">
        <v>19</v>
      </c>
      <c r="Q2" s="22" t="s">
        <v>20</v>
      </c>
      <c r="R2" s="22" t="s">
        <v>21</v>
      </c>
      <c r="S2" s="22" t="s">
        <v>22</v>
      </c>
      <c r="T2" s="22" t="s">
        <v>23</v>
      </c>
      <c r="U2" s="22" t="s">
        <v>24</v>
      </c>
      <c r="V2" s="22" t="s">
        <v>25</v>
      </c>
      <c r="W2" s="22" t="s">
        <v>26</v>
      </c>
      <c r="X2" s="22" t="s">
        <v>27</v>
      </c>
      <c r="Y2" s="22" t="s">
        <v>28</v>
      </c>
      <c r="Z2" s="22" t="s">
        <v>29</v>
      </c>
      <c r="AA2" s="22" t="s">
        <v>30</v>
      </c>
      <c r="AB2" s="22" t="s">
        <v>31</v>
      </c>
      <c r="AC2" s="22" t="s">
        <v>32</v>
      </c>
      <c r="AD2" s="22" t="s">
        <v>33</v>
      </c>
      <c r="AE2" s="22" t="s">
        <v>34</v>
      </c>
      <c r="AF2" s="22" t="s">
        <v>35</v>
      </c>
      <c r="AG2" s="22" t="s">
        <v>36</v>
      </c>
      <c r="AH2" s="22" t="s">
        <v>37</v>
      </c>
      <c r="AI2" s="22" t="s">
        <v>38</v>
      </c>
      <c r="AJ2" s="22" t="s">
        <v>39</v>
      </c>
      <c r="AK2" s="22" t="s">
        <v>40</v>
      </c>
      <c r="AL2" s="22" t="s">
        <v>41</v>
      </c>
      <c r="AM2" s="22" t="s">
        <v>42</v>
      </c>
      <c r="AN2" s="22" t="s">
        <v>43</v>
      </c>
      <c r="AO2" s="22" t="s">
        <v>44</v>
      </c>
      <c r="AP2" s="22" t="s">
        <v>45</v>
      </c>
      <c r="AQ2" s="22" t="s">
        <v>46</v>
      </c>
      <c r="AR2" s="22" t="s">
        <v>47</v>
      </c>
      <c r="AS2" s="22" t="s">
        <v>48</v>
      </c>
      <c r="AT2" s="22" t="s">
        <v>49</v>
      </c>
      <c r="AU2" s="22" t="s">
        <v>50</v>
      </c>
      <c r="AV2" s="22" t="s">
        <v>51</v>
      </c>
      <c r="AW2" s="22" t="s">
        <v>52</v>
      </c>
      <c r="AX2" s="39" t="s">
        <v>53</v>
      </c>
      <c r="AY2" s="39" t="s">
        <v>54</v>
      </c>
      <c r="AZ2" s="39" t="s">
        <v>55</v>
      </c>
      <c r="BA2" s="39" t="s">
        <v>56</v>
      </c>
      <c r="BB2" s="39" t="s">
        <v>57</v>
      </c>
      <c r="BC2" s="39" t="s">
        <v>58</v>
      </c>
      <c r="BD2" s="39" t="s">
        <v>59</v>
      </c>
      <c r="BE2" s="39" t="s">
        <v>60</v>
      </c>
      <c r="BF2" s="39" t="s">
        <v>61</v>
      </c>
      <c r="BG2" s="39" t="s">
        <v>62</v>
      </c>
      <c r="BH2" s="39" t="s">
        <v>63</v>
      </c>
      <c r="BI2" s="39" t="s">
        <v>64</v>
      </c>
      <c r="BJ2" s="39" t="s">
        <v>121</v>
      </c>
      <c r="BK2" s="39" t="s">
        <v>123</v>
      </c>
      <c r="BL2" s="39" t="s">
        <v>126</v>
      </c>
      <c r="BM2" s="39" t="s">
        <v>140</v>
      </c>
    </row>
    <row r="3" spans="1:65" ht="15" customHeight="1" x14ac:dyDescent="0.2">
      <c r="A3" s="41" t="s">
        <v>65</v>
      </c>
      <c r="B3" s="54">
        <f>(PIB_ENC[[#This Row],[2008:I]]/PIB_ENC[[#This Row],[2007:I]]-1)*100</f>
        <v>6.0104314205982945</v>
      </c>
      <c r="C3" s="54">
        <f>(PIB_ENC[[#This Row],[2008:II]]/PIB_ENC[[#This Row],[2007:II]]-1)*100</f>
        <v>-7.3443126282129683</v>
      </c>
      <c r="D3" s="54">
        <f>(PIB_ENC[[#This Row],[2008:III]]/PIB_ENC[[#This Row],[2007:III]]-1)*100</f>
        <v>4.7896773279336502</v>
      </c>
      <c r="E3" s="54">
        <f>(PIB_ENC[[#This Row],[2008:IV]]/PIB_ENC[[#This Row],[2007:IV]]-1)*100</f>
        <v>14.772130167449514</v>
      </c>
      <c r="F3" s="54">
        <f>(PIB_ENC[[#This Row],[2009:I]]/PIB_ENC[[#This Row],[2008:I]]-1)*100</f>
        <v>10.106678129775236</v>
      </c>
      <c r="G3" s="54">
        <f>(PIB_ENC[[#This Row],[2009:II]]/PIB_ENC[[#This Row],[2008:II]]-1)*100</f>
        <v>21.370024423074184</v>
      </c>
      <c r="H3" s="54">
        <f>(PIB_ENC[[#This Row],[2009:III]]/PIB_ENC[[#This Row],[2008:III]]-1)*100</f>
        <v>0.3732591579241662</v>
      </c>
      <c r="I3" s="54">
        <f>(PIB_ENC[[#This Row],[2009:IV]]/PIB_ENC[[#This Row],[2008:IV]]-1)*100</f>
        <v>9.6610458004688269</v>
      </c>
      <c r="J3" s="54">
        <f>(PIB_ENC[[#This Row],[2010:I]]/PIB_ENC[[#This Row],[2009:I]]-1)*100</f>
        <v>21.740858584302238</v>
      </c>
      <c r="K3" s="54">
        <f>(PIB_ENC[[#This Row],[2010:II]]/PIB_ENC[[#This Row],[2009:II]]-1)*100</f>
        <v>-9.2721329956065404</v>
      </c>
      <c r="L3" s="54">
        <f>(PIB_ENC[[#This Row],[2010:III]]/PIB_ENC[[#This Row],[2009:III]]-1)*100</f>
        <v>-19.034185808898851</v>
      </c>
      <c r="M3" s="54">
        <f>(PIB_ENC[[#This Row],[2010:IV]]/PIB_ENC[[#This Row],[2009:IV]]-1)*100</f>
        <v>-22.792712348545219</v>
      </c>
      <c r="N3" s="54">
        <f>(PIB_ENC[[#This Row],[2011:I]]/PIB_ENC[[#This Row],[2010:I]]-1)*100</f>
        <v>-8.7319058419642595</v>
      </c>
      <c r="O3" s="54">
        <f>(PIB_ENC[[#This Row],[2011:II]]/PIB_ENC[[#This Row],[2010:II]]-1)*100</f>
        <v>29.089674587785396</v>
      </c>
      <c r="P3" s="54">
        <f>(PIB_ENC[[#This Row],[2011:III]]/PIB_ENC[[#This Row],[2010:III]]-1)*100</f>
        <v>11.735417452653451</v>
      </c>
      <c r="Q3" s="54">
        <f>(PIB_ENC[[#This Row],[2011:IV]]/PIB_ENC[[#This Row],[2010:IV]]-1)*100</f>
        <v>10.97539105108023</v>
      </c>
      <c r="R3" s="54">
        <f>(PIB_ENC[[#This Row],[2012:I]]/PIB_ENC[[#This Row],[2011:I]]-1)*100</f>
        <v>3.7216944421812226</v>
      </c>
      <c r="S3" s="54">
        <f>(PIB_ENC[[#This Row],[2012:II]]/PIB_ENC[[#This Row],[2011:II]]-1)*100</f>
        <v>4.6113942422932652</v>
      </c>
      <c r="T3" s="54">
        <f>(PIB_ENC[[#This Row],[2012:III]]/PIB_ENC[[#This Row],[2011:III]]-1)*100</f>
        <v>12.125814433900327</v>
      </c>
      <c r="U3" s="54">
        <f>(PIB_ENC[[#This Row],[2012:IV]]/PIB_ENC[[#This Row],[2011:IV]]-1)*100</f>
        <v>16.93342175189585</v>
      </c>
      <c r="V3" s="54">
        <f>(PIB_ENC[[#This Row],[2013:I]]/PIB_ENC[[#This Row],[2012:I]]-1)*100</f>
        <v>-0.4396411323024263</v>
      </c>
      <c r="W3" s="54">
        <f>(PIB_ENC[[#This Row],[2013:II]]/PIB_ENC[[#This Row],[2012:II]]-1)*100</f>
        <v>0.13581247707952215</v>
      </c>
      <c r="X3" s="54">
        <f>(PIB_ENC[[#This Row],[2013:III]]/PIB_ENC[[#This Row],[2012:III]]-1)*100</f>
        <v>-8.9452561302597147</v>
      </c>
      <c r="Y3" s="54">
        <f>(PIB_ENC[[#This Row],[2013:IV]]/PIB_ENC[[#This Row],[2012:IV]]-1)*100</f>
        <v>-8.1802822020374695</v>
      </c>
      <c r="Z3" s="54">
        <f>(PIB_ENC[[#This Row],[2014:I]]/PIB_ENC[[#This Row],[2013:I]]-1)*100</f>
        <v>-4.8999541536744236</v>
      </c>
      <c r="AA3" s="54">
        <f>(PIB_ENC[[#This Row],[2014:II]]/PIB_ENC[[#This Row],[2013:II]]-1)*100</f>
        <v>3.2280365873315287</v>
      </c>
      <c r="AB3" s="54">
        <f>(PIB_ENC[[#This Row],[2014:III]]/PIB_ENC[[#This Row],[2013:III]]-1)*100</f>
        <v>12.299989115337828</v>
      </c>
      <c r="AC3" s="54">
        <f>(PIB_ENC[[#This Row],[2014:IV]]/PIB_ENC[[#This Row],[2013:IV]]-1)*100</f>
        <v>0.5282305839999335</v>
      </c>
      <c r="AD3" s="54">
        <f>(PIB_ENC[[#This Row],[2015:I]]/PIB_ENC[[#This Row],[2014:I]]-1)*100</f>
        <v>10.136526997548835</v>
      </c>
      <c r="AE3" s="54">
        <f>(PIB_ENC[[#This Row],[2015:II]]/PIB_ENC[[#This Row],[2014:II]]-1)*100</f>
        <v>-0.51458563202352314</v>
      </c>
      <c r="AF3" s="54">
        <f>(PIB_ENC[[#This Row],[2015:III]]/PIB_ENC[[#This Row],[2014:III]]-1)*100</f>
        <v>-5.4158840398036308</v>
      </c>
      <c r="AG3" s="54">
        <f>(PIB_ENC[[#This Row],[2015:IV]]/PIB_ENC[[#This Row],[2014:IV]]-1)*100</f>
        <v>24.685664817464215</v>
      </c>
      <c r="AH3" s="54">
        <f>(PIB_ENC[[#This Row],[2016:I]]/PIB_ENC[[#This Row],[2015:I]]-1)*100</f>
        <v>7.111628814589821</v>
      </c>
      <c r="AI3" s="54">
        <f>(PIB_ENC[[#This Row],[2016:II]]/PIB_ENC[[#This Row],[2015:II]]-1)*100</f>
        <v>-6.2354751606193304</v>
      </c>
      <c r="AJ3" s="54">
        <f>(PIB_ENC[[#This Row],[2016:III]]/PIB_ENC[[#This Row],[2015:III]]-1)*100</f>
        <v>30.60138502446943</v>
      </c>
      <c r="AK3" s="54">
        <f>(PIB_ENC[[#This Row],[2016:IV]]/PIB_ENC[[#This Row],[2015:IV]]-1)*100</f>
        <v>17.905518074249404</v>
      </c>
      <c r="AL3" s="54">
        <f>(PIB_ENC[[#This Row],[2017:I]]/PIB_ENC[[#This Row],[2016:I]]-1)*100</f>
        <v>-17.927198010313461</v>
      </c>
      <c r="AM3" s="54">
        <f>(PIB_ENC[[#This Row],[2017:II]]/PIB_ENC[[#This Row],[2016:II]]-1)*100</f>
        <v>-11.981143729582433</v>
      </c>
      <c r="AN3" s="54">
        <f>(PIB_ENC[[#This Row],[2017:III]]/PIB_ENC[[#This Row],[2016:III]]-1)*100</f>
        <v>-6.2432149954980698</v>
      </c>
      <c r="AO3" s="54">
        <f>(PIB_ENC[[#This Row],[2017:IV]]/PIB_ENC[[#This Row],[2016:IV]]-1)*100</f>
        <v>-22.021972021271864</v>
      </c>
      <c r="AP3" s="54">
        <f>(PIB_ENC[[#This Row],[2018:I]]/PIB_ENC[[#This Row],[2017:I]]-1)*100</f>
        <v>-20.890509907272104</v>
      </c>
      <c r="AQ3" s="54">
        <f>(PIB_ENC[[#This Row],[2018:II]]/PIB_ENC[[#This Row],[2017:II]]-1)*100</f>
        <v>-18.788762640333832</v>
      </c>
      <c r="AR3" s="54">
        <f>(PIB_ENC[[#This Row],[2018:III]]/PIB_ENC[[#This Row],[2017:III]]-1)*100</f>
        <v>5.6638968569531878</v>
      </c>
      <c r="AS3" s="54">
        <f>(PIB_ENC[[#This Row],[2018:IV]]/PIB_ENC[[#This Row],[2017:IV]]-1)*100</f>
        <v>-30.369134464617453</v>
      </c>
      <c r="AT3" s="54">
        <f>(PIB_ENC[[#This Row],[2019:I]]/PIB_ENC[[#This Row],[2018:I]]-1)*100</f>
        <v>-22.276546804167452</v>
      </c>
      <c r="AU3" s="54">
        <f>(PIB_ENC[[#This Row],[2019:II]]/PIB_ENC[[#This Row],[2018:II]]-1)*100</f>
        <v>-22.980835427109081</v>
      </c>
      <c r="AV3" s="54">
        <f>(PIB_ENC[[#This Row],[2019:III]]/PIB_ENC[[#This Row],[2018:III]]-1)*100</f>
        <v>-5.0582059614442176</v>
      </c>
      <c r="AW3" s="54">
        <f>(PIB_ENC[[#This Row],[2019:IV]]/PIB_ENC[[#This Row],[2018:IV]]-1)*100</f>
        <v>59.729063233599788</v>
      </c>
      <c r="AX3" s="54">
        <f>(PIB_ENC[[#This Row],[2020:I]]/PIB_ENC[[#This Row],[2019:I]]-1)*100</f>
        <v>59.853098546295811</v>
      </c>
      <c r="AY3" s="54">
        <f>(PIB_ENC[[#This Row],[2020:II]]/PIB_ENC[[#This Row],[2019:II]]-1)*100</f>
        <v>36.485682722623956</v>
      </c>
      <c r="AZ3" s="54">
        <f>(PIB_ENC[[#This Row],[2020:III]]/PIB_ENC[[#This Row],[2019:III]]-1)*100</f>
        <v>4.0625302902561611</v>
      </c>
      <c r="BA3" s="54">
        <f>(PIB_ENC[[#This Row],[2020:IV]]/PIB_ENC[[#This Row],[2019:IV]]-1)*100</f>
        <v>-6.812693856446761</v>
      </c>
      <c r="BB3" s="54">
        <f>(PIB_ENC[[#This Row],[2021:I]]/PIB_ENC[[#This Row],[2020:I]]-1)*100</f>
        <v>-2.6476146330517536</v>
      </c>
      <c r="BC3" s="54">
        <f>(PIB_ENC[[#This Row],[2021:II]]/PIB_ENC[[#This Row],[2020:II]]-1)*100</f>
        <v>-13.03882824318665</v>
      </c>
      <c r="BD3" s="54">
        <f>(PIB_ENC[[#This Row],[2021:III]]/PIB_ENC[[#This Row],[2020:III]]-1)*100</f>
        <v>3.2564558239838393</v>
      </c>
      <c r="BE3" s="54">
        <f>(PIB_ENC[[#This Row],[2021:IV]]/PIB_ENC[[#This Row],[2020:IV]]-1)*100</f>
        <v>-12.693629026902975</v>
      </c>
      <c r="BF3" s="54">
        <f>(PIB_ENC[[#This Row],[2022:I]]/PIB_ENC[[#This Row],[2021:I]]-1)*100</f>
        <v>-21.1133542706878</v>
      </c>
      <c r="BG3" s="54">
        <f>(PIB_ENC[[#This Row],[2022:II]]/PIB_ENC[[#This Row],[2021:II]]-1)*100</f>
        <v>-1.5489144527992993</v>
      </c>
      <c r="BH3" s="54">
        <f>(PIB_ENC[[#This Row],[2022:III]]/PIB_ENC[[#This Row],[2021:III]]-1)*100</f>
        <v>-10.099423682040698</v>
      </c>
      <c r="BI3" s="54">
        <f>(PIB_ENC[[#This Row],[2022:IV]]/PIB_ENC[[#This Row],[2021:IV]]-1)*100</f>
        <v>5.8174759937053233</v>
      </c>
      <c r="BJ3" s="54">
        <f>(PIB_ENC[[#This Row],[2023:I]]/PIB_ENC[[#This Row],[2022:I]]-1)*100</f>
        <v>-3.7535424075632595</v>
      </c>
      <c r="BK3" s="54">
        <f>(PIB_ENC[[#This Row],[2023:II]]/PIB_ENC[[#This Row],[2022:II]]-1)*100</f>
        <v>-20.268816243185185</v>
      </c>
      <c r="BL3" s="54">
        <f>(PIB_ENC[[#This Row],[2023:III]]/PIB_ENC[[#This Row],[2022:III]]-1)*100</f>
        <v>-6.936593109248312</v>
      </c>
      <c r="BM3" s="54">
        <f>(PIB_ENC[[#This Row],[2023:IV]]/PIB_ENC[[#This Row],[2022:IV]]-1)*100</f>
        <v>-15.814144849131672</v>
      </c>
    </row>
    <row r="4" spans="1:65" ht="15" customHeight="1" x14ac:dyDescent="0.2">
      <c r="A4" s="44" t="s">
        <v>114</v>
      </c>
      <c r="B4" s="55">
        <f>(PIB_ENC[[#This Row],[2008:I]]/PIB_ENC[[#This Row],[2007:I]]-1)*100</f>
        <v>-10.666574473529245</v>
      </c>
      <c r="C4" s="55">
        <f>(PIB_ENC[[#This Row],[2008:II]]/PIB_ENC[[#This Row],[2007:II]]-1)*100</f>
        <v>-18.92471197293084</v>
      </c>
      <c r="D4" s="55">
        <f>(PIB_ENC[[#This Row],[2008:III]]/PIB_ENC[[#This Row],[2007:III]]-1)*100</f>
        <v>-37.901175570265501</v>
      </c>
      <c r="E4" s="55">
        <f>(PIB_ENC[[#This Row],[2008:IV]]/PIB_ENC[[#This Row],[2007:IV]]-1)*100</f>
        <v>-14.252200728371967</v>
      </c>
      <c r="F4" s="55">
        <f>(PIB_ENC[[#This Row],[2009:I]]/PIB_ENC[[#This Row],[2008:I]]-1)*100</f>
        <v>13.560046258371482</v>
      </c>
      <c r="G4" s="55">
        <f>(PIB_ENC[[#This Row],[2009:II]]/PIB_ENC[[#This Row],[2008:II]]-1)*100</f>
        <v>31.271716626779835</v>
      </c>
      <c r="H4" s="55">
        <f>(PIB_ENC[[#This Row],[2009:III]]/PIB_ENC[[#This Row],[2008:III]]-1)*100</f>
        <v>64.654281954619023</v>
      </c>
      <c r="I4" s="55">
        <f>(PIB_ENC[[#This Row],[2009:IV]]/PIB_ENC[[#This Row],[2008:IV]]-1)*100</f>
        <v>55.073936638401811</v>
      </c>
      <c r="J4" s="55">
        <f>(PIB_ENC[[#This Row],[2010:I]]/PIB_ENC[[#This Row],[2009:I]]-1)*100</f>
        <v>11.803844460658786</v>
      </c>
      <c r="K4" s="55">
        <f>(PIB_ENC[[#This Row],[2010:II]]/PIB_ENC[[#This Row],[2009:II]]-1)*100</f>
        <v>5.1362195245927111</v>
      </c>
      <c r="L4" s="55">
        <f>(PIB_ENC[[#This Row],[2010:III]]/PIB_ENC[[#This Row],[2009:III]]-1)*100</f>
        <v>7.9005893299933128</v>
      </c>
      <c r="M4" s="55">
        <f>(PIB_ENC[[#This Row],[2010:IV]]/PIB_ENC[[#This Row],[2009:IV]]-1)*100</f>
        <v>-8.3716162613949212</v>
      </c>
      <c r="N4" s="55">
        <f>(PIB_ENC[[#This Row],[2011:I]]/PIB_ENC[[#This Row],[2010:I]]-1)*100</f>
        <v>-37.64159181623895</v>
      </c>
      <c r="O4" s="55">
        <f>(PIB_ENC[[#This Row],[2011:II]]/PIB_ENC[[#This Row],[2010:II]]-1)*100</f>
        <v>-37.514276741456356</v>
      </c>
      <c r="P4" s="55">
        <f>(PIB_ENC[[#This Row],[2011:III]]/PIB_ENC[[#This Row],[2010:III]]-1)*100</f>
        <v>-43.631135980198152</v>
      </c>
      <c r="Q4" s="55">
        <f>(PIB_ENC[[#This Row],[2011:IV]]/PIB_ENC[[#This Row],[2010:IV]]-1)*100</f>
        <v>-9.6344314427262763</v>
      </c>
      <c r="R4" s="55">
        <f>(PIB_ENC[[#This Row],[2012:I]]/PIB_ENC[[#This Row],[2011:I]]-1)*100</f>
        <v>38.576533690985947</v>
      </c>
      <c r="S4" s="55">
        <f>(PIB_ENC[[#This Row],[2012:II]]/PIB_ENC[[#This Row],[2011:II]]-1)*100</f>
        <v>55.114290346705808</v>
      </c>
      <c r="T4" s="55">
        <f>(PIB_ENC[[#This Row],[2012:III]]/PIB_ENC[[#This Row],[2011:III]]-1)*100</f>
        <v>59.360249149272718</v>
      </c>
      <c r="U4" s="55">
        <f>(PIB_ENC[[#This Row],[2012:IV]]/PIB_ENC[[#This Row],[2011:IV]]-1)*100</f>
        <v>-9.118410641439489</v>
      </c>
      <c r="V4" s="55">
        <f>(PIB_ENC[[#This Row],[2013:I]]/PIB_ENC[[#This Row],[2012:I]]-1)*100</f>
        <v>21.512547790840863</v>
      </c>
      <c r="W4" s="55">
        <f>(PIB_ENC[[#This Row],[2013:II]]/PIB_ENC[[#This Row],[2012:II]]-1)*100</f>
        <v>8.4852702021466655</v>
      </c>
      <c r="X4" s="55">
        <f>(PIB_ENC[[#This Row],[2013:III]]/PIB_ENC[[#This Row],[2012:III]]-1)*100</f>
        <v>15.633374231246622</v>
      </c>
      <c r="Y4" s="55">
        <f>(PIB_ENC[[#This Row],[2013:IV]]/PIB_ENC[[#This Row],[2012:IV]]-1)*100</f>
        <v>46.236637062556518</v>
      </c>
      <c r="Z4" s="55">
        <f>(PIB_ENC[[#This Row],[2014:I]]/PIB_ENC[[#This Row],[2013:I]]-1)*100</f>
        <v>-4.4842084539428502</v>
      </c>
      <c r="AA4" s="55">
        <f>(PIB_ENC[[#This Row],[2014:II]]/PIB_ENC[[#This Row],[2013:II]]-1)*100</f>
        <v>3.4934177717812043</v>
      </c>
      <c r="AB4" s="55">
        <f>(PIB_ENC[[#This Row],[2014:III]]/PIB_ENC[[#This Row],[2013:III]]-1)*100</f>
        <v>5.9361062487631733</v>
      </c>
      <c r="AC4" s="55">
        <f>(PIB_ENC[[#This Row],[2014:IV]]/PIB_ENC[[#This Row],[2013:IV]]-1)*100</f>
        <v>-4.0281874040581371</v>
      </c>
      <c r="AD4" s="55">
        <f>(PIB_ENC[[#This Row],[2015:I]]/PIB_ENC[[#This Row],[2014:I]]-1)*100</f>
        <v>3.9783228059697695</v>
      </c>
      <c r="AE4" s="55">
        <f>(PIB_ENC[[#This Row],[2015:II]]/PIB_ENC[[#This Row],[2014:II]]-1)*100</f>
        <v>1.8757123067463244</v>
      </c>
      <c r="AF4" s="55">
        <f>(PIB_ENC[[#This Row],[2015:III]]/PIB_ENC[[#This Row],[2014:III]]-1)*100</f>
        <v>16.7001046049444</v>
      </c>
      <c r="AG4" s="55">
        <f>(PIB_ENC[[#This Row],[2015:IV]]/PIB_ENC[[#This Row],[2014:IV]]-1)*100</f>
        <v>45.571299434818968</v>
      </c>
      <c r="AH4" s="55">
        <f>(PIB_ENC[[#This Row],[2016:I]]/PIB_ENC[[#This Row],[2015:I]]-1)*100</f>
        <v>6.9143551383490154</v>
      </c>
      <c r="AI4" s="55">
        <f>(PIB_ENC[[#This Row],[2016:II]]/PIB_ENC[[#This Row],[2015:II]]-1)*100</f>
        <v>-6.890093875500547</v>
      </c>
      <c r="AJ4" s="55">
        <f>(PIB_ENC[[#This Row],[2016:III]]/PIB_ENC[[#This Row],[2015:III]]-1)*100</f>
        <v>37.813698823576033</v>
      </c>
      <c r="AK4" s="55">
        <f>(PIB_ENC[[#This Row],[2016:IV]]/PIB_ENC[[#This Row],[2015:IV]]-1)*100</f>
        <v>-37.398751617145301</v>
      </c>
      <c r="AL4" s="55">
        <f>(PIB_ENC[[#This Row],[2017:I]]/PIB_ENC[[#This Row],[2016:I]]-1)*100</f>
        <v>21.520254347321078</v>
      </c>
      <c r="AM4" s="55">
        <f>(PIB_ENC[[#This Row],[2017:II]]/PIB_ENC[[#This Row],[2016:II]]-1)*100</f>
        <v>0.30693681700064701</v>
      </c>
      <c r="AN4" s="55">
        <f>(PIB_ENC[[#This Row],[2017:III]]/PIB_ENC[[#This Row],[2016:III]]-1)*100</f>
        <v>-26.082488667116234</v>
      </c>
      <c r="AO4" s="55">
        <f>(PIB_ENC[[#This Row],[2017:IV]]/PIB_ENC[[#This Row],[2016:IV]]-1)*100</f>
        <v>23.358892832745948</v>
      </c>
      <c r="AP4" s="55">
        <f>(PIB_ENC[[#This Row],[2018:I]]/PIB_ENC[[#This Row],[2017:I]]-1)*100</f>
        <v>-8.2075066791081888</v>
      </c>
      <c r="AQ4" s="55">
        <f>(PIB_ENC[[#This Row],[2018:II]]/PIB_ENC[[#This Row],[2017:II]]-1)*100</f>
        <v>-11.908780518334815</v>
      </c>
      <c r="AR4" s="55">
        <f>(PIB_ENC[[#This Row],[2018:III]]/PIB_ENC[[#This Row],[2017:III]]-1)*100</f>
        <v>20.52302325190578</v>
      </c>
      <c r="AS4" s="55">
        <f>(PIB_ENC[[#This Row],[2018:IV]]/PIB_ENC[[#This Row],[2017:IV]]-1)*100</f>
        <v>-4.7654515673149378</v>
      </c>
      <c r="AT4" s="55">
        <f>(PIB_ENC[[#This Row],[2019:I]]/PIB_ENC[[#This Row],[2018:I]]-1)*100</f>
        <v>15.796703223145879</v>
      </c>
      <c r="AU4" s="55">
        <f>(PIB_ENC[[#This Row],[2019:II]]/PIB_ENC[[#This Row],[2018:II]]-1)*100</f>
        <v>42.909732013036582</v>
      </c>
      <c r="AV4" s="55">
        <f>(PIB_ENC[[#This Row],[2019:III]]/PIB_ENC[[#This Row],[2018:III]]-1)*100</f>
        <v>-17.079389538736255</v>
      </c>
      <c r="AW4" s="55">
        <f>(PIB_ENC[[#This Row],[2019:IV]]/PIB_ENC[[#This Row],[2018:IV]]-1)*100</f>
        <v>-8.9700502300862794</v>
      </c>
      <c r="AX4" s="55">
        <f>(PIB_ENC[[#This Row],[2020:I]]/PIB_ENC[[#This Row],[2019:I]]-1)*100</f>
        <v>1.4803769596683392</v>
      </c>
      <c r="AY4" s="55">
        <f>(PIB_ENC[[#This Row],[2020:II]]/PIB_ENC[[#This Row],[2019:II]]-1)*100</f>
        <v>-18.903464770271949</v>
      </c>
      <c r="AZ4" s="55">
        <f>(PIB_ENC[[#This Row],[2020:III]]/PIB_ENC[[#This Row],[2019:III]]-1)*100</f>
        <v>13.340918996173734</v>
      </c>
      <c r="BA4" s="55">
        <f>(PIB_ENC[[#This Row],[2020:IV]]/PIB_ENC[[#This Row],[2019:IV]]-1)*100</f>
        <v>-9.2142603836779973</v>
      </c>
      <c r="BB4" s="55">
        <f>(PIB_ENC[[#This Row],[2021:I]]/PIB_ENC[[#This Row],[2020:I]]-1)*100</f>
        <v>-25.25647564673821</v>
      </c>
      <c r="BC4" s="55">
        <f>(PIB_ENC[[#This Row],[2021:II]]/PIB_ENC[[#This Row],[2020:II]]-1)*100</f>
        <v>8.4921416561550611</v>
      </c>
      <c r="BD4" s="55">
        <f>(PIB_ENC[[#This Row],[2021:III]]/PIB_ENC[[#This Row],[2020:III]]-1)*100</f>
        <v>-0.42903569421945953</v>
      </c>
      <c r="BE4" s="55">
        <f>(PIB_ENC[[#This Row],[2021:IV]]/PIB_ENC[[#This Row],[2020:IV]]-1)*100</f>
        <v>-19.489072988008548</v>
      </c>
      <c r="BF4" s="55">
        <f>(PIB_ENC[[#This Row],[2022:I]]/PIB_ENC[[#This Row],[2021:I]]-1)*100</f>
        <v>-13.69837445017853</v>
      </c>
      <c r="BG4" s="55">
        <f>(PIB_ENC[[#This Row],[2022:II]]/PIB_ENC[[#This Row],[2021:II]]-1)*100</f>
        <v>-28.741489790019138</v>
      </c>
      <c r="BH4" s="55">
        <f>(PIB_ENC[[#This Row],[2022:III]]/PIB_ENC[[#This Row],[2021:III]]-1)*100</f>
        <v>-43.829363769497455</v>
      </c>
      <c r="BI4" s="55">
        <f>(PIB_ENC[[#This Row],[2022:IV]]/PIB_ENC[[#This Row],[2021:IV]]-1)*100</f>
        <v>-22.476977393582054</v>
      </c>
      <c r="BJ4" s="55">
        <f>(PIB_ENC[[#This Row],[2023:I]]/PIB_ENC[[#This Row],[2022:I]]-1)*100</f>
        <v>2.0761818318698388</v>
      </c>
      <c r="BK4" s="55">
        <f>(PIB_ENC[[#This Row],[2023:II]]/PIB_ENC[[#This Row],[2022:II]]-1)*100</f>
        <v>17.656063449866721</v>
      </c>
      <c r="BL4" s="55">
        <f>(PIB_ENC[[#This Row],[2023:III]]/PIB_ENC[[#This Row],[2022:III]]-1)*100</f>
        <v>-5.6492799319813658</v>
      </c>
      <c r="BM4" s="55">
        <f>(PIB_ENC[[#This Row],[2023:IV]]/PIB_ENC[[#This Row],[2022:IV]]-1)*100</f>
        <v>42.261267212646956</v>
      </c>
    </row>
    <row r="5" spans="1:65" ht="15" customHeight="1" x14ac:dyDescent="0.2">
      <c r="A5" s="46" t="s">
        <v>66</v>
      </c>
      <c r="B5" s="56">
        <f>(PIB_ENC[[#This Row],[2008:I]]/PIB_ENC[[#This Row],[2007:I]]-1)*100</f>
        <v>35.896703268350436</v>
      </c>
      <c r="C5" s="56">
        <f>(PIB_ENC[[#This Row],[2008:II]]/PIB_ENC[[#This Row],[2007:II]]-1)*100</f>
        <v>3.8751468884270501</v>
      </c>
      <c r="D5" s="56">
        <f>(PIB_ENC[[#This Row],[2008:III]]/PIB_ENC[[#This Row],[2007:III]]-1)*100</f>
        <v>30.98734678928281</v>
      </c>
      <c r="E5" s="56">
        <f>(PIB_ENC[[#This Row],[2008:IV]]/PIB_ENC[[#This Row],[2007:IV]]-1)*100</f>
        <v>59.168413869327161</v>
      </c>
      <c r="F5" s="56">
        <f>(PIB_ENC[[#This Row],[2009:I]]/PIB_ENC[[#This Row],[2008:I]]-1)*100</f>
        <v>-12.187191949437103</v>
      </c>
      <c r="G5" s="56">
        <f>(PIB_ENC[[#This Row],[2009:II]]/PIB_ENC[[#This Row],[2008:II]]-1)*100</f>
        <v>-19.07621136998705</v>
      </c>
      <c r="H5" s="56">
        <f>(PIB_ENC[[#This Row],[2009:III]]/PIB_ENC[[#This Row],[2008:III]]-1)*100</f>
        <v>-10.374441912674992</v>
      </c>
      <c r="I5" s="56">
        <f>(PIB_ENC[[#This Row],[2009:IV]]/PIB_ENC[[#This Row],[2008:IV]]-1)*100</f>
        <v>-63.681999860576674</v>
      </c>
      <c r="J5" s="56">
        <f>(PIB_ENC[[#This Row],[2010:I]]/PIB_ENC[[#This Row],[2009:I]]-1)*100</f>
        <v>-28.578627282658054</v>
      </c>
      <c r="K5" s="56">
        <f>(PIB_ENC[[#This Row],[2010:II]]/PIB_ENC[[#This Row],[2009:II]]-1)*100</f>
        <v>15.676444731435723</v>
      </c>
      <c r="L5" s="56">
        <f>(PIB_ENC[[#This Row],[2010:III]]/PIB_ENC[[#This Row],[2009:III]]-1)*100</f>
        <v>-11.098611896427723</v>
      </c>
      <c r="M5" s="56">
        <f>(PIB_ENC[[#This Row],[2010:IV]]/PIB_ENC[[#This Row],[2009:IV]]-1)*100</f>
        <v>12.79081901601813</v>
      </c>
      <c r="N5" s="56">
        <f>(PIB_ENC[[#This Row],[2011:I]]/PIB_ENC[[#This Row],[2010:I]]-1)*100</f>
        <v>10.568805040655405</v>
      </c>
      <c r="O5" s="56">
        <f>(PIB_ENC[[#This Row],[2011:II]]/PIB_ENC[[#This Row],[2010:II]]-1)*100</f>
        <v>-20.83105978932258</v>
      </c>
      <c r="P5" s="56">
        <f>(PIB_ENC[[#This Row],[2011:III]]/PIB_ENC[[#This Row],[2010:III]]-1)*100</f>
        <v>-22.822340316456756</v>
      </c>
      <c r="Q5" s="56">
        <f>(PIB_ENC[[#This Row],[2011:IV]]/PIB_ENC[[#This Row],[2010:IV]]-1)*100</f>
        <v>-17.057311529310304</v>
      </c>
      <c r="R5" s="56">
        <f>(PIB_ENC[[#This Row],[2012:I]]/PIB_ENC[[#This Row],[2011:I]]-1)*100</f>
        <v>-37.763166730656685</v>
      </c>
      <c r="S5" s="56">
        <f>(PIB_ENC[[#This Row],[2012:II]]/PIB_ENC[[#This Row],[2011:II]]-1)*100</f>
        <v>-48.368084620756861</v>
      </c>
      <c r="T5" s="56">
        <f>(PIB_ENC[[#This Row],[2012:III]]/PIB_ENC[[#This Row],[2011:III]]-1)*100</f>
        <v>-28.804830004752191</v>
      </c>
      <c r="U5" s="56">
        <f>(PIB_ENC[[#This Row],[2012:IV]]/PIB_ENC[[#This Row],[2011:IV]]-1)*100</f>
        <v>-19.946360400549413</v>
      </c>
      <c r="V5" s="56">
        <f>(PIB_ENC[[#This Row],[2013:I]]/PIB_ENC[[#This Row],[2012:I]]-1)*100</f>
        <v>-19.193810473258399</v>
      </c>
      <c r="W5" s="56">
        <f>(PIB_ENC[[#This Row],[2013:II]]/PIB_ENC[[#This Row],[2012:II]]-1)*100</f>
        <v>44.767483942552722</v>
      </c>
      <c r="X5" s="56">
        <f>(PIB_ENC[[#This Row],[2013:III]]/PIB_ENC[[#This Row],[2012:III]]-1)*100</f>
        <v>28.433305289471722</v>
      </c>
      <c r="Y5" s="56">
        <f>(PIB_ENC[[#This Row],[2013:IV]]/PIB_ENC[[#This Row],[2012:IV]]-1)*100</f>
        <v>26.643265809144356</v>
      </c>
      <c r="Z5" s="56">
        <f>(PIB_ENC[[#This Row],[2014:I]]/PIB_ENC[[#This Row],[2013:I]]-1)*100</f>
        <v>43.547727422579527</v>
      </c>
      <c r="AA5" s="56">
        <f>(PIB_ENC[[#This Row],[2014:II]]/PIB_ENC[[#This Row],[2013:II]]-1)*100</f>
        <v>15.815172888380236</v>
      </c>
      <c r="AB5" s="56">
        <f>(PIB_ENC[[#This Row],[2014:III]]/PIB_ENC[[#This Row],[2013:III]]-1)*100</f>
        <v>-0.31575921709440236</v>
      </c>
      <c r="AC5" s="56">
        <f>(PIB_ENC[[#This Row],[2014:IV]]/PIB_ENC[[#This Row],[2013:IV]]-1)*100</f>
        <v>-17.391126385901735</v>
      </c>
      <c r="AD5" s="56">
        <f>(PIB_ENC[[#This Row],[2015:I]]/PIB_ENC[[#This Row],[2014:I]]-1)*100</f>
        <v>-10.919070725227886</v>
      </c>
      <c r="AE5" s="56">
        <f>(PIB_ENC[[#This Row],[2015:II]]/PIB_ENC[[#This Row],[2014:II]]-1)*100</f>
        <v>-32.325018706197042</v>
      </c>
      <c r="AF5" s="56">
        <f>(PIB_ENC[[#This Row],[2015:III]]/PIB_ENC[[#This Row],[2014:III]]-1)*100</f>
        <v>-43.205090020785065</v>
      </c>
      <c r="AG5" s="56">
        <f>(PIB_ENC[[#This Row],[2015:IV]]/PIB_ENC[[#This Row],[2014:IV]]-1)*100</f>
        <v>-26.594685214164503</v>
      </c>
      <c r="AH5" s="56">
        <f>(PIB_ENC[[#This Row],[2016:I]]/PIB_ENC[[#This Row],[2015:I]]-1)*100</f>
        <v>-26.904553558187793</v>
      </c>
      <c r="AI5" s="56">
        <f>(PIB_ENC[[#This Row],[2016:II]]/PIB_ENC[[#This Row],[2015:II]]-1)*100</f>
        <v>-12.850370219797059</v>
      </c>
      <c r="AJ5" s="56">
        <f>(PIB_ENC[[#This Row],[2016:III]]/PIB_ENC[[#This Row],[2015:III]]-1)*100</f>
        <v>18.912373248480495</v>
      </c>
      <c r="AK5" s="56">
        <f>(PIB_ENC[[#This Row],[2016:IV]]/PIB_ENC[[#This Row],[2015:IV]]-1)*100</f>
        <v>-8.867851487314093</v>
      </c>
      <c r="AL5" s="56">
        <f>(PIB_ENC[[#This Row],[2017:I]]/PIB_ENC[[#This Row],[2016:I]]-1)*100</f>
        <v>51.958876741230434</v>
      </c>
      <c r="AM5" s="56">
        <f>(PIB_ENC[[#This Row],[2017:II]]/PIB_ENC[[#This Row],[2016:II]]-1)*100</f>
        <v>-11.065908338534081</v>
      </c>
      <c r="AN5" s="56">
        <f>(PIB_ENC[[#This Row],[2017:III]]/PIB_ENC[[#This Row],[2016:III]]-1)*100</f>
        <v>-2.1628916318122138</v>
      </c>
      <c r="AO5" s="56">
        <f>(PIB_ENC[[#This Row],[2017:IV]]/PIB_ENC[[#This Row],[2016:IV]]-1)*100</f>
        <v>1.4842576616347358</v>
      </c>
      <c r="AP5" s="56">
        <f>(PIB_ENC[[#This Row],[2018:I]]/PIB_ENC[[#This Row],[2017:I]]-1)*100</f>
        <v>-32.224131849376747</v>
      </c>
      <c r="AQ5" s="56">
        <f>(PIB_ENC[[#This Row],[2018:II]]/PIB_ENC[[#This Row],[2017:II]]-1)*100</f>
        <v>19.51252285762375</v>
      </c>
      <c r="AR5" s="56">
        <f>(PIB_ENC[[#This Row],[2018:III]]/PIB_ENC[[#This Row],[2017:III]]-1)*100</f>
        <v>26.640519392081764</v>
      </c>
      <c r="AS5" s="56">
        <f>(PIB_ENC[[#This Row],[2018:IV]]/PIB_ENC[[#This Row],[2017:IV]]-1)*100</f>
        <v>9.0092883239367936</v>
      </c>
      <c r="AT5" s="56">
        <f>(PIB_ENC[[#This Row],[2019:I]]/PIB_ENC[[#This Row],[2018:I]]-1)*100</f>
        <v>33.649355460441569</v>
      </c>
      <c r="AU5" s="56">
        <f>(PIB_ENC[[#This Row],[2019:II]]/PIB_ENC[[#This Row],[2018:II]]-1)*100</f>
        <v>1.0972192043083639</v>
      </c>
      <c r="AV5" s="56">
        <f>(PIB_ENC[[#This Row],[2019:III]]/PIB_ENC[[#This Row],[2018:III]]-1)*100</f>
        <v>-1.4197132582294381</v>
      </c>
      <c r="AW5" s="56">
        <f>(PIB_ENC[[#This Row],[2019:IV]]/PIB_ENC[[#This Row],[2018:IV]]-1)*100</f>
        <v>23.204419515365316</v>
      </c>
      <c r="AX5" s="56">
        <f>(PIB_ENC[[#This Row],[2020:I]]/PIB_ENC[[#This Row],[2019:I]]-1)*100</f>
        <v>-1.6891406313219059</v>
      </c>
      <c r="AY5" s="56">
        <f>(PIB_ENC[[#This Row],[2020:II]]/PIB_ENC[[#This Row],[2019:II]]-1)*100</f>
        <v>-44.147608319149015</v>
      </c>
      <c r="AZ5" s="56">
        <f>(PIB_ENC[[#This Row],[2020:III]]/PIB_ENC[[#This Row],[2019:III]]-1)*100</f>
        <v>-7.0588216923276441</v>
      </c>
      <c r="BA5" s="56">
        <f>(PIB_ENC[[#This Row],[2020:IV]]/PIB_ENC[[#This Row],[2019:IV]]-1)*100</f>
        <v>-21.589882692092168</v>
      </c>
      <c r="BB5" s="56">
        <f>(PIB_ENC[[#This Row],[2021:I]]/PIB_ENC[[#This Row],[2020:I]]-1)*100</f>
        <v>-24.988516055406716</v>
      </c>
      <c r="BC5" s="56">
        <f>(PIB_ENC[[#This Row],[2021:II]]/PIB_ENC[[#This Row],[2020:II]]-1)*100</f>
        <v>89.284566155531508</v>
      </c>
      <c r="BD5" s="56">
        <f>(PIB_ENC[[#This Row],[2021:III]]/PIB_ENC[[#This Row],[2020:III]]-1)*100</f>
        <v>-10.562558825700641</v>
      </c>
      <c r="BE5" s="56">
        <f>(PIB_ENC[[#This Row],[2021:IV]]/PIB_ENC[[#This Row],[2020:IV]]-1)*100</f>
        <v>21.432745056715973</v>
      </c>
      <c r="BF5" s="56">
        <f>(PIB_ENC[[#This Row],[2022:I]]/PIB_ENC[[#This Row],[2021:I]]-1)*100</f>
        <v>22.162602658550167</v>
      </c>
      <c r="BG5" s="56">
        <f>(PIB_ENC[[#This Row],[2022:II]]/PIB_ENC[[#This Row],[2021:II]]-1)*100</f>
        <v>2.9196224067314258</v>
      </c>
      <c r="BH5" s="56">
        <f>(PIB_ENC[[#This Row],[2022:III]]/PIB_ENC[[#This Row],[2021:III]]-1)*100</f>
        <v>13.821715652891541</v>
      </c>
      <c r="BI5" s="56">
        <f>(PIB_ENC[[#This Row],[2022:IV]]/PIB_ENC[[#This Row],[2021:IV]]-1)*100</f>
        <v>-18.973125635863465</v>
      </c>
      <c r="BJ5" s="56">
        <f>(PIB_ENC[[#This Row],[2023:I]]/PIB_ENC[[#This Row],[2022:I]]-1)*100</f>
        <v>-10.298225480754454</v>
      </c>
      <c r="BK5" s="56">
        <f>(PIB_ENC[[#This Row],[2023:II]]/PIB_ENC[[#This Row],[2022:II]]-1)*100</f>
        <v>-12.315822872839721</v>
      </c>
      <c r="BL5" s="56">
        <f>(PIB_ENC[[#This Row],[2023:III]]/PIB_ENC[[#This Row],[2022:III]]-1)*100</f>
        <v>-33.905668488953658</v>
      </c>
      <c r="BM5" s="56">
        <f>(PIB_ENC[[#This Row],[2023:IV]]/PIB_ENC[[#This Row],[2022:IV]]-1)*100</f>
        <v>-8.2373236412152444</v>
      </c>
    </row>
    <row r="6" spans="1:65" ht="15" customHeight="1" x14ac:dyDescent="0.2">
      <c r="A6" s="44" t="s">
        <v>116</v>
      </c>
      <c r="B6" s="55">
        <f>(PIB_ENC[[#This Row],[2008:I]]/PIB_ENC[[#This Row],[2007:I]]-1)*100</f>
        <v>8.293616067335563</v>
      </c>
      <c r="C6" s="55">
        <f>(PIB_ENC[[#This Row],[2008:II]]/PIB_ENC[[#This Row],[2007:II]]-1)*100</f>
        <v>9.0734181059652705</v>
      </c>
      <c r="D6" s="55">
        <f>(PIB_ENC[[#This Row],[2008:III]]/PIB_ENC[[#This Row],[2007:III]]-1)*100</f>
        <v>7.5155076313316638</v>
      </c>
      <c r="E6" s="55">
        <f>(PIB_ENC[[#This Row],[2008:IV]]/PIB_ENC[[#This Row],[2007:IV]]-1)*100</f>
        <v>23.100929318116336</v>
      </c>
      <c r="F6" s="55">
        <f>(PIB_ENC[[#This Row],[2009:I]]/PIB_ENC[[#This Row],[2008:I]]-1)*100</f>
        <v>-14.008027243935006</v>
      </c>
      <c r="G6" s="55">
        <f>(PIB_ENC[[#This Row],[2009:II]]/PIB_ENC[[#This Row],[2008:II]]-1)*100</f>
        <v>11.897195226510981</v>
      </c>
      <c r="H6" s="55">
        <f>(PIB_ENC[[#This Row],[2009:III]]/PIB_ENC[[#This Row],[2008:III]]-1)*100</f>
        <v>8.8798526358883301</v>
      </c>
      <c r="I6" s="55">
        <f>(PIB_ENC[[#This Row],[2009:IV]]/PIB_ENC[[#This Row],[2008:IV]]-1)*100</f>
        <v>-9.4894921711614177</v>
      </c>
      <c r="J6" s="55">
        <f>(PIB_ENC[[#This Row],[2010:I]]/PIB_ENC[[#This Row],[2009:I]]-1)*100</f>
        <v>13.999233649605802</v>
      </c>
      <c r="K6" s="55">
        <f>(PIB_ENC[[#This Row],[2010:II]]/PIB_ENC[[#This Row],[2009:II]]-1)*100</f>
        <v>13.247936671421922</v>
      </c>
      <c r="L6" s="55">
        <f>(PIB_ENC[[#This Row],[2010:III]]/PIB_ENC[[#This Row],[2009:III]]-1)*100</f>
        <v>5.3862632548282052</v>
      </c>
      <c r="M6" s="55">
        <f>(PIB_ENC[[#This Row],[2010:IV]]/PIB_ENC[[#This Row],[2009:IV]]-1)*100</f>
        <v>6.9474748452013735</v>
      </c>
      <c r="N6" s="55">
        <f>(PIB_ENC[[#This Row],[2011:I]]/PIB_ENC[[#This Row],[2010:I]]-1)*100</f>
        <v>11.404324357134366</v>
      </c>
      <c r="O6" s="55">
        <f>(PIB_ENC[[#This Row],[2011:II]]/PIB_ENC[[#This Row],[2010:II]]-1)*100</f>
        <v>-6.6733818736695261</v>
      </c>
      <c r="P6" s="55">
        <f>(PIB_ENC[[#This Row],[2011:III]]/PIB_ENC[[#This Row],[2010:III]]-1)*100</f>
        <v>1.8774147913931394</v>
      </c>
      <c r="Q6" s="55">
        <f>(PIB_ENC[[#This Row],[2011:IV]]/PIB_ENC[[#This Row],[2010:IV]]-1)*100</f>
        <v>13.376113197975648</v>
      </c>
      <c r="R6" s="55">
        <f>(PIB_ENC[[#This Row],[2012:I]]/PIB_ENC[[#This Row],[2011:I]]-1)*100</f>
        <v>0.84751793721340452</v>
      </c>
      <c r="S6" s="55">
        <f>(PIB_ENC[[#This Row],[2012:II]]/PIB_ENC[[#This Row],[2011:II]]-1)*100</f>
        <v>-6.6381857229374948</v>
      </c>
      <c r="T6" s="55">
        <f>(PIB_ENC[[#This Row],[2012:III]]/PIB_ENC[[#This Row],[2011:III]]-1)*100</f>
        <v>-2.5431927210789018</v>
      </c>
      <c r="U6" s="55">
        <f>(PIB_ENC[[#This Row],[2012:IV]]/PIB_ENC[[#This Row],[2011:IV]]-1)*100</f>
        <v>-0.80566143302384097</v>
      </c>
      <c r="V6" s="55">
        <f>(PIB_ENC[[#This Row],[2013:I]]/PIB_ENC[[#This Row],[2012:I]]-1)*100</f>
        <v>-10.946301324101492</v>
      </c>
      <c r="W6" s="55">
        <f>(PIB_ENC[[#This Row],[2013:II]]/PIB_ENC[[#This Row],[2012:II]]-1)*100</f>
        <v>3.6981612488442783</v>
      </c>
      <c r="X6" s="55">
        <f>(PIB_ENC[[#This Row],[2013:III]]/PIB_ENC[[#This Row],[2012:III]]-1)*100</f>
        <v>17.571838597381316</v>
      </c>
      <c r="Y6" s="55">
        <f>(PIB_ENC[[#This Row],[2013:IV]]/PIB_ENC[[#This Row],[2012:IV]]-1)*100</f>
        <v>5.9170260753801163</v>
      </c>
      <c r="Z6" s="55">
        <f>(PIB_ENC[[#This Row],[2014:I]]/PIB_ENC[[#This Row],[2013:I]]-1)*100</f>
        <v>6.0189862948979655</v>
      </c>
      <c r="AA6" s="55">
        <f>(PIB_ENC[[#This Row],[2014:II]]/PIB_ENC[[#This Row],[2013:II]]-1)*100</f>
        <v>-3.2888469476026194</v>
      </c>
      <c r="AB6" s="55">
        <f>(PIB_ENC[[#This Row],[2014:III]]/PIB_ENC[[#This Row],[2013:III]]-1)*100</f>
        <v>4.8858020820068848</v>
      </c>
      <c r="AC6" s="55">
        <f>(PIB_ENC[[#This Row],[2014:IV]]/PIB_ENC[[#This Row],[2013:IV]]-1)*100</f>
        <v>0.2333374901142049</v>
      </c>
      <c r="AD6" s="55">
        <f>(PIB_ENC[[#This Row],[2015:I]]/PIB_ENC[[#This Row],[2014:I]]-1)*100</f>
        <v>-3.0447328213191183</v>
      </c>
      <c r="AE6" s="55">
        <f>(PIB_ENC[[#This Row],[2015:II]]/PIB_ENC[[#This Row],[2014:II]]-1)*100</f>
        <v>-2.7034510285544822</v>
      </c>
      <c r="AF6" s="55">
        <f>(PIB_ENC[[#This Row],[2015:III]]/PIB_ENC[[#This Row],[2014:III]]-1)*100</f>
        <v>-3.9835428579281795</v>
      </c>
      <c r="AG6" s="55">
        <f>(PIB_ENC[[#This Row],[2015:IV]]/PIB_ENC[[#This Row],[2014:IV]]-1)*100</f>
        <v>-1.7323327506989505</v>
      </c>
      <c r="AH6" s="55">
        <f>(PIB_ENC[[#This Row],[2016:I]]/PIB_ENC[[#This Row],[2015:I]]-1)*100</f>
        <v>16.615156248355323</v>
      </c>
      <c r="AI6" s="55">
        <f>(PIB_ENC[[#This Row],[2016:II]]/PIB_ENC[[#This Row],[2015:II]]-1)*100</f>
        <v>16.629955420606436</v>
      </c>
      <c r="AJ6" s="55">
        <f>(PIB_ENC[[#This Row],[2016:III]]/PIB_ENC[[#This Row],[2015:III]]-1)*100</f>
        <v>-7.2361267708781707</v>
      </c>
      <c r="AK6" s="55">
        <f>(PIB_ENC[[#This Row],[2016:IV]]/PIB_ENC[[#This Row],[2015:IV]]-1)*100</f>
        <v>9.2925108909486021</v>
      </c>
      <c r="AL6" s="55">
        <f>(PIB_ENC[[#This Row],[2017:I]]/PIB_ENC[[#This Row],[2016:I]]-1)*100</f>
        <v>11.33123019846356</v>
      </c>
      <c r="AM6" s="55">
        <f>(PIB_ENC[[#This Row],[2017:II]]/PIB_ENC[[#This Row],[2016:II]]-1)*100</f>
        <v>16.681170610913387</v>
      </c>
      <c r="AN6" s="55">
        <f>(PIB_ENC[[#This Row],[2017:III]]/PIB_ENC[[#This Row],[2016:III]]-1)*100</f>
        <v>-8.7509339423396675</v>
      </c>
      <c r="AO6" s="55">
        <f>(PIB_ENC[[#This Row],[2017:IV]]/PIB_ENC[[#This Row],[2016:IV]]-1)*100</f>
        <v>-10.568249099943028</v>
      </c>
      <c r="AP6" s="55">
        <f>(PIB_ENC[[#This Row],[2018:I]]/PIB_ENC[[#This Row],[2017:I]]-1)*100</f>
        <v>-11.565080845981669</v>
      </c>
      <c r="AQ6" s="55">
        <f>(PIB_ENC[[#This Row],[2018:II]]/PIB_ENC[[#This Row],[2017:II]]-1)*100</f>
        <v>-7.4168596711629009</v>
      </c>
      <c r="AR6" s="55">
        <f>(PIB_ENC[[#This Row],[2018:III]]/PIB_ENC[[#This Row],[2017:III]]-1)*100</f>
        <v>21.268105390251812</v>
      </c>
      <c r="AS6" s="55">
        <f>(PIB_ENC[[#This Row],[2018:IV]]/PIB_ENC[[#This Row],[2017:IV]]-1)*100</f>
        <v>28.507754702753729</v>
      </c>
      <c r="AT6" s="55">
        <f>(PIB_ENC[[#This Row],[2019:I]]/PIB_ENC[[#This Row],[2018:I]]-1)*100</f>
        <v>2.2251394326491258</v>
      </c>
      <c r="AU6" s="55">
        <f>(PIB_ENC[[#This Row],[2019:II]]/PIB_ENC[[#This Row],[2018:II]]-1)*100</f>
        <v>9.8603480011226097</v>
      </c>
      <c r="AV6" s="55">
        <f>(PIB_ENC[[#This Row],[2019:III]]/PIB_ENC[[#This Row],[2018:III]]-1)*100</f>
        <v>3.7719819217803874</v>
      </c>
      <c r="AW6" s="55">
        <f>(PIB_ENC[[#This Row],[2019:IV]]/PIB_ENC[[#This Row],[2018:IV]]-1)*100</f>
        <v>-4.1098661989491969</v>
      </c>
      <c r="AX6" s="55">
        <f>(PIB_ENC[[#This Row],[2020:I]]/PIB_ENC[[#This Row],[2019:I]]-1)*100</f>
        <v>5.0759866489151761</v>
      </c>
      <c r="AY6" s="55">
        <f>(PIB_ENC[[#This Row],[2020:II]]/PIB_ENC[[#This Row],[2019:II]]-1)*100</f>
        <v>-41.309485837135071</v>
      </c>
      <c r="AZ6" s="55">
        <f>(PIB_ENC[[#This Row],[2020:III]]/PIB_ENC[[#This Row],[2019:III]]-1)*100</f>
        <v>-25.844524780396792</v>
      </c>
      <c r="BA6" s="55">
        <f>(PIB_ENC[[#This Row],[2020:IV]]/PIB_ENC[[#This Row],[2019:IV]]-1)*100</f>
        <v>-11.427205167549603</v>
      </c>
      <c r="BB6" s="55">
        <f>(PIB_ENC[[#This Row],[2021:I]]/PIB_ENC[[#This Row],[2020:I]]-1)*100</f>
        <v>-18.393766244379893</v>
      </c>
      <c r="BC6" s="55">
        <f>(PIB_ENC[[#This Row],[2021:II]]/PIB_ENC[[#This Row],[2020:II]]-1)*100</f>
        <v>54.078710208698034</v>
      </c>
      <c r="BD6" s="55">
        <f>(PIB_ENC[[#This Row],[2021:III]]/PIB_ENC[[#This Row],[2020:III]]-1)*100</f>
        <v>23.036997411148839</v>
      </c>
      <c r="BE6" s="55">
        <f>(PIB_ENC[[#This Row],[2021:IV]]/PIB_ENC[[#This Row],[2020:IV]]-1)*100</f>
        <v>11.171454529316316</v>
      </c>
      <c r="BF6" s="55">
        <f>(PIB_ENC[[#This Row],[2022:I]]/PIB_ENC[[#This Row],[2021:I]]-1)*100</f>
        <v>18.565940968122298</v>
      </c>
      <c r="BG6" s="55">
        <f>(PIB_ENC[[#This Row],[2022:II]]/PIB_ENC[[#This Row],[2021:II]]-1)*100</f>
        <v>0.77127254910300813</v>
      </c>
      <c r="BH6" s="55">
        <f>(PIB_ENC[[#This Row],[2022:III]]/PIB_ENC[[#This Row],[2021:III]]-1)*100</f>
        <v>-2.83137145280562</v>
      </c>
      <c r="BI6" s="55">
        <f>(PIB_ENC[[#This Row],[2022:IV]]/PIB_ENC[[#This Row],[2021:IV]]-1)*100</f>
        <v>1.157981336662961</v>
      </c>
      <c r="BJ6" s="55">
        <f>(PIB_ENC[[#This Row],[2023:I]]/PIB_ENC[[#This Row],[2022:I]]-1)*100</f>
        <v>17.35637436771411</v>
      </c>
      <c r="BK6" s="55">
        <f>(PIB_ENC[[#This Row],[2023:II]]/PIB_ENC[[#This Row],[2022:II]]-1)*100</f>
        <v>14.056952136701506</v>
      </c>
      <c r="BL6" s="55">
        <f>(PIB_ENC[[#This Row],[2023:III]]/PIB_ENC[[#This Row],[2022:III]]-1)*100</f>
        <v>15.816682053040587</v>
      </c>
      <c r="BM6" s="55">
        <f>(PIB_ENC[[#This Row],[2023:IV]]/PIB_ENC[[#This Row],[2022:IV]]-1)*100</f>
        <v>4.8900948387697873E-2</v>
      </c>
    </row>
    <row r="7" spans="1:65" ht="15" customHeight="1" x14ac:dyDescent="0.2">
      <c r="A7" s="46" t="s">
        <v>67</v>
      </c>
      <c r="B7" s="56">
        <f>(PIB_ENC[[#This Row],[2008:I]]/PIB_ENC[[#This Row],[2007:I]]-1)*100</f>
        <v>10.838750808633746</v>
      </c>
      <c r="C7" s="56">
        <f>(PIB_ENC[[#This Row],[2008:II]]/PIB_ENC[[#This Row],[2007:II]]-1)*100</f>
        <v>19.221475986369384</v>
      </c>
      <c r="D7" s="56">
        <f>(PIB_ENC[[#This Row],[2008:III]]/PIB_ENC[[#This Row],[2007:III]]-1)*100</f>
        <v>74.266300437939094</v>
      </c>
      <c r="E7" s="56">
        <f>(PIB_ENC[[#This Row],[2008:IV]]/PIB_ENC[[#This Row],[2007:IV]]-1)*100</f>
        <v>62.245313072510996</v>
      </c>
      <c r="F7" s="56">
        <f>(PIB_ENC[[#This Row],[2009:I]]/PIB_ENC[[#This Row],[2008:I]]-1)*100</f>
        <v>26.052929439264538</v>
      </c>
      <c r="G7" s="56">
        <f>(PIB_ENC[[#This Row],[2009:II]]/PIB_ENC[[#This Row],[2008:II]]-1)*100</f>
        <v>17.808935034618976</v>
      </c>
      <c r="H7" s="56">
        <f>(PIB_ENC[[#This Row],[2009:III]]/PIB_ENC[[#This Row],[2008:III]]-1)*100</f>
        <v>15.020774985837647</v>
      </c>
      <c r="I7" s="56">
        <f>(PIB_ENC[[#This Row],[2009:IV]]/PIB_ENC[[#This Row],[2008:IV]]-1)*100</f>
        <v>-0.4440507504625324</v>
      </c>
      <c r="J7" s="56">
        <f>(PIB_ENC[[#This Row],[2010:I]]/PIB_ENC[[#This Row],[2009:I]]-1)*100</f>
        <v>13.903281840487525</v>
      </c>
      <c r="K7" s="56">
        <f>(PIB_ENC[[#This Row],[2010:II]]/PIB_ENC[[#This Row],[2009:II]]-1)*100</f>
        <v>26.734491935132709</v>
      </c>
      <c r="L7" s="56">
        <f>(PIB_ENC[[#This Row],[2010:III]]/PIB_ENC[[#This Row],[2009:III]]-1)*100</f>
        <v>7.8319435067625953</v>
      </c>
      <c r="M7" s="56">
        <f>(PIB_ENC[[#This Row],[2010:IV]]/PIB_ENC[[#This Row],[2009:IV]]-1)*100</f>
        <v>1.5070211046929405</v>
      </c>
      <c r="N7" s="56">
        <f>(PIB_ENC[[#This Row],[2011:I]]/PIB_ENC[[#This Row],[2010:I]]-1)*100</f>
        <v>-5.4170219762269767</v>
      </c>
      <c r="O7" s="56">
        <f>(PIB_ENC[[#This Row],[2011:II]]/PIB_ENC[[#This Row],[2010:II]]-1)*100</f>
        <v>-14.920991975193553</v>
      </c>
      <c r="P7" s="56">
        <f>(PIB_ENC[[#This Row],[2011:III]]/PIB_ENC[[#This Row],[2010:III]]-1)*100</f>
        <v>-4.8293496270796261</v>
      </c>
      <c r="Q7" s="56">
        <f>(PIB_ENC[[#This Row],[2011:IV]]/PIB_ENC[[#This Row],[2010:IV]]-1)*100</f>
        <v>11.018837227026147</v>
      </c>
      <c r="R7" s="56">
        <f>(PIB_ENC[[#This Row],[2012:I]]/PIB_ENC[[#This Row],[2011:I]]-1)*100</f>
        <v>41.804821602482221</v>
      </c>
      <c r="S7" s="56">
        <f>(PIB_ENC[[#This Row],[2012:II]]/PIB_ENC[[#This Row],[2011:II]]-1)*100</f>
        <v>71.043154364198486</v>
      </c>
      <c r="T7" s="56">
        <f>(PIB_ENC[[#This Row],[2012:III]]/PIB_ENC[[#This Row],[2011:III]]-1)*100</f>
        <v>64.242307891750897</v>
      </c>
      <c r="U7" s="56">
        <f>(PIB_ENC[[#This Row],[2012:IV]]/PIB_ENC[[#This Row],[2011:IV]]-1)*100</f>
        <v>59.714598364963024</v>
      </c>
      <c r="V7" s="56">
        <f>(PIB_ENC[[#This Row],[2013:I]]/PIB_ENC[[#This Row],[2012:I]]-1)*100</f>
        <v>21.98604025793367</v>
      </c>
      <c r="W7" s="56">
        <f>(PIB_ENC[[#This Row],[2013:II]]/PIB_ENC[[#This Row],[2012:II]]-1)*100</f>
        <v>12.701662946292668</v>
      </c>
      <c r="X7" s="56">
        <f>(PIB_ENC[[#This Row],[2013:III]]/PIB_ENC[[#This Row],[2012:III]]-1)*100</f>
        <v>9.5902605266056096</v>
      </c>
      <c r="Y7" s="56">
        <f>(PIB_ENC[[#This Row],[2013:IV]]/PIB_ENC[[#This Row],[2012:IV]]-1)*100</f>
        <v>3.457563186828172</v>
      </c>
      <c r="Z7" s="56">
        <f>(PIB_ENC[[#This Row],[2014:I]]/PIB_ENC[[#This Row],[2013:I]]-1)*100</f>
        <v>-23.146975233225355</v>
      </c>
      <c r="AA7" s="56">
        <f>(PIB_ENC[[#This Row],[2014:II]]/PIB_ENC[[#This Row],[2013:II]]-1)*100</f>
        <v>2.8277343700568114</v>
      </c>
      <c r="AB7" s="56">
        <f>(PIB_ENC[[#This Row],[2014:III]]/PIB_ENC[[#This Row],[2013:III]]-1)*100</f>
        <v>4.3247124905273937</v>
      </c>
      <c r="AC7" s="56">
        <f>(PIB_ENC[[#This Row],[2014:IV]]/PIB_ENC[[#This Row],[2013:IV]]-1)*100</f>
        <v>19.922942572680391</v>
      </c>
      <c r="AD7" s="56">
        <f>(PIB_ENC[[#This Row],[2015:I]]/PIB_ENC[[#This Row],[2014:I]]-1)*100</f>
        <v>60.795221235350169</v>
      </c>
      <c r="AE7" s="56">
        <f>(PIB_ENC[[#This Row],[2015:II]]/PIB_ENC[[#This Row],[2014:II]]-1)*100</f>
        <v>41.058834062874318</v>
      </c>
      <c r="AF7" s="56">
        <f>(PIB_ENC[[#This Row],[2015:III]]/PIB_ENC[[#This Row],[2014:III]]-1)*100</f>
        <v>44.176516890224484</v>
      </c>
      <c r="AG7" s="56">
        <f>(PIB_ENC[[#This Row],[2015:IV]]/PIB_ENC[[#This Row],[2014:IV]]-1)*100</f>
        <v>21.442603468623368</v>
      </c>
      <c r="AH7" s="56">
        <f>(PIB_ENC[[#This Row],[2016:I]]/PIB_ENC[[#This Row],[2015:I]]-1)*100</f>
        <v>13.626141235741397</v>
      </c>
      <c r="AI7" s="56">
        <f>(PIB_ENC[[#This Row],[2016:II]]/PIB_ENC[[#This Row],[2015:II]]-1)*100</f>
        <v>-13.471013450450254</v>
      </c>
      <c r="AJ7" s="56">
        <f>(PIB_ENC[[#This Row],[2016:III]]/PIB_ENC[[#This Row],[2015:III]]-1)*100</f>
        <v>-23.805650308470373</v>
      </c>
      <c r="AK7" s="56">
        <f>(PIB_ENC[[#This Row],[2016:IV]]/PIB_ENC[[#This Row],[2015:IV]]-1)*100</f>
        <v>-21.712777359835457</v>
      </c>
      <c r="AL7" s="56">
        <f>(PIB_ENC[[#This Row],[2017:I]]/PIB_ENC[[#This Row],[2016:I]]-1)*100</f>
        <v>-6.201332804135296</v>
      </c>
      <c r="AM7" s="56">
        <f>(PIB_ENC[[#This Row],[2017:II]]/PIB_ENC[[#This Row],[2016:II]]-1)*100</f>
        <v>-5.0696645633194422</v>
      </c>
      <c r="AN7" s="56">
        <f>(PIB_ENC[[#This Row],[2017:III]]/PIB_ENC[[#This Row],[2016:III]]-1)*100</f>
        <v>5.1602664766822182</v>
      </c>
      <c r="AO7" s="56">
        <f>(PIB_ENC[[#This Row],[2017:IV]]/PIB_ENC[[#This Row],[2016:IV]]-1)*100</f>
        <v>15.93835749155148</v>
      </c>
      <c r="AP7" s="56">
        <f>(PIB_ENC[[#This Row],[2018:I]]/PIB_ENC[[#This Row],[2017:I]]-1)*100</f>
        <v>1.0350344670315481</v>
      </c>
      <c r="AQ7" s="56">
        <f>(PIB_ENC[[#This Row],[2018:II]]/PIB_ENC[[#This Row],[2017:II]]-1)*100</f>
        <v>7.7244683766949374</v>
      </c>
      <c r="AR7" s="56">
        <f>(PIB_ENC[[#This Row],[2018:III]]/PIB_ENC[[#This Row],[2017:III]]-1)*100</f>
        <v>7.2951074582591646</v>
      </c>
      <c r="AS7" s="56">
        <f>(PIB_ENC[[#This Row],[2018:IV]]/PIB_ENC[[#This Row],[2017:IV]]-1)*100</f>
        <v>0.34844045201212204</v>
      </c>
      <c r="AT7" s="56">
        <f>(PIB_ENC[[#This Row],[2019:I]]/PIB_ENC[[#This Row],[2018:I]]-1)*100</f>
        <v>-7.4241397907290896</v>
      </c>
      <c r="AU7" s="56">
        <f>(PIB_ENC[[#This Row],[2019:II]]/PIB_ENC[[#This Row],[2018:II]]-1)*100</f>
        <v>-13.091132871970556</v>
      </c>
      <c r="AV7" s="56">
        <f>(PIB_ENC[[#This Row],[2019:III]]/PIB_ENC[[#This Row],[2018:III]]-1)*100</f>
        <v>-10.299448962589109</v>
      </c>
      <c r="AW7" s="56">
        <f>(PIB_ENC[[#This Row],[2019:IV]]/PIB_ENC[[#This Row],[2018:IV]]-1)*100</f>
        <v>-17.244028607943761</v>
      </c>
      <c r="AX7" s="56">
        <f>(PIB_ENC[[#This Row],[2020:I]]/PIB_ENC[[#This Row],[2019:I]]-1)*100</f>
        <v>-4.4261966306595184</v>
      </c>
      <c r="AY7" s="56">
        <f>(PIB_ENC[[#This Row],[2020:II]]/PIB_ENC[[#This Row],[2019:II]]-1)*100</f>
        <v>-14.757210205188386</v>
      </c>
      <c r="AZ7" s="56">
        <f>(PIB_ENC[[#This Row],[2020:III]]/PIB_ENC[[#This Row],[2019:III]]-1)*100</f>
        <v>-20.823954154898793</v>
      </c>
      <c r="BA7" s="56">
        <f>(PIB_ENC[[#This Row],[2020:IV]]/PIB_ENC[[#This Row],[2019:IV]]-1)*100</f>
        <v>-16.674842744145302</v>
      </c>
      <c r="BB7" s="56">
        <f>(PIB_ENC[[#This Row],[2021:I]]/PIB_ENC[[#This Row],[2020:I]]-1)*100</f>
        <v>-10.289590988208975</v>
      </c>
      <c r="BC7" s="56">
        <f>(PIB_ENC[[#This Row],[2021:II]]/PIB_ENC[[#This Row],[2020:II]]-1)*100</f>
        <v>11.676836968344674</v>
      </c>
      <c r="BD7" s="56">
        <f>(PIB_ENC[[#This Row],[2021:III]]/PIB_ENC[[#This Row],[2020:III]]-1)*100</f>
        <v>16.856325137852892</v>
      </c>
      <c r="BE7" s="56">
        <f>(PIB_ENC[[#This Row],[2021:IV]]/PIB_ENC[[#This Row],[2020:IV]]-1)*100</f>
        <v>35.389170280409068</v>
      </c>
      <c r="BF7" s="56">
        <f>(PIB_ENC[[#This Row],[2022:I]]/PIB_ENC[[#This Row],[2021:I]]-1)*100</f>
        <v>36.299886031261067</v>
      </c>
      <c r="BG7" s="56">
        <f>(PIB_ENC[[#This Row],[2022:II]]/PIB_ENC[[#This Row],[2021:II]]-1)*100</f>
        <v>26.179530286668818</v>
      </c>
      <c r="BH7" s="56">
        <f>(PIB_ENC[[#This Row],[2022:III]]/PIB_ENC[[#This Row],[2021:III]]-1)*100</f>
        <v>28.732960080148871</v>
      </c>
      <c r="BI7" s="56">
        <f>(PIB_ENC[[#This Row],[2022:IV]]/PIB_ENC[[#This Row],[2021:IV]]-1)*100</f>
        <v>18.638636682216813</v>
      </c>
      <c r="BJ7" s="56">
        <f>(PIB_ENC[[#This Row],[2023:I]]/PIB_ENC[[#This Row],[2022:I]]-1)*100</f>
        <v>1.6953953932626886</v>
      </c>
      <c r="BK7" s="56">
        <f>(PIB_ENC[[#This Row],[2023:II]]/PIB_ENC[[#This Row],[2022:II]]-1)*100</f>
        <v>10.698282396894632</v>
      </c>
      <c r="BL7" s="56">
        <f>(PIB_ENC[[#This Row],[2023:III]]/PIB_ENC[[#This Row],[2022:III]]-1)*100</f>
        <v>9.2595002875701216</v>
      </c>
      <c r="BM7" s="56">
        <f>(PIB_ENC[[#This Row],[2023:IV]]/PIB_ENC[[#This Row],[2022:IV]]-1)*100</f>
        <v>5.6791346267942799</v>
      </c>
    </row>
    <row r="8" spans="1:65" ht="15" customHeight="1" x14ac:dyDescent="0.2">
      <c r="A8" s="44" t="s">
        <v>68</v>
      </c>
      <c r="B8" s="55">
        <f>(PIB_ENC[[#This Row],[2008:I]]/PIB_ENC[[#This Row],[2007:I]]-1)*100</f>
        <v>10.627618420806794</v>
      </c>
      <c r="C8" s="55">
        <f>(PIB_ENC[[#This Row],[2008:II]]/PIB_ENC[[#This Row],[2007:II]]-1)*100</f>
        <v>-15.348919254089665</v>
      </c>
      <c r="D8" s="55">
        <f>(PIB_ENC[[#This Row],[2008:III]]/PIB_ENC[[#This Row],[2007:III]]-1)*100</f>
        <v>15.578680388685351</v>
      </c>
      <c r="E8" s="55">
        <f>(PIB_ENC[[#This Row],[2008:IV]]/PIB_ENC[[#This Row],[2007:IV]]-1)*100</f>
        <v>65.562844209581655</v>
      </c>
      <c r="F8" s="55">
        <f>(PIB_ENC[[#This Row],[2009:I]]/PIB_ENC[[#This Row],[2008:I]]-1)*100</f>
        <v>12.293219874390338</v>
      </c>
      <c r="G8" s="55">
        <f>(PIB_ENC[[#This Row],[2009:II]]/PIB_ENC[[#This Row],[2008:II]]-1)*100</f>
        <v>16.077619622819817</v>
      </c>
      <c r="H8" s="55">
        <f>(PIB_ENC[[#This Row],[2009:III]]/PIB_ENC[[#This Row],[2008:III]]-1)*100</f>
        <v>29.140989964325303</v>
      </c>
      <c r="I8" s="55">
        <f>(PIB_ENC[[#This Row],[2009:IV]]/PIB_ENC[[#This Row],[2008:IV]]-1)*100</f>
        <v>-52.911733376391034</v>
      </c>
      <c r="J8" s="55">
        <f>(PIB_ENC[[#This Row],[2010:I]]/PIB_ENC[[#This Row],[2009:I]]-1)*100</f>
        <v>-25.046899501601104</v>
      </c>
      <c r="K8" s="55">
        <f>(PIB_ENC[[#This Row],[2010:II]]/PIB_ENC[[#This Row],[2009:II]]-1)*100</f>
        <v>6.392309441157229</v>
      </c>
      <c r="L8" s="55">
        <f>(PIB_ENC[[#This Row],[2010:III]]/PIB_ENC[[#This Row],[2009:III]]-1)*100</f>
        <v>-22.212550002401834</v>
      </c>
      <c r="M8" s="55">
        <f>(PIB_ENC[[#This Row],[2010:IV]]/PIB_ENC[[#This Row],[2009:IV]]-1)*100</f>
        <v>2.0269471275496276</v>
      </c>
      <c r="N8" s="55">
        <f>(PIB_ENC[[#This Row],[2011:I]]/PIB_ENC[[#This Row],[2010:I]]-1)*100</f>
        <v>12.148692058670928</v>
      </c>
      <c r="O8" s="55">
        <f>(PIB_ENC[[#This Row],[2011:II]]/PIB_ENC[[#This Row],[2010:II]]-1)*100</f>
        <v>-10.834098709862127</v>
      </c>
      <c r="P8" s="55">
        <f>(PIB_ENC[[#This Row],[2011:III]]/PIB_ENC[[#This Row],[2010:III]]-1)*100</f>
        <v>-4.3313225651724245</v>
      </c>
      <c r="Q8" s="55">
        <f>(PIB_ENC[[#This Row],[2011:IV]]/PIB_ENC[[#This Row],[2010:IV]]-1)*100</f>
        <v>11.842291597243793</v>
      </c>
      <c r="R8" s="55">
        <f>(PIB_ENC[[#This Row],[2012:I]]/PIB_ENC[[#This Row],[2011:I]]-1)*100</f>
        <v>-9.8793453821364068</v>
      </c>
      <c r="S8" s="55">
        <f>(PIB_ENC[[#This Row],[2012:II]]/PIB_ENC[[#This Row],[2011:II]]-1)*100</f>
        <v>-25.636587909580843</v>
      </c>
      <c r="T8" s="55">
        <f>(PIB_ENC[[#This Row],[2012:III]]/PIB_ENC[[#This Row],[2011:III]]-1)*100</f>
        <v>-5.6889480792581715</v>
      </c>
      <c r="U8" s="55">
        <f>(PIB_ENC[[#This Row],[2012:IV]]/PIB_ENC[[#This Row],[2011:IV]]-1)*100</f>
        <v>-9.6962063627590851</v>
      </c>
      <c r="V8" s="55">
        <f>(PIB_ENC[[#This Row],[2013:I]]/PIB_ENC[[#This Row],[2012:I]]-1)*100</f>
        <v>-24.685376246788572</v>
      </c>
      <c r="W8" s="55">
        <f>(PIB_ENC[[#This Row],[2013:II]]/PIB_ENC[[#This Row],[2012:II]]-1)*100</f>
        <v>19.708934435646274</v>
      </c>
      <c r="X8" s="55">
        <f>(PIB_ENC[[#This Row],[2013:III]]/PIB_ENC[[#This Row],[2012:III]]-1)*100</f>
        <v>2.212243618800791</v>
      </c>
      <c r="Y8" s="55">
        <f>(PIB_ENC[[#This Row],[2013:IV]]/PIB_ENC[[#This Row],[2012:IV]]-1)*100</f>
        <v>4.9320449758046614</v>
      </c>
      <c r="Z8" s="55">
        <f>(PIB_ENC[[#This Row],[2014:I]]/PIB_ENC[[#This Row],[2013:I]]-1)*100</f>
        <v>27.562434016474025</v>
      </c>
      <c r="AA8" s="55">
        <f>(PIB_ENC[[#This Row],[2014:II]]/PIB_ENC[[#This Row],[2013:II]]-1)*100</f>
        <v>11.160037566825952</v>
      </c>
      <c r="AB8" s="55">
        <f>(PIB_ENC[[#This Row],[2014:III]]/PIB_ENC[[#This Row],[2013:III]]-1)*100</f>
        <v>3.6418690516848207</v>
      </c>
      <c r="AC8" s="55">
        <f>(PIB_ENC[[#This Row],[2014:IV]]/PIB_ENC[[#This Row],[2013:IV]]-1)*100</f>
        <v>-6.3387946986193544</v>
      </c>
      <c r="AD8" s="55">
        <f>(PIB_ENC[[#This Row],[2015:I]]/PIB_ENC[[#This Row],[2014:I]]-1)*100</f>
        <v>10.763370073983825</v>
      </c>
      <c r="AE8" s="55">
        <f>(PIB_ENC[[#This Row],[2015:II]]/PIB_ENC[[#This Row],[2014:II]]-1)*100</f>
        <v>-13.131244029724909</v>
      </c>
      <c r="AF8" s="55">
        <f>(PIB_ENC[[#This Row],[2015:III]]/PIB_ENC[[#This Row],[2014:III]]-1)*100</f>
        <v>-29.813572718212921</v>
      </c>
      <c r="AG8" s="55">
        <f>(PIB_ENC[[#This Row],[2015:IV]]/PIB_ENC[[#This Row],[2014:IV]]-1)*100</f>
        <v>-19.407914582274511</v>
      </c>
      <c r="AH8" s="55">
        <f>(PIB_ENC[[#This Row],[2016:I]]/PIB_ENC[[#This Row],[2015:I]]-1)*100</f>
        <v>-34.865658272407444</v>
      </c>
      <c r="AI8" s="55">
        <f>(PIB_ENC[[#This Row],[2016:II]]/PIB_ENC[[#This Row],[2015:II]]-1)*100</f>
        <v>-32.746507805262816</v>
      </c>
      <c r="AJ8" s="55">
        <f>(PIB_ENC[[#This Row],[2016:III]]/PIB_ENC[[#This Row],[2015:III]]-1)*100</f>
        <v>-13.533475178888398</v>
      </c>
      <c r="AK8" s="55">
        <f>(PIB_ENC[[#This Row],[2016:IV]]/PIB_ENC[[#This Row],[2015:IV]]-1)*100</f>
        <v>-30.638758512943486</v>
      </c>
      <c r="AL8" s="55">
        <f>(PIB_ENC[[#This Row],[2017:I]]/PIB_ENC[[#This Row],[2016:I]]-1)*100</f>
        <v>36.907358104784784</v>
      </c>
      <c r="AM8" s="55">
        <f>(PIB_ENC[[#This Row],[2017:II]]/PIB_ENC[[#This Row],[2016:II]]-1)*100</f>
        <v>-9.8643029327970417</v>
      </c>
      <c r="AN8" s="55">
        <f>(PIB_ENC[[#This Row],[2017:III]]/PIB_ENC[[#This Row],[2016:III]]-1)*100</f>
        <v>5.3400007891926116</v>
      </c>
      <c r="AO8" s="55">
        <f>(PIB_ENC[[#This Row],[2017:IV]]/PIB_ENC[[#This Row],[2016:IV]]-1)*100</f>
        <v>8.6987727132646917</v>
      </c>
      <c r="AP8" s="55">
        <f>(PIB_ENC[[#This Row],[2018:I]]/PIB_ENC[[#This Row],[2017:I]]-1)*100</f>
        <v>-32.739340373684811</v>
      </c>
      <c r="AQ8" s="55">
        <f>(PIB_ENC[[#This Row],[2018:II]]/PIB_ENC[[#This Row],[2017:II]]-1)*100</f>
        <v>14.819844384792047</v>
      </c>
      <c r="AR8" s="55">
        <f>(PIB_ENC[[#This Row],[2018:III]]/PIB_ENC[[#This Row],[2017:III]]-1)*100</f>
        <v>21.16773557975613</v>
      </c>
      <c r="AS8" s="55">
        <f>(PIB_ENC[[#This Row],[2018:IV]]/PIB_ENC[[#This Row],[2017:IV]]-1)*100</f>
        <v>6.438626874290132</v>
      </c>
      <c r="AT8" s="55">
        <f>(PIB_ENC[[#This Row],[2019:I]]/PIB_ENC[[#This Row],[2018:I]]-1)*100</f>
        <v>32.489194567845068</v>
      </c>
      <c r="AU8" s="55">
        <f>(PIB_ENC[[#This Row],[2019:II]]/PIB_ENC[[#This Row],[2018:II]]-1)*100</f>
        <v>1.7788967208000717</v>
      </c>
      <c r="AV8" s="55">
        <f>(PIB_ENC[[#This Row],[2019:III]]/PIB_ENC[[#This Row],[2018:III]]-1)*100</f>
        <v>0.10959499353804247</v>
      </c>
      <c r="AW8" s="55">
        <f>(PIB_ENC[[#This Row],[2019:IV]]/PIB_ENC[[#This Row],[2018:IV]]-1)*100</f>
        <v>25.809084486970924</v>
      </c>
      <c r="AX8" s="55">
        <f>(PIB_ENC[[#This Row],[2020:I]]/PIB_ENC[[#This Row],[2019:I]]-1)*100</f>
        <v>4.1151470626878961</v>
      </c>
      <c r="AY8" s="55">
        <f>(PIB_ENC[[#This Row],[2020:II]]/PIB_ENC[[#This Row],[2019:II]]-1)*100</f>
        <v>-41.742901052130087</v>
      </c>
      <c r="AZ8" s="55">
        <f>(PIB_ENC[[#This Row],[2020:III]]/PIB_ENC[[#This Row],[2019:III]]-1)*100</f>
        <v>-6.6601677973300415</v>
      </c>
      <c r="BA8" s="55">
        <f>(PIB_ENC[[#This Row],[2020:IV]]/PIB_ENC[[#This Row],[2019:IV]]-1)*100</f>
        <v>-27.830396932742531</v>
      </c>
      <c r="BB8" s="55">
        <f>(PIB_ENC[[#This Row],[2021:I]]/PIB_ENC[[#This Row],[2020:I]]-1)*100</f>
        <v>-39.882290473920136</v>
      </c>
      <c r="BC8" s="55">
        <f>(PIB_ENC[[#This Row],[2021:II]]/PIB_ENC[[#This Row],[2020:II]]-1)*100</f>
        <v>39.251415477953188</v>
      </c>
      <c r="BD8" s="55">
        <f>(PIB_ENC[[#This Row],[2021:III]]/PIB_ENC[[#This Row],[2020:III]]-1)*100</f>
        <v>-36.062699298754794</v>
      </c>
      <c r="BE8" s="55">
        <f>(PIB_ENC[[#This Row],[2021:IV]]/PIB_ENC[[#This Row],[2020:IV]]-1)*100</f>
        <v>-8.0395250165143715</v>
      </c>
      <c r="BF8" s="55">
        <f>(PIB_ENC[[#This Row],[2022:I]]/PIB_ENC[[#This Row],[2021:I]]-1)*100</f>
        <v>6.8231003789234412</v>
      </c>
      <c r="BG8" s="55">
        <f>(PIB_ENC[[#This Row],[2022:II]]/PIB_ENC[[#This Row],[2021:II]]-1)*100</f>
        <v>1.3672124676159081</v>
      </c>
      <c r="BH8" s="55">
        <f>(PIB_ENC[[#This Row],[2022:III]]/PIB_ENC[[#This Row],[2021:III]]-1)*100</f>
        <v>20.516439225903916</v>
      </c>
      <c r="BI8" s="55">
        <f>(PIB_ENC[[#This Row],[2022:IV]]/PIB_ENC[[#This Row],[2021:IV]]-1)*100</f>
        <v>-12.356347841074889</v>
      </c>
      <c r="BJ8" s="55">
        <f>(PIB_ENC[[#This Row],[2023:I]]/PIB_ENC[[#This Row],[2022:I]]-1)*100</f>
        <v>-6.0077018324898752</v>
      </c>
      <c r="BK8" s="55">
        <f>(PIB_ENC[[#This Row],[2023:II]]/PIB_ENC[[#This Row],[2022:II]]-1)*100</f>
        <v>-10.297473367408315</v>
      </c>
      <c r="BL8" s="55">
        <f>(PIB_ENC[[#This Row],[2023:III]]/PIB_ENC[[#This Row],[2022:III]]-1)*100</f>
        <v>-33.412744576444133</v>
      </c>
      <c r="BM8" s="55">
        <f>(PIB_ENC[[#This Row],[2023:IV]]/PIB_ENC[[#This Row],[2022:IV]]-1)*100</f>
        <v>-8.248253074062772</v>
      </c>
    </row>
    <row r="9" spans="1:65" ht="15" customHeight="1" x14ac:dyDescent="0.2">
      <c r="A9" s="46" t="s">
        <v>69</v>
      </c>
      <c r="B9" s="56">
        <f>(PIB_ENC[[#This Row],[2008:I]]/PIB_ENC[[#This Row],[2007:I]]-1)*100</f>
        <v>5.4112792526507025</v>
      </c>
      <c r="C9" s="56">
        <f>(PIB_ENC[[#This Row],[2008:II]]/PIB_ENC[[#This Row],[2007:II]]-1)*100</f>
        <v>-10.21503257763392</v>
      </c>
      <c r="D9" s="56">
        <f>(PIB_ENC[[#This Row],[2008:III]]/PIB_ENC[[#This Row],[2007:III]]-1)*100</f>
        <v>11.847899543226625</v>
      </c>
      <c r="E9" s="56">
        <f>(PIB_ENC[[#This Row],[2008:IV]]/PIB_ENC[[#This Row],[2007:IV]]-1)*100</f>
        <v>-15.448637427689537</v>
      </c>
      <c r="F9" s="56">
        <f>(PIB_ENC[[#This Row],[2009:I]]/PIB_ENC[[#This Row],[2008:I]]-1)*100</f>
        <v>17.458183416017636</v>
      </c>
      <c r="G9" s="56">
        <f>(PIB_ENC[[#This Row],[2009:II]]/PIB_ENC[[#This Row],[2008:II]]-1)*100</f>
        <v>1.3478136872399737</v>
      </c>
      <c r="H9" s="56">
        <f>(PIB_ENC[[#This Row],[2009:III]]/PIB_ENC[[#This Row],[2008:III]]-1)*100</f>
        <v>-2.0760771826196511</v>
      </c>
      <c r="I9" s="56">
        <f>(PIB_ENC[[#This Row],[2009:IV]]/PIB_ENC[[#This Row],[2008:IV]]-1)*100</f>
        <v>6.3608352208625263</v>
      </c>
      <c r="J9" s="56">
        <f>(PIB_ENC[[#This Row],[2010:I]]/PIB_ENC[[#This Row],[2009:I]]-1)*100</f>
        <v>-5.114309949054574</v>
      </c>
      <c r="K9" s="56">
        <f>(PIB_ENC[[#This Row],[2010:II]]/PIB_ENC[[#This Row],[2009:II]]-1)*100</f>
        <v>15.974463597328747</v>
      </c>
      <c r="L9" s="56">
        <f>(PIB_ENC[[#This Row],[2010:III]]/PIB_ENC[[#This Row],[2009:III]]-1)*100</f>
        <v>4.4467584483030453</v>
      </c>
      <c r="M9" s="56">
        <f>(PIB_ENC[[#This Row],[2010:IV]]/PIB_ENC[[#This Row],[2009:IV]]-1)*100</f>
        <v>-3.0011135465342509</v>
      </c>
      <c r="N9" s="56">
        <f>(PIB_ENC[[#This Row],[2011:I]]/PIB_ENC[[#This Row],[2010:I]]-1)*100</f>
        <v>-7.0198155320447375</v>
      </c>
      <c r="O9" s="56">
        <f>(PIB_ENC[[#This Row],[2011:II]]/PIB_ENC[[#This Row],[2010:II]]-1)*100</f>
        <v>1.5517926850159736</v>
      </c>
      <c r="P9" s="56">
        <f>(PIB_ENC[[#This Row],[2011:III]]/PIB_ENC[[#This Row],[2010:III]]-1)*100</f>
        <v>10.454763441246119</v>
      </c>
      <c r="Q9" s="56">
        <f>(PIB_ENC[[#This Row],[2011:IV]]/PIB_ENC[[#This Row],[2010:IV]]-1)*100</f>
        <v>3.6511836517722163</v>
      </c>
      <c r="R9" s="56">
        <f>(PIB_ENC[[#This Row],[2012:I]]/PIB_ENC[[#This Row],[2011:I]]-1)*100</f>
        <v>7.7994632260388608</v>
      </c>
      <c r="S9" s="56">
        <f>(PIB_ENC[[#This Row],[2012:II]]/PIB_ENC[[#This Row],[2011:II]]-1)*100</f>
        <v>-6.5648062863830408</v>
      </c>
      <c r="T9" s="56">
        <f>(PIB_ENC[[#This Row],[2012:III]]/PIB_ENC[[#This Row],[2011:III]]-1)*100</f>
        <v>-6.9191570455618967</v>
      </c>
      <c r="U9" s="56">
        <f>(PIB_ENC[[#This Row],[2012:IV]]/PIB_ENC[[#This Row],[2011:IV]]-1)*100</f>
        <v>-1.5517628405377515</v>
      </c>
      <c r="V9" s="56">
        <f>(PIB_ENC[[#This Row],[2013:I]]/PIB_ENC[[#This Row],[2012:I]]-1)*100</f>
        <v>-4.9531380076157756</v>
      </c>
      <c r="W9" s="56">
        <f>(PIB_ENC[[#This Row],[2013:II]]/PIB_ENC[[#This Row],[2012:II]]-1)*100</f>
        <v>-8.4666862265075693</v>
      </c>
      <c r="X9" s="56">
        <f>(PIB_ENC[[#This Row],[2013:III]]/PIB_ENC[[#This Row],[2012:III]]-1)*100</f>
        <v>-7.5433869799672815</v>
      </c>
      <c r="Y9" s="56">
        <f>(PIB_ENC[[#This Row],[2013:IV]]/PIB_ENC[[#This Row],[2012:IV]]-1)*100</f>
        <v>-10.956532318298539</v>
      </c>
      <c r="Z9" s="56">
        <f>(PIB_ENC[[#This Row],[2014:I]]/PIB_ENC[[#This Row],[2013:I]]-1)*100</f>
        <v>1.5855866965699184</v>
      </c>
      <c r="AA9" s="56">
        <f>(PIB_ENC[[#This Row],[2014:II]]/PIB_ENC[[#This Row],[2013:II]]-1)*100</f>
        <v>5.2693087809863037E-2</v>
      </c>
      <c r="AB9" s="56">
        <f>(PIB_ENC[[#This Row],[2014:III]]/PIB_ENC[[#This Row],[2013:III]]-1)*100</f>
        <v>-0.25217656728628857</v>
      </c>
      <c r="AC9" s="56">
        <f>(PIB_ENC[[#This Row],[2014:IV]]/PIB_ENC[[#This Row],[2013:IV]]-1)*100</f>
        <v>8.1361006937189515</v>
      </c>
      <c r="AD9" s="56">
        <f>(PIB_ENC[[#This Row],[2015:I]]/PIB_ENC[[#This Row],[2014:I]]-1)*100</f>
        <v>-12.387802675483893</v>
      </c>
      <c r="AE9" s="56">
        <f>(PIB_ENC[[#This Row],[2015:II]]/PIB_ENC[[#This Row],[2014:II]]-1)*100</f>
        <v>-5.155662943522854</v>
      </c>
      <c r="AF9" s="56">
        <f>(PIB_ENC[[#This Row],[2015:III]]/PIB_ENC[[#This Row],[2014:III]]-1)*100</f>
        <v>-7.9042406070458533</v>
      </c>
      <c r="AG9" s="56">
        <f>(PIB_ENC[[#This Row],[2015:IV]]/PIB_ENC[[#This Row],[2014:IV]]-1)*100</f>
        <v>-10.438109100814973</v>
      </c>
      <c r="AH9" s="56">
        <f>(PIB_ENC[[#This Row],[2016:I]]/PIB_ENC[[#This Row],[2015:I]]-1)*100</f>
        <v>9.6537009424008993</v>
      </c>
      <c r="AI9" s="56">
        <f>(PIB_ENC[[#This Row],[2016:II]]/PIB_ENC[[#This Row],[2015:II]]-1)*100</f>
        <v>14.922729987411042</v>
      </c>
      <c r="AJ9" s="56">
        <f>(PIB_ENC[[#This Row],[2016:III]]/PIB_ENC[[#This Row],[2015:III]]-1)*100</f>
        <v>17.210225026350191</v>
      </c>
      <c r="AK9" s="56">
        <f>(PIB_ENC[[#This Row],[2016:IV]]/PIB_ENC[[#This Row],[2015:IV]]-1)*100</f>
        <v>21.056661799007379</v>
      </c>
      <c r="AL9" s="56">
        <f>(PIB_ENC[[#This Row],[2017:I]]/PIB_ENC[[#This Row],[2016:I]]-1)*100</f>
        <v>16.051332928012908</v>
      </c>
      <c r="AM9" s="56">
        <f>(PIB_ENC[[#This Row],[2017:II]]/PIB_ENC[[#This Row],[2016:II]]-1)*100</f>
        <v>7.1625816588693159</v>
      </c>
      <c r="AN9" s="56">
        <f>(PIB_ENC[[#This Row],[2017:III]]/PIB_ENC[[#This Row],[2016:III]]-1)*100</f>
        <v>7.9822308727251601</v>
      </c>
      <c r="AO9" s="56">
        <f>(PIB_ENC[[#This Row],[2017:IV]]/PIB_ENC[[#This Row],[2016:IV]]-1)*100</f>
        <v>9.6243943258518261</v>
      </c>
      <c r="AP9" s="56">
        <f>(PIB_ENC[[#This Row],[2018:I]]/PIB_ENC[[#This Row],[2017:I]]-1)*100</f>
        <v>7.6291693436700614</v>
      </c>
      <c r="AQ9" s="56">
        <f>(PIB_ENC[[#This Row],[2018:II]]/PIB_ENC[[#This Row],[2017:II]]-1)*100</f>
        <v>10.884140920298812</v>
      </c>
      <c r="AR9" s="56">
        <f>(PIB_ENC[[#This Row],[2018:III]]/PIB_ENC[[#This Row],[2017:III]]-1)*100</f>
        <v>12.325071822717604</v>
      </c>
      <c r="AS9" s="56">
        <f>(PIB_ENC[[#This Row],[2018:IV]]/PIB_ENC[[#This Row],[2017:IV]]-1)*100</f>
        <v>8.9658204317756063</v>
      </c>
      <c r="AT9" s="56">
        <f>(PIB_ENC[[#This Row],[2019:I]]/PIB_ENC[[#This Row],[2018:I]]-1)*100</f>
        <v>6.3181343743972107</v>
      </c>
      <c r="AU9" s="56">
        <f>(PIB_ENC[[#This Row],[2019:II]]/PIB_ENC[[#This Row],[2018:II]]-1)*100</f>
        <v>9.5403049234470405</v>
      </c>
      <c r="AV9" s="56">
        <f>(PIB_ENC[[#This Row],[2019:III]]/PIB_ENC[[#This Row],[2018:III]]-1)*100</f>
        <v>9.6617844617194812</v>
      </c>
      <c r="AW9" s="56">
        <f>(PIB_ENC[[#This Row],[2019:IV]]/PIB_ENC[[#This Row],[2018:IV]]-1)*100</f>
        <v>13.18189073634497</v>
      </c>
      <c r="AX9" s="56">
        <f>(PIB_ENC[[#This Row],[2020:I]]/PIB_ENC[[#This Row],[2019:I]]-1)*100</f>
        <v>-0.56346814715131366</v>
      </c>
      <c r="AY9" s="56">
        <f>(PIB_ENC[[#This Row],[2020:II]]/PIB_ENC[[#This Row],[2019:II]]-1)*100</f>
        <v>-44.95357952414173</v>
      </c>
      <c r="AZ9" s="56">
        <f>(PIB_ENC[[#This Row],[2020:III]]/PIB_ENC[[#This Row],[2019:III]]-1)*100</f>
        <v>-30.215649416865709</v>
      </c>
      <c r="BA9" s="56">
        <f>(PIB_ENC[[#This Row],[2020:IV]]/PIB_ENC[[#This Row],[2019:IV]]-1)*100</f>
        <v>-30.723237627380819</v>
      </c>
      <c r="BB9" s="56">
        <f>(PIB_ENC[[#This Row],[2021:I]]/PIB_ENC[[#This Row],[2020:I]]-1)*100</f>
        <v>-21.543337418289678</v>
      </c>
      <c r="BC9" s="56">
        <f>(PIB_ENC[[#This Row],[2021:II]]/PIB_ENC[[#This Row],[2020:II]]-1)*100</f>
        <v>42.093132824766165</v>
      </c>
      <c r="BD9" s="56">
        <f>(PIB_ENC[[#This Row],[2021:III]]/PIB_ENC[[#This Row],[2020:III]]-1)*100</f>
        <v>13.54154685158775</v>
      </c>
      <c r="BE9" s="56">
        <f>(PIB_ENC[[#This Row],[2021:IV]]/PIB_ENC[[#This Row],[2020:IV]]-1)*100</f>
        <v>18.138525546277016</v>
      </c>
      <c r="BF9" s="56">
        <f>(PIB_ENC[[#This Row],[2022:I]]/PIB_ENC[[#This Row],[2021:I]]-1)*100</f>
        <v>30.780182490618202</v>
      </c>
      <c r="BG9" s="56">
        <f>(PIB_ENC[[#This Row],[2022:II]]/PIB_ENC[[#This Row],[2021:II]]-1)*100</f>
        <v>40.491949212470836</v>
      </c>
      <c r="BH9" s="56">
        <f>(PIB_ENC[[#This Row],[2022:III]]/PIB_ENC[[#This Row],[2021:III]]-1)*100</f>
        <v>43.204084631945136</v>
      </c>
      <c r="BI9" s="56">
        <f>(PIB_ENC[[#This Row],[2022:IV]]/PIB_ENC[[#This Row],[2021:IV]]-1)*100</f>
        <v>24.897004645803289</v>
      </c>
      <c r="BJ9" s="56">
        <f>(PIB_ENC[[#This Row],[2023:I]]/PIB_ENC[[#This Row],[2022:I]]-1)*100</f>
        <v>6.3970504690646912</v>
      </c>
      <c r="BK9" s="56">
        <f>(PIB_ENC[[#This Row],[2023:II]]/PIB_ENC[[#This Row],[2022:II]]-1)*100</f>
        <v>-12.971632096398512</v>
      </c>
      <c r="BL9" s="56">
        <f>(PIB_ENC[[#This Row],[2023:III]]/PIB_ENC[[#This Row],[2022:III]]-1)*100</f>
        <v>-8.2301128686321778</v>
      </c>
      <c r="BM9" s="56">
        <f>(PIB_ENC[[#This Row],[2023:IV]]/PIB_ENC[[#This Row],[2022:IV]]-1)*100</f>
        <v>0.98818370527060662</v>
      </c>
    </row>
    <row r="10" spans="1:65" ht="15" customHeight="1" x14ac:dyDescent="0.2">
      <c r="A10" s="95" t="s">
        <v>117</v>
      </c>
      <c r="B10" s="55">
        <f>(PIB_ENC[[#This Row],[2008:I]]/PIB_ENC[[#This Row],[2007:I]]-1)*100</f>
        <v>7.4315961007860309</v>
      </c>
      <c r="C10" s="55">
        <f>(PIB_ENC[[#This Row],[2008:II]]/PIB_ENC[[#This Row],[2007:II]]-1)*100</f>
        <v>9.4446102131513943</v>
      </c>
      <c r="D10" s="55">
        <f>(PIB_ENC[[#This Row],[2008:III]]/PIB_ENC[[#This Row],[2007:III]]-1)*100</f>
        <v>8.3176169623568228</v>
      </c>
      <c r="E10" s="55">
        <f>(PIB_ENC[[#This Row],[2008:IV]]/PIB_ENC[[#This Row],[2007:IV]]-1)*100</f>
        <v>5.7111124160653004</v>
      </c>
      <c r="F10" s="55">
        <f>(PIB_ENC[[#This Row],[2009:I]]/PIB_ENC[[#This Row],[2008:I]]-1)*100</f>
        <v>-15.687309526822579</v>
      </c>
      <c r="G10" s="55">
        <f>(PIB_ENC[[#This Row],[2009:II]]/PIB_ENC[[#This Row],[2008:II]]-1)*100</f>
        <v>-7.7115074004291406</v>
      </c>
      <c r="H10" s="55">
        <f>(PIB_ENC[[#This Row],[2009:III]]/PIB_ENC[[#This Row],[2008:III]]-1)*100</f>
        <v>-5.504531339113039</v>
      </c>
      <c r="I10" s="55">
        <f>(PIB_ENC[[#This Row],[2009:IV]]/PIB_ENC[[#This Row],[2008:IV]]-1)*100</f>
        <v>-5.1151416340624589</v>
      </c>
      <c r="J10" s="55">
        <f>(PIB_ENC[[#This Row],[2010:I]]/PIB_ENC[[#This Row],[2009:I]]-1)*100</f>
        <v>23.140641254073778</v>
      </c>
      <c r="K10" s="55">
        <f>(PIB_ENC[[#This Row],[2010:II]]/PIB_ENC[[#This Row],[2009:II]]-1)*100</f>
        <v>5.7916218950221587</v>
      </c>
      <c r="L10" s="55">
        <f>(PIB_ENC[[#This Row],[2010:III]]/PIB_ENC[[#This Row],[2009:III]]-1)*100</f>
        <v>2.7722920548149954</v>
      </c>
      <c r="M10" s="55">
        <f>(PIB_ENC[[#This Row],[2010:IV]]/PIB_ENC[[#This Row],[2009:IV]]-1)*100</f>
        <v>7.2189578975519586</v>
      </c>
      <c r="N10" s="55">
        <f>(PIB_ENC[[#This Row],[2011:I]]/PIB_ENC[[#This Row],[2010:I]]-1)*100</f>
        <v>-17.947626697242725</v>
      </c>
      <c r="O10" s="55">
        <f>(PIB_ENC[[#This Row],[2011:II]]/PIB_ENC[[#This Row],[2010:II]]-1)*100</f>
        <v>-6.358946227275486</v>
      </c>
      <c r="P10" s="55">
        <f>(PIB_ENC[[#This Row],[2011:III]]/PIB_ENC[[#This Row],[2010:III]]-1)*100</f>
        <v>-9.34579399437715</v>
      </c>
      <c r="Q10" s="55">
        <f>(PIB_ENC[[#This Row],[2011:IV]]/PIB_ENC[[#This Row],[2010:IV]]-1)*100</f>
        <v>-13.604210247035164</v>
      </c>
      <c r="R10" s="55">
        <f>(PIB_ENC[[#This Row],[2012:I]]/PIB_ENC[[#This Row],[2011:I]]-1)*100</f>
        <v>-11.203164991670445</v>
      </c>
      <c r="S10" s="55">
        <f>(PIB_ENC[[#This Row],[2012:II]]/PIB_ENC[[#This Row],[2011:II]]-1)*100</f>
        <v>-5.8608021722189374</v>
      </c>
      <c r="T10" s="55">
        <f>(PIB_ENC[[#This Row],[2012:III]]/PIB_ENC[[#This Row],[2011:III]]-1)*100</f>
        <v>-8.516648904288914</v>
      </c>
      <c r="U10" s="55">
        <f>(PIB_ENC[[#This Row],[2012:IV]]/PIB_ENC[[#This Row],[2011:IV]]-1)*100</f>
        <v>0.66495474897783069</v>
      </c>
      <c r="V10" s="55">
        <f>(PIB_ENC[[#This Row],[2013:I]]/PIB_ENC[[#This Row],[2012:I]]-1)*100</f>
        <v>12.852432670841395</v>
      </c>
      <c r="W10" s="55">
        <f>(PIB_ENC[[#This Row],[2013:II]]/PIB_ENC[[#This Row],[2012:II]]-1)*100</f>
        <v>8.2810297743008299</v>
      </c>
      <c r="X10" s="55">
        <f>(PIB_ENC[[#This Row],[2013:III]]/PIB_ENC[[#This Row],[2012:III]]-1)*100</f>
        <v>10.202880725765562</v>
      </c>
      <c r="Y10" s="55">
        <f>(PIB_ENC[[#This Row],[2013:IV]]/PIB_ENC[[#This Row],[2012:IV]]-1)*100</f>
        <v>3.1619007764862817</v>
      </c>
      <c r="Z10" s="55">
        <f>(PIB_ENC[[#This Row],[2014:I]]/PIB_ENC[[#This Row],[2013:I]]-1)*100</f>
        <v>-12.002756850002005</v>
      </c>
      <c r="AA10" s="55">
        <f>(PIB_ENC[[#This Row],[2014:II]]/PIB_ENC[[#This Row],[2013:II]]-1)*100</f>
        <v>-12.339932493284756</v>
      </c>
      <c r="AB10" s="55">
        <f>(PIB_ENC[[#This Row],[2014:III]]/PIB_ENC[[#This Row],[2013:III]]-1)*100</f>
        <v>-7.8099002123844352</v>
      </c>
      <c r="AC10" s="55">
        <f>(PIB_ENC[[#This Row],[2014:IV]]/PIB_ENC[[#This Row],[2013:IV]]-1)*100</f>
        <v>-10.82955318994353</v>
      </c>
      <c r="AD10" s="55">
        <f>(PIB_ENC[[#This Row],[2015:I]]/PIB_ENC[[#This Row],[2014:I]]-1)*100</f>
        <v>-3.0851794937294619</v>
      </c>
      <c r="AE10" s="55">
        <f>(PIB_ENC[[#This Row],[2015:II]]/PIB_ENC[[#This Row],[2014:II]]-1)*100</f>
        <v>9.8135894872635845</v>
      </c>
      <c r="AF10" s="55">
        <f>(PIB_ENC[[#This Row],[2015:III]]/PIB_ENC[[#This Row],[2014:III]]-1)*100</f>
        <v>7.5486273484920208</v>
      </c>
      <c r="AG10" s="55">
        <f>(PIB_ENC[[#This Row],[2015:IV]]/PIB_ENC[[#This Row],[2014:IV]]-1)*100</f>
        <v>13.479752005178369</v>
      </c>
      <c r="AH10" s="55">
        <f>(PIB_ENC[[#This Row],[2016:I]]/PIB_ENC[[#This Row],[2015:I]]-1)*100</f>
        <v>42.811493845752288</v>
      </c>
      <c r="AI10" s="55">
        <f>(PIB_ENC[[#This Row],[2016:II]]/PIB_ENC[[#This Row],[2015:II]]-1)*100</f>
        <v>47.431147000141195</v>
      </c>
      <c r="AJ10" s="55">
        <f>(PIB_ENC[[#This Row],[2016:III]]/PIB_ENC[[#This Row],[2015:III]]-1)*100</f>
        <v>31.942332868428114</v>
      </c>
      <c r="AK10" s="55">
        <f>(PIB_ENC[[#This Row],[2016:IV]]/PIB_ENC[[#This Row],[2015:IV]]-1)*100</f>
        <v>34.855336550858951</v>
      </c>
      <c r="AL10" s="55">
        <f>(PIB_ENC[[#This Row],[2017:I]]/PIB_ENC[[#This Row],[2016:I]]-1)*100</f>
        <v>22.813329047850715</v>
      </c>
      <c r="AM10" s="55">
        <f>(PIB_ENC[[#This Row],[2017:II]]/PIB_ENC[[#This Row],[2016:II]]-1)*100</f>
        <v>14.292872508809552</v>
      </c>
      <c r="AN10" s="55">
        <f>(PIB_ENC[[#This Row],[2017:III]]/PIB_ENC[[#This Row],[2016:III]]-1)*100</f>
        <v>10.321653579650182</v>
      </c>
      <c r="AO10" s="55">
        <f>(PIB_ENC[[#This Row],[2017:IV]]/PIB_ENC[[#This Row],[2016:IV]]-1)*100</f>
        <v>17.577385624394658</v>
      </c>
      <c r="AP10" s="55">
        <f>(PIB_ENC[[#This Row],[2018:I]]/PIB_ENC[[#This Row],[2017:I]]-1)*100</f>
        <v>4.2362531487956101</v>
      </c>
      <c r="AQ10" s="55">
        <f>(PIB_ENC[[#This Row],[2018:II]]/PIB_ENC[[#This Row],[2017:II]]-1)*100</f>
        <v>9.3873522018136377</v>
      </c>
      <c r="AR10" s="55">
        <f>(PIB_ENC[[#This Row],[2018:III]]/PIB_ENC[[#This Row],[2017:III]]-1)*100</f>
        <v>-2.2183771530383867</v>
      </c>
      <c r="AS10" s="55">
        <f>(PIB_ENC[[#This Row],[2018:IV]]/PIB_ENC[[#This Row],[2017:IV]]-1)*100</f>
        <v>0.2856514211035055</v>
      </c>
      <c r="AT10" s="55">
        <f>(PIB_ENC[[#This Row],[2019:I]]/PIB_ENC[[#This Row],[2018:I]]-1)*100</f>
        <v>-3.0279216590723301</v>
      </c>
      <c r="AU10" s="55">
        <f>(PIB_ENC[[#This Row],[2019:II]]/PIB_ENC[[#This Row],[2018:II]]-1)*100</f>
        <v>-12.128686267994638</v>
      </c>
      <c r="AV10" s="55">
        <f>(PIB_ENC[[#This Row],[2019:III]]/PIB_ENC[[#This Row],[2018:III]]-1)*100</f>
        <v>16.550628419858526</v>
      </c>
      <c r="AW10" s="55">
        <f>(PIB_ENC[[#This Row],[2019:IV]]/PIB_ENC[[#This Row],[2018:IV]]-1)*100</f>
        <v>10.770021531521468</v>
      </c>
      <c r="AX10" s="55">
        <f>(PIB_ENC[[#This Row],[2020:I]]/PIB_ENC[[#This Row],[2019:I]]-1)*100</f>
        <v>18.17124314759846</v>
      </c>
      <c r="AY10" s="55">
        <f>(PIB_ENC[[#This Row],[2020:II]]/PIB_ENC[[#This Row],[2019:II]]-1)*100</f>
        <v>-64.945471925120884</v>
      </c>
      <c r="AZ10" s="55">
        <f>(PIB_ENC[[#This Row],[2020:III]]/PIB_ENC[[#This Row],[2019:III]]-1)*100</f>
        <v>-52.338733765924594</v>
      </c>
      <c r="BA10" s="55">
        <f>(PIB_ENC[[#This Row],[2020:IV]]/PIB_ENC[[#This Row],[2019:IV]]-1)*100</f>
        <v>-45.939441241948352</v>
      </c>
      <c r="BB10" s="55">
        <f>(PIB_ENC[[#This Row],[2021:I]]/PIB_ENC[[#This Row],[2020:I]]-1)*100</f>
        <v>-30.914587118822499</v>
      </c>
      <c r="BC10" s="55">
        <f>(PIB_ENC[[#This Row],[2021:II]]/PIB_ENC[[#This Row],[2020:II]]-1)*100</f>
        <v>175.2781187435219</v>
      </c>
      <c r="BD10" s="55">
        <f>(PIB_ENC[[#This Row],[2021:III]]/PIB_ENC[[#This Row],[2020:III]]-1)*100</f>
        <v>93.460793331799835</v>
      </c>
      <c r="BE10" s="55">
        <f>(PIB_ENC[[#This Row],[2021:IV]]/PIB_ENC[[#This Row],[2020:IV]]-1)*100</f>
        <v>82.267463925057953</v>
      </c>
      <c r="BF10" s="55">
        <f>(PIB_ENC[[#This Row],[2022:I]]/PIB_ENC[[#This Row],[2021:I]]-1)*100</f>
        <v>39.83985358456934</v>
      </c>
      <c r="BG10" s="55">
        <f>(PIB_ENC[[#This Row],[2022:II]]/PIB_ENC[[#This Row],[2021:II]]-1)*100</f>
        <v>38.675377405077271</v>
      </c>
      <c r="BH10" s="55">
        <f>(PIB_ENC[[#This Row],[2022:III]]/PIB_ENC[[#This Row],[2021:III]]-1)*100</f>
        <v>57.344414513507758</v>
      </c>
      <c r="BI10" s="55">
        <f>(PIB_ENC[[#This Row],[2022:IV]]/PIB_ENC[[#This Row],[2021:IV]]-1)*100</f>
        <v>28.961547067343862</v>
      </c>
      <c r="BJ10" s="55">
        <f>(PIB_ENC[[#This Row],[2023:I]]/PIB_ENC[[#This Row],[2022:I]]-1)*100</f>
        <v>17.894316648757336</v>
      </c>
      <c r="BK10" s="55">
        <f>(PIB_ENC[[#This Row],[2023:II]]/PIB_ENC[[#This Row],[2022:II]]-1)*100</f>
        <v>10.468684937578555</v>
      </c>
      <c r="BL10" s="55">
        <f>(PIB_ENC[[#This Row],[2023:III]]/PIB_ENC[[#This Row],[2022:III]]-1)*100</f>
        <v>-0.89851419417569245</v>
      </c>
      <c r="BM10" s="55">
        <f>(PIB_ENC[[#This Row],[2023:IV]]/PIB_ENC[[#This Row],[2022:IV]]-1)*100</f>
        <v>13.352651366501656</v>
      </c>
    </row>
    <row r="11" spans="1:65" ht="15" customHeight="1" x14ac:dyDescent="0.2">
      <c r="A11" s="46" t="s">
        <v>70</v>
      </c>
      <c r="B11" s="56">
        <f>(PIB_ENC[[#This Row],[2008:I]]/PIB_ENC[[#This Row],[2007:I]]-1)*100</f>
        <v>24.757862951437872</v>
      </c>
      <c r="C11" s="56">
        <f>(PIB_ENC[[#This Row],[2008:II]]/PIB_ENC[[#This Row],[2007:II]]-1)*100</f>
        <v>-9.52509116118161</v>
      </c>
      <c r="D11" s="56">
        <f>(PIB_ENC[[#This Row],[2008:III]]/PIB_ENC[[#This Row],[2007:III]]-1)*100</f>
        <v>8.5668683930990586</v>
      </c>
      <c r="E11" s="56">
        <f>(PIB_ENC[[#This Row],[2008:IV]]/PIB_ENC[[#This Row],[2007:IV]]-1)*100</f>
        <v>7.8312766748866114</v>
      </c>
      <c r="F11" s="56">
        <f>(PIB_ENC[[#This Row],[2009:I]]/PIB_ENC[[#This Row],[2008:I]]-1)*100</f>
        <v>-8.958024918521911</v>
      </c>
      <c r="G11" s="56">
        <f>(PIB_ENC[[#This Row],[2009:II]]/PIB_ENC[[#This Row],[2008:II]]-1)*100</f>
        <v>17.881537992377904</v>
      </c>
      <c r="H11" s="56">
        <f>(PIB_ENC[[#This Row],[2009:III]]/PIB_ENC[[#This Row],[2008:III]]-1)*100</f>
        <v>2.7636468474274034</v>
      </c>
      <c r="I11" s="56">
        <f>(PIB_ENC[[#This Row],[2009:IV]]/PIB_ENC[[#This Row],[2008:IV]]-1)*100</f>
        <v>-12.883002428462721</v>
      </c>
      <c r="J11" s="56">
        <f>(PIB_ENC[[#This Row],[2010:I]]/PIB_ENC[[#This Row],[2009:I]]-1)*100</f>
        <v>-12.362937719875022</v>
      </c>
      <c r="K11" s="56">
        <f>(PIB_ENC[[#This Row],[2010:II]]/PIB_ENC[[#This Row],[2009:II]]-1)*100</f>
        <v>-5.0582279169795292</v>
      </c>
      <c r="L11" s="56">
        <f>(PIB_ENC[[#This Row],[2010:III]]/PIB_ENC[[#This Row],[2009:III]]-1)*100</f>
        <v>1.7338125875063559</v>
      </c>
      <c r="M11" s="56">
        <f>(PIB_ENC[[#This Row],[2010:IV]]/PIB_ENC[[#This Row],[2009:IV]]-1)*100</f>
        <v>6.4628362868679901</v>
      </c>
      <c r="N11" s="56">
        <f>(PIB_ENC[[#This Row],[2011:I]]/PIB_ENC[[#This Row],[2010:I]]-1)*100</f>
        <v>0.75429915474247711</v>
      </c>
      <c r="O11" s="56">
        <f>(PIB_ENC[[#This Row],[2011:II]]/PIB_ENC[[#This Row],[2010:II]]-1)*100</f>
        <v>-1.4755903714823937</v>
      </c>
      <c r="P11" s="56">
        <f>(PIB_ENC[[#This Row],[2011:III]]/PIB_ENC[[#This Row],[2010:III]]-1)*100</f>
        <v>42.124542548496336</v>
      </c>
      <c r="Q11" s="56">
        <f>(PIB_ENC[[#This Row],[2011:IV]]/PIB_ENC[[#This Row],[2010:IV]]-1)*100</f>
        <v>46.990418646565615</v>
      </c>
      <c r="R11" s="56">
        <f>(PIB_ENC[[#This Row],[2012:I]]/PIB_ENC[[#This Row],[2011:I]]-1)*100</f>
        <v>40.84557875494734</v>
      </c>
      <c r="S11" s="56">
        <f>(PIB_ENC[[#This Row],[2012:II]]/PIB_ENC[[#This Row],[2011:II]]-1)*100</f>
        <v>36.688352973640349</v>
      </c>
      <c r="T11" s="56">
        <f>(PIB_ENC[[#This Row],[2012:III]]/PIB_ENC[[#This Row],[2011:III]]-1)*100</f>
        <v>-0.65739730571264809</v>
      </c>
      <c r="U11" s="56">
        <f>(PIB_ENC[[#This Row],[2012:IV]]/PIB_ENC[[#This Row],[2011:IV]]-1)*100</f>
        <v>2.6158277832666776</v>
      </c>
      <c r="V11" s="56">
        <f>(PIB_ENC[[#This Row],[2013:I]]/PIB_ENC[[#This Row],[2012:I]]-1)*100</f>
        <v>42.640338944558479</v>
      </c>
      <c r="W11" s="56">
        <f>(PIB_ENC[[#This Row],[2013:II]]/PIB_ENC[[#This Row],[2012:II]]-1)*100</f>
        <v>-11.339488446831837</v>
      </c>
      <c r="X11" s="56">
        <f>(PIB_ENC[[#This Row],[2013:III]]/PIB_ENC[[#This Row],[2012:III]]-1)*100</f>
        <v>-12.441891823528417</v>
      </c>
      <c r="Y11" s="56">
        <f>(PIB_ENC[[#This Row],[2013:IV]]/PIB_ENC[[#This Row],[2012:IV]]-1)*100</f>
        <v>-6.5595563622985464</v>
      </c>
      <c r="Z11" s="56">
        <f>(PIB_ENC[[#This Row],[2014:I]]/PIB_ENC[[#This Row],[2013:I]]-1)*100</f>
        <v>-15.188771041506676</v>
      </c>
      <c r="AA11" s="56">
        <f>(PIB_ENC[[#This Row],[2014:II]]/PIB_ENC[[#This Row],[2013:II]]-1)*100</f>
        <v>-6.2370396977381333</v>
      </c>
      <c r="AB11" s="56">
        <f>(PIB_ENC[[#This Row],[2014:III]]/PIB_ENC[[#This Row],[2013:III]]-1)*100</f>
        <v>-10.85288565497693</v>
      </c>
      <c r="AC11" s="56">
        <f>(PIB_ENC[[#This Row],[2014:IV]]/PIB_ENC[[#This Row],[2013:IV]]-1)*100</f>
        <v>-6.0106451158271845</v>
      </c>
      <c r="AD11" s="56">
        <f>(PIB_ENC[[#This Row],[2015:I]]/PIB_ENC[[#This Row],[2014:I]]-1)*100</f>
        <v>-20.456125180743722</v>
      </c>
      <c r="AE11" s="56">
        <f>(PIB_ENC[[#This Row],[2015:II]]/PIB_ENC[[#This Row],[2014:II]]-1)*100</f>
        <v>-18.374313683938372</v>
      </c>
      <c r="AF11" s="56">
        <f>(PIB_ENC[[#This Row],[2015:III]]/PIB_ENC[[#This Row],[2014:III]]-1)*100</f>
        <v>-4.4553829709501391</v>
      </c>
      <c r="AG11" s="56">
        <f>(PIB_ENC[[#This Row],[2015:IV]]/PIB_ENC[[#This Row],[2014:IV]]-1)*100</f>
        <v>-9.321383202767219</v>
      </c>
      <c r="AH11" s="56">
        <f>(PIB_ENC[[#This Row],[2016:I]]/PIB_ENC[[#This Row],[2015:I]]-1)*100</f>
        <v>-14.953799509940048</v>
      </c>
      <c r="AI11" s="56">
        <f>(PIB_ENC[[#This Row],[2016:II]]/PIB_ENC[[#This Row],[2015:II]]-1)*100</f>
        <v>-12.2865151675002</v>
      </c>
      <c r="AJ11" s="56">
        <f>(PIB_ENC[[#This Row],[2016:III]]/PIB_ENC[[#This Row],[2015:III]]-1)*100</f>
        <v>-17.6482832231465</v>
      </c>
      <c r="AK11" s="56">
        <f>(PIB_ENC[[#This Row],[2016:IV]]/PIB_ENC[[#This Row],[2015:IV]]-1)*100</f>
        <v>-27.460667775866089</v>
      </c>
      <c r="AL11" s="56">
        <f>(PIB_ENC[[#This Row],[2017:I]]/PIB_ENC[[#This Row],[2016:I]]-1)*100</f>
        <v>2.158379019959944</v>
      </c>
      <c r="AM11" s="56">
        <f>(PIB_ENC[[#This Row],[2017:II]]/PIB_ENC[[#This Row],[2016:II]]-1)*100</f>
        <v>5.3664770307227716</v>
      </c>
      <c r="AN11" s="56">
        <f>(PIB_ENC[[#This Row],[2017:III]]/PIB_ENC[[#This Row],[2016:III]]-1)*100</f>
        <v>4.3692718911915174</v>
      </c>
      <c r="AO11" s="56">
        <f>(PIB_ENC[[#This Row],[2017:IV]]/PIB_ENC[[#This Row],[2016:IV]]-1)*100</f>
        <v>15.434814777823846</v>
      </c>
      <c r="AP11" s="56">
        <f>(PIB_ENC[[#This Row],[2018:I]]/PIB_ENC[[#This Row],[2017:I]]-1)*100</f>
        <v>-1.7107769796118055</v>
      </c>
      <c r="AQ11" s="56">
        <f>(PIB_ENC[[#This Row],[2018:II]]/PIB_ENC[[#This Row],[2017:II]]-1)*100</f>
        <v>-10.679128895924483</v>
      </c>
      <c r="AR11" s="56">
        <f>(PIB_ENC[[#This Row],[2018:III]]/PIB_ENC[[#This Row],[2017:III]]-1)*100</f>
        <v>-9.169245876505272</v>
      </c>
      <c r="AS11" s="56">
        <f>(PIB_ENC[[#This Row],[2018:IV]]/PIB_ENC[[#This Row],[2017:IV]]-1)*100</f>
        <v>-0.71540848959754655</v>
      </c>
      <c r="AT11" s="56">
        <f>(PIB_ENC[[#This Row],[2019:I]]/PIB_ENC[[#This Row],[2018:I]]-1)*100</f>
        <v>12.37523496263</v>
      </c>
      <c r="AU11" s="56">
        <f>(PIB_ENC[[#This Row],[2019:II]]/PIB_ENC[[#This Row],[2018:II]]-1)*100</f>
        <v>23.225861608228705</v>
      </c>
      <c r="AV11" s="56">
        <f>(PIB_ENC[[#This Row],[2019:III]]/PIB_ENC[[#This Row],[2018:III]]-1)*100</f>
        <v>13.870188786910465</v>
      </c>
      <c r="AW11" s="56">
        <f>(PIB_ENC[[#This Row],[2019:IV]]/PIB_ENC[[#This Row],[2018:IV]]-1)*100</f>
        <v>4.4867999621188037</v>
      </c>
      <c r="AX11" s="56">
        <f>(PIB_ENC[[#This Row],[2020:I]]/PIB_ENC[[#This Row],[2019:I]]-1)*100</f>
        <v>-10.222707551902133</v>
      </c>
      <c r="AY11" s="56">
        <f>(PIB_ENC[[#This Row],[2020:II]]/PIB_ENC[[#This Row],[2019:II]]-1)*100</f>
        <v>-98.104353238409374</v>
      </c>
      <c r="AZ11" s="56">
        <f>(PIB_ENC[[#This Row],[2020:III]]/PIB_ENC[[#This Row],[2019:III]]-1)*100</f>
        <v>-96.336873533876485</v>
      </c>
      <c r="BA11" s="56">
        <f>(PIB_ENC[[#This Row],[2020:IV]]/PIB_ENC[[#This Row],[2019:IV]]-1)*100</f>
        <v>-96.140265366576045</v>
      </c>
      <c r="BB11" s="56">
        <f>(PIB_ENC[[#This Row],[2021:I]]/PIB_ENC[[#This Row],[2020:I]]-1)*100</f>
        <v>-95.615953408013837</v>
      </c>
      <c r="BC11" s="56">
        <f>(PIB_ENC[[#This Row],[2021:II]]/PIB_ENC[[#This Row],[2020:II]]-1)*100</f>
        <v>318.90582294174391</v>
      </c>
      <c r="BD11" s="56">
        <f>(PIB_ENC[[#This Row],[2021:III]]/PIB_ENC[[#This Row],[2020:III]]-1)*100</f>
        <v>409.28036190210662</v>
      </c>
      <c r="BE11" s="56">
        <f>(PIB_ENC[[#This Row],[2021:IV]]/PIB_ENC[[#This Row],[2020:IV]]-1)*100</f>
        <v>1407.9917294137183</v>
      </c>
      <c r="BF11" s="56">
        <f>(PIB_ENC[[#This Row],[2022:I]]/PIB_ENC[[#This Row],[2021:I]]-1)*100</f>
        <v>1547.7593127840412</v>
      </c>
      <c r="BG11" s="56">
        <f>(PIB_ENC[[#This Row],[2022:II]]/PIB_ENC[[#This Row],[2021:II]]-1)*100</f>
        <v>978.9661090398306</v>
      </c>
      <c r="BH11" s="56">
        <f>(PIB_ENC[[#This Row],[2022:III]]/PIB_ENC[[#This Row],[2021:III]]-1)*100</f>
        <v>406.22789966118785</v>
      </c>
      <c r="BI11" s="56">
        <f>(PIB_ENC[[#This Row],[2022:IV]]/PIB_ENC[[#This Row],[2021:IV]]-1)*100</f>
        <v>68.786112981401544</v>
      </c>
      <c r="BJ11" s="56">
        <f>(PIB_ENC[[#This Row],[2023:I]]/PIB_ENC[[#This Row],[2022:I]]-1)*100</f>
        <v>30.000286040126657</v>
      </c>
      <c r="BK11" s="56">
        <f>(PIB_ENC[[#This Row],[2023:II]]/PIB_ENC[[#This Row],[2022:II]]-1)*100</f>
        <v>1.967759084269427</v>
      </c>
      <c r="BL11" s="56">
        <f>(PIB_ENC[[#This Row],[2023:III]]/PIB_ENC[[#This Row],[2022:III]]-1)*100</f>
        <v>14.853335027603332</v>
      </c>
      <c r="BM11" s="56">
        <f>(PIB_ENC[[#This Row],[2023:IV]]/PIB_ENC[[#This Row],[2022:IV]]-1)*100</f>
        <v>23.670110408397971</v>
      </c>
    </row>
    <row r="12" spans="1:65" ht="15" customHeight="1" x14ac:dyDescent="0.2">
      <c r="A12" s="95" t="s">
        <v>118</v>
      </c>
      <c r="B12" s="55">
        <f>(PIB_ENC[[#This Row],[2008:I]]/PIB_ENC[[#This Row],[2007:I]]-1)*100</f>
        <v>-16.749331144215517</v>
      </c>
      <c r="C12" s="55">
        <f>(PIB_ENC[[#This Row],[2008:II]]/PIB_ENC[[#This Row],[2007:II]]-1)*100</f>
        <v>-18.229090254993196</v>
      </c>
      <c r="D12" s="55">
        <f>(PIB_ENC[[#This Row],[2008:III]]/PIB_ENC[[#This Row],[2007:III]]-1)*100</f>
        <v>47.799880801625847</v>
      </c>
      <c r="E12" s="55">
        <f>(PIB_ENC[[#This Row],[2008:IV]]/PIB_ENC[[#This Row],[2007:IV]]-1)*100</f>
        <v>28.410494465582126</v>
      </c>
      <c r="F12" s="55">
        <f>(PIB_ENC[[#This Row],[2009:I]]/PIB_ENC[[#This Row],[2008:I]]-1)*100</f>
        <v>9.4288748032915315</v>
      </c>
      <c r="G12" s="55">
        <f>(PIB_ENC[[#This Row],[2009:II]]/PIB_ENC[[#This Row],[2008:II]]-1)*100</f>
        <v>5.2046394588854294</v>
      </c>
      <c r="H12" s="55">
        <f>(PIB_ENC[[#This Row],[2009:III]]/PIB_ENC[[#This Row],[2008:III]]-1)*100</f>
        <v>5.6200026061234087</v>
      </c>
      <c r="I12" s="55">
        <f>(PIB_ENC[[#This Row],[2009:IV]]/PIB_ENC[[#This Row],[2008:IV]]-1)*100</f>
        <v>9.5438523446629731</v>
      </c>
      <c r="J12" s="55">
        <f>(PIB_ENC[[#This Row],[2010:I]]/PIB_ENC[[#This Row],[2009:I]]-1)*100</f>
        <v>-1.8696180597015277</v>
      </c>
      <c r="K12" s="55">
        <f>(PIB_ENC[[#This Row],[2010:II]]/PIB_ENC[[#This Row],[2009:II]]-1)*100</f>
        <v>1.2045095496220792</v>
      </c>
      <c r="L12" s="55">
        <f>(PIB_ENC[[#This Row],[2010:III]]/PIB_ENC[[#This Row],[2009:III]]-1)*100</f>
        <v>-1.0887491955083095</v>
      </c>
      <c r="M12" s="55">
        <f>(PIB_ENC[[#This Row],[2010:IV]]/PIB_ENC[[#This Row],[2009:IV]]-1)*100</f>
        <v>1.0053629505801798</v>
      </c>
      <c r="N12" s="55">
        <f>(PIB_ENC[[#This Row],[2011:I]]/PIB_ENC[[#This Row],[2010:I]]-1)*100</f>
        <v>-8.0602800142015933</v>
      </c>
      <c r="O12" s="55">
        <f>(PIB_ENC[[#This Row],[2011:II]]/PIB_ENC[[#This Row],[2010:II]]-1)*100</f>
        <v>6.3086610093706863</v>
      </c>
      <c r="P12" s="55">
        <f>(PIB_ENC[[#This Row],[2011:III]]/PIB_ENC[[#This Row],[2010:III]]-1)*100</f>
        <v>-1.3706803537333889</v>
      </c>
      <c r="Q12" s="55">
        <f>(PIB_ENC[[#This Row],[2011:IV]]/PIB_ENC[[#This Row],[2010:IV]]-1)*100</f>
        <v>13.333269399284742</v>
      </c>
      <c r="R12" s="55">
        <f>(PIB_ENC[[#This Row],[2012:I]]/PIB_ENC[[#This Row],[2011:I]]-1)*100</f>
        <v>37.908104226331751</v>
      </c>
      <c r="S12" s="55">
        <f>(PIB_ENC[[#This Row],[2012:II]]/PIB_ENC[[#This Row],[2011:II]]-1)*100</f>
        <v>34.272735287256005</v>
      </c>
      <c r="T12" s="55">
        <f>(PIB_ENC[[#This Row],[2012:III]]/PIB_ENC[[#This Row],[2011:III]]-1)*100</f>
        <v>34.22327269092591</v>
      </c>
      <c r="U12" s="55">
        <f>(PIB_ENC[[#This Row],[2012:IV]]/PIB_ENC[[#This Row],[2011:IV]]-1)*100</f>
        <v>4.5006118101102999</v>
      </c>
      <c r="V12" s="55">
        <f>(PIB_ENC[[#This Row],[2013:I]]/PIB_ENC[[#This Row],[2012:I]]-1)*100</f>
        <v>-2.0663121068549617</v>
      </c>
      <c r="W12" s="55">
        <f>(PIB_ENC[[#This Row],[2013:II]]/PIB_ENC[[#This Row],[2012:II]]-1)*100</f>
        <v>-19.410479503407274</v>
      </c>
      <c r="X12" s="55">
        <f>(PIB_ENC[[#This Row],[2013:III]]/PIB_ENC[[#This Row],[2012:III]]-1)*100</f>
        <v>0.95962611368727302</v>
      </c>
      <c r="Y12" s="55">
        <f>(PIB_ENC[[#This Row],[2013:IV]]/PIB_ENC[[#This Row],[2012:IV]]-1)*100</f>
        <v>-2.3808999201220371</v>
      </c>
      <c r="Z12" s="55">
        <f>(PIB_ENC[[#This Row],[2014:I]]/PIB_ENC[[#This Row],[2013:I]]-1)*100</f>
        <v>1.0983030769026181</v>
      </c>
      <c r="AA12" s="55">
        <f>(PIB_ENC[[#This Row],[2014:II]]/PIB_ENC[[#This Row],[2013:II]]-1)*100</f>
        <v>2.3183939690752942</v>
      </c>
      <c r="AB12" s="55">
        <f>(PIB_ENC[[#This Row],[2014:III]]/PIB_ENC[[#This Row],[2013:III]]-1)*100</f>
        <v>-10.002122609684527</v>
      </c>
      <c r="AC12" s="55">
        <f>(PIB_ENC[[#This Row],[2014:IV]]/PIB_ENC[[#This Row],[2013:IV]]-1)*100</f>
        <v>0.48480536393014084</v>
      </c>
      <c r="AD12" s="55">
        <f>(PIB_ENC[[#This Row],[2015:I]]/PIB_ENC[[#This Row],[2014:I]]-1)*100</f>
        <v>8.6559975342724869</v>
      </c>
      <c r="AE12" s="55">
        <f>(PIB_ENC[[#This Row],[2015:II]]/PIB_ENC[[#This Row],[2014:II]]-1)*100</f>
        <v>6.7397487484279539</v>
      </c>
      <c r="AF12" s="55">
        <f>(PIB_ENC[[#This Row],[2015:III]]/PIB_ENC[[#This Row],[2014:III]]-1)*100</f>
        <v>-7.6880900951332265</v>
      </c>
      <c r="AG12" s="55">
        <f>(PIB_ENC[[#This Row],[2015:IV]]/PIB_ENC[[#This Row],[2014:IV]]-1)*100</f>
        <v>-15.854986612495114</v>
      </c>
      <c r="AH12" s="55">
        <f>(PIB_ENC[[#This Row],[2016:I]]/PIB_ENC[[#This Row],[2015:I]]-1)*100</f>
        <v>-23.169241369653626</v>
      </c>
      <c r="AI12" s="55">
        <f>(PIB_ENC[[#This Row],[2016:II]]/PIB_ENC[[#This Row],[2015:II]]-1)*100</f>
        <v>-30.202558550266424</v>
      </c>
      <c r="AJ12" s="55">
        <f>(PIB_ENC[[#This Row],[2016:III]]/PIB_ENC[[#This Row],[2015:III]]-1)*100</f>
        <v>-22.958523591847644</v>
      </c>
      <c r="AK12" s="55">
        <f>(PIB_ENC[[#This Row],[2016:IV]]/PIB_ENC[[#This Row],[2015:IV]]-1)*100</f>
        <v>-24.416184882073299</v>
      </c>
      <c r="AL12" s="55">
        <f>(PIB_ENC[[#This Row],[2017:I]]/PIB_ENC[[#This Row],[2016:I]]-1)*100</f>
        <v>-12.314666345153002</v>
      </c>
      <c r="AM12" s="55">
        <f>(PIB_ENC[[#This Row],[2017:II]]/PIB_ENC[[#This Row],[2016:II]]-1)*100</f>
        <v>3.7570668705671606</v>
      </c>
      <c r="AN12" s="55">
        <f>(PIB_ENC[[#This Row],[2017:III]]/PIB_ENC[[#This Row],[2016:III]]-1)*100</f>
        <v>-3.6229981217955176</v>
      </c>
      <c r="AO12" s="55">
        <f>(PIB_ENC[[#This Row],[2017:IV]]/PIB_ENC[[#This Row],[2016:IV]]-1)*100</f>
        <v>2.8764661525227719</v>
      </c>
      <c r="AP12" s="55">
        <f>(PIB_ENC[[#This Row],[2018:I]]/PIB_ENC[[#This Row],[2017:I]]-1)*100</f>
        <v>-5.1207608562195972</v>
      </c>
      <c r="AQ12" s="55">
        <f>(PIB_ENC[[#This Row],[2018:II]]/PIB_ENC[[#This Row],[2017:II]]-1)*100</f>
        <v>-9.5590521999053166</v>
      </c>
      <c r="AR12" s="55">
        <f>(PIB_ENC[[#This Row],[2018:III]]/PIB_ENC[[#This Row],[2017:III]]-1)*100</f>
        <v>-8.6678828591779009</v>
      </c>
      <c r="AS12" s="55">
        <f>(PIB_ENC[[#This Row],[2018:IV]]/PIB_ENC[[#This Row],[2017:IV]]-1)*100</f>
        <v>-6.5718943267965457</v>
      </c>
      <c r="AT12" s="55">
        <f>(PIB_ENC[[#This Row],[2019:I]]/PIB_ENC[[#This Row],[2018:I]]-1)*100</f>
        <v>-10.228306289646827</v>
      </c>
      <c r="AU12" s="55">
        <f>(PIB_ENC[[#This Row],[2019:II]]/PIB_ENC[[#This Row],[2018:II]]-1)*100</f>
        <v>-2.0013420067982901</v>
      </c>
      <c r="AV12" s="55">
        <f>(PIB_ENC[[#This Row],[2019:III]]/PIB_ENC[[#This Row],[2018:III]]-1)*100</f>
        <v>0.59383514425199735</v>
      </c>
      <c r="AW12" s="55">
        <f>(PIB_ENC[[#This Row],[2019:IV]]/PIB_ENC[[#This Row],[2018:IV]]-1)*100</f>
        <v>4.7070940623151536</v>
      </c>
      <c r="AX12" s="55">
        <f>(PIB_ENC[[#This Row],[2020:I]]/PIB_ENC[[#This Row],[2019:I]]-1)*100</f>
        <v>1.5033313947739657</v>
      </c>
      <c r="AY12" s="55">
        <f>(PIB_ENC[[#This Row],[2020:II]]/PIB_ENC[[#This Row],[2019:II]]-1)*100</f>
        <v>-13.38360606280612</v>
      </c>
      <c r="AZ12" s="55">
        <f>(PIB_ENC[[#This Row],[2020:III]]/PIB_ENC[[#This Row],[2019:III]]-1)*100</f>
        <v>-5.7802686905616625</v>
      </c>
      <c r="BA12" s="55">
        <f>(PIB_ENC[[#This Row],[2020:IV]]/PIB_ENC[[#This Row],[2019:IV]]-1)*100</f>
        <v>0.90815435156779145</v>
      </c>
      <c r="BB12" s="55">
        <f>(PIB_ENC[[#This Row],[2021:I]]/PIB_ENC[[#This Row],[2020:I]]-1)*100</f>
        <v>-0.86028727415201622</v>
      </c>
      <c r="BC12" s="55">
        <f>(PIB_ENC[[#This Row],[2021:II]]/PIB_ENC[[#This Row],[2020:II]]-1)*100</f>
        <v>10.767639999114609</v>
      </c>
      <c r="BD12" s="55">
        <f>(PIB_ENC[[#This Row],[2021:III]]/PIB_ENC[[#This Row],[2020:III]]-1)*100</f>
        <v>12.670941813999326</v>
      </c>
      <c r="BE12" s="55">
        <f>(PIB_ENC[[#This Row],[2021:IV]]/PIB_ENC[[#This Row],[2020:IV]]-1)*100</f>
        <v>8.960251368959792</v>
      </c>
      <c r="BF12" s="55">
        <f>(PIB_ENC[[#This Row],[2022:I]]/PIB_ENC[[#This Row],[2021:I]]-1)*100</f>
        <v>17.559144009656503</v>
      </c>
      <c r="BG12" s="55">
        <f>(PIB_ENC[[#This Row],[2022:II]]/PIB_ENC[[#This Row],[2021:II]]-1)*100</f>
        <v>10.305284076804156</v>
      </c>
      <c r="BH12" s="55">
        <f>(PIB_ENC[[#This Row],[2022:III]]/PIB_ENC[[#This Row],[2021:III]]-1)*100</f>
        <v>3.7389560410661993</v>
      </c>
      <c r="BI12" s="55">
        <f>(PIB_ENC[[#This Row],[2022:IV]]/PIB_ENC[[#This Row],[2021:IV]]-1)*100</f>
        <v>8.2169470869432502</v>
      </c>
      <c r="BJ12" s="55">
        <f>(PIB_ENC[[#This Row],[2023:I]]/PIB_ENC[[#This Row],[2022:I]]-1)*100</f>
        <v>8.3148891628290968</v>
      </c>
      <c r="BK12" s="55">
        <f>(PIB_ENC[[#This Row],[2023:II]]/PIB_ENC[[#This Row],[2022:II]]-1)*100</f>
        <v>16.32816009144107</v>
      </c>
      <c r="BL12" s="55">
        <f>(PIB_ENC[[#This Row],[2023:III]]/PIB_ENC[[#This Row],[2022:III]]-1)*100</f>
        <v>22.950492308961181</v>
      </c>
      <c r="BM12" s="55">
        <f>(PIB_ENC[[#This Row],[2023:IV]]/PIB_ENC[[#This Row],[2022:IV]]-1)*100</f>
        <v>33.845309588897202</v>
      </c>
    </row>
    <row r="13" spans="1:65" ht="15" customHeight="1" x14ac:dyDescent="0.2">
      <c r="A13" s="46" t="s">
        <v>72</v>
      </c>
      <c r="B13" s="56">
        <f>(PIB_ENC[[#This Row],[2008:I]]/PIB_ENC[[#This Row],[2007:I]]-1)*100</f>
        <v>17.459996080797069</v>
      </c>
      <c r="C13" s="56">
        <f>(PIB_ENC[[#This Row],[2008:II]]/PIB_ENC[[#This Row],[2007:II]]-1)*100</f>
        <v>26.99849771683882</v>
      </c>
      <c r="D13" s="56">
        <f>(PIB_ENC[[#This Row],[2008:III]]/PIB_ENC[[#This Row],[2007:III]]-1)*100</f>
        <v>21.800364302686283</v>
      </c>
      <c r="E13" s="56">
        <f>(PIB_ENC[[#This Row],[2008:IV]]/PIB_ENC[[#This Row],[2007:IV]]-1)*100</f>
        <v>15.261737556497623</v>
      </c>
      <c r="F13" s="56">
        <f>(PIB_ENC[[#This Row],[2009:I]]/PIB_ENC[[#This Row],[2008:I]]-1)*100</f>
        <v>-8.1687411274701365</v>
      </c>
      <c r="G13" s="56">
        <f>(PIB_ENC[[#This Row],[2009:II]]/PIB_ENC[[#This Row],[2008:II]]-1)*100</f>
        <v>-20.485869720660133</v>
      </c>
      <c r="H13" s="56">
        <f>(PIB_ENC[[#This Row],[2009:III]]/PIB_ENC[[#This Row],[2008:III]]-1)*100</f>
        <v>-18.075594346801605</v>
      </c>
      <c r="I13" s="56">
        <f>(PIB_ENC[[#This Row],[2009:IV]]/PIB_ENC[[#This Row],[2008:IV]]-1)*100</f>
        <v>-17.60538236746395</v>
      </c>
      <c r="J13" s="56">
        <f>(PIB_ENC[[#This Row],[2010:I]]/PIB_ENC[[#This Row],[2009:I]]-1)*100</f>
        <v>-1.865724870697083</v>
      </c>
      <c r="K13" s="56">
        <f>(PIB_ENC[[#This Row],[2010:II]]/PIB_ENC[[#This Row],[2009:II]]-1)*100</f>
        <v>4.1325386831821964</v>
      </c>
      <c r="L13" s="56">
        <f>(PIB_ENC[[#This Row],[2010:III]]/PIB_ENC[[#This Row],[2009:III]]-1)*100</f>
        <v>-3.113315803174288</v>
      </c>
      <c r="M13" s="56">
        <f>(PIB_ENC[[#This Row],[2010:IV]]/PIB_ENC[[#This Row],[2009:IV]]-1)*100</f>
        <v>-1.0836890391361265</v>
      </c>
      <c r="N13" s="56">
        <f>(PIB_ENC[[#This Row],[2011:I]]/PIB_ENC[[#This Row],[2010:I]]-1)*100</f>
        <v>3.606852277103556</v>
      </c>
      <c r="O13" s="56">
        <f>(PIB_ENC[[#This Row],[2011:II]]/PIB_ENC[[#This Row],[2010:II]]-1)*100</f>
        <v>-6.0569674068760566</v>
      </c>
      <c r="P13" s="56">
        <f>(PIB_ENC[[#This Row],[2011:III]]/PIB_ENC[[#This Row],[2010:III]]-1)*100</f>
        <v>-1.7487035703710463</v>
      </c>
      <c r="Q13" s="56">
        <f>(PIB_ENC[[#This Row],[2011:IV]]/PIB_ENC[[#This Row],[2010:IV]]-1)*100</f>
        <v>-4.2220457763840873</v>
      </c>
      <c r="R13" s="56">
        <f>(PIB_ENC[[#This Row],[2012:I]]/PIB_ENC[[#This Row],[2011:I]]-1)*100</f>
        <v>-4.6357458035924282</v>
      </c>
      <c r="S13" s="56">
        <f>(PIB_ENC[[#This Row],[2012:II]]/PIB_ENC[[#This Row],[2011:II]]-1)*100</f>
        <v>2.0598858695812128</v>
      </c>
      <c r="T13" s="56">
        <f>(PIB_ENC[[#This Row],[2012:III]]/PIB_ENC[[#This Row],[2011:III]]-1)*100</f>
        <v>1.6174465169133789</v>
      </c>
      <c r="U13" s="56">
        <f>(PIB_ENC[[#This Row],[2012:IV]]/PIB_ENC[[#This Row],[2011:IV]]-1)*100</f>
        <v>0.86629740439234659</v>
      </c>
      <c r="V13" s="56">
        <f>(PIB_ENC[[#This Row],[2013:I]]/PIB_ENC[[#This Row],[2012:I]]-1)*100</f>
        <v>-6.9268666442947158</v>
      </c>
      <c r="W13" s="56">
        <f>(PIB_ENC[[#This Row],[2013:II]]/PIB_ENC[[#This Row],[2012:II]]-1)*100</f>
        <v>-5.8718141723458128</v>
      </c>
      <c r="X13" s="56">
        <f>(PIB_ENC[[#This Row],[2013:III]]/PIB_ENC[[#This Row],[2012:III]]-1)*100</f>
        <v>0.31124109160287627</v>
      </c>
      <c r="Y13" s="56">
        <f>(PIB_ENC[[#This Row],[2013:IV]]/PIB_ENC[[#This Row],[2012:IV]]-1)*100</f>
        <v>7.260682596049417</v>
      </c>
      <c r="Z13" s="56">
        <f>(PIB_ENC[[#This Row],[2014:I]]/PIB_ENC[[#This Row],[2013:I]]-1)*100</f>
        <v>11.826955059480415</v>
      </c>
      <c r="AA13" s="56">
        <f>(PIB_ENC[[#This Row],[2014:II]]/PIB_ENC[[#This Row],[2013:II]]-1)*100</f>
        <v>13.287298682030734</v>
      </c>
      <c r="AB13" s="56">
        <f>(PIB_ENC[[#This Row],[2014:III]]/PIB_ENC[[#This Row],[2013:III]]-1)*100</f>
        <v>8.8747581789501151</v>
      </c>
      <c r="AC13" s="56">
        <f>(PIB_ENC[[#This Row],[2014:IV]]/PIB_ENC[[#This Row],[2013:IV]]-1)*100</f>
        <v>4.7049868847348186</v>
      </c>
      <c r="AD13" s="56">
        <f>(PIB_ENC[[#This Row],[2015:I]]/PIB_ENC[[#This Row],[2014:I]]-1)*100</f>
        <v>4.6726227251346009</v>
      </c>
      <c r="AE13" s="56">
        <f>(PIB_ENC[[#This Row],[2015:II]]/PIB_ENC[[#This Row],[2014:II]]-1)*100</f>
        <v>0.35714698661282185</v>
      </c>
      <c r="AF13" s="56">
        <f>(PIB_ENC[[#This Row],[2015:III]]/PIB_ENC[[#This Row],[2014:III]]-1)*100</f>
        <v>1.3869158033528617</v>
      </c>
      <c r="AG13" s="56">
        <f>(PIB_ENC[[#This Row],[2015:IV]]/PIB_ENC[[#This Row],[2014:IV]]-1)*100</f>
        <v>0.622545726795809</v>
      </c>
      <c r="AH13" s="56">
        <f>(PIB_ENC[[#This Row],[2016:I]]/PIB_ENC[[#This Row],[2015:I]]-1)*100</f>
        <v>10.341085587056419</v>
      </c>
      <c r="AI13" s="56">
        <f>(PIB_ENC[[#This Row],[2016:II]]/PIB_ENC[[#This Row],[2015:II]]-1)*100</f>
        <v>15.090119463723717</v>
      </c>
      <c r="AJ13" s="56">
        <f>(PIB_ENC[[#This Row],[2016:III]]/PIB_ENC[[#This Row],[2015:III]]-1)*100</f>
        <v>16.67978787446085</v>
      </c>
      <c r="AK13" s="56">
        <f>(PIB_ENC[[#This Row],[2016:IV]]/PIB_ENC[[#This Row],[2015:IV]]-1)*100</f>
        <v>18.258876580148776</v>
      </c>
      <c r="AL13" s="56">
        <f>(PIB_ENC[[#This Row],[2017:I]]/PIB_ENC[[#This Row],[2016:I]]-1)*100</f>
        <v>1.2592547593215819</v>
      </c>
      <c r="AM13" s="56">
        <f>(PIB_ENC[[#This Row],[2017:II]]/PIB_ENC[[#This Row],[2016:II]]-1)*100</f>
        <v>-2.3041818988465579</v>
      </c>
      <c r="AN13" s="56">
        <f>(PIB_ENC[[#This Row],[2017:III]]/PIB_ENC[[#This Row],[2016:III]]-1)*100</f>
        <v>-4.8733993349534881</v>
      </c>
      <c r="AO13" s="56">
        <f>(PIB_ENC[[#This Row],[2017:IV]]/PIB_ENC[[#This Row],[2016:IV]]-1)*100</f>
        <v>-1.8843870568015286</v>
      </c>
      <c r="AP13" s="56">
        <f>(PIB_ENC[[#This Row],[2018:I]]/PIB_ENC[[#This Row],[2017:I]]-1)*100</f>
        <v>1.3971951572531616</v>
      </c>
      <c r="AQ13" s="56">
        <f>(PIB_ENC[[#This Row],[2018:II]]/PIB_ENC[[#This Row],[2017:II]]-1)*100</f>
        <v>9.8031583549308863</v>
      </c>
      <c r="AR13" s="56">
        <f>(PIB_ENC[[#This Row],[2018:III]]/PIB_ENC[[#This Row],[2017:III]]-1)*100</f>
        <v>15.656308716936817</v>
      </c>
      <c r="AS13" s="56">
        <f>(PIB_ENC[[#This Row],[2018:IV]]/PIB_ENC[[#This Row],[2017:IV]]-1)*100</f>
        <v>3.0910579682372541</v>
      </c>
      <c r="AT13" s="56">
        <f>(PIB_ENC[[#This Row],[2019:I]]/PIB_ENC[[#This Row],[2018:I]]-1)*100</f>
        <v>10.714498293777019</v>
      </c>
      <c r="AU13" s="56">
        <f>(PIB_ENC[[#This Row],[2019:II]]/PIB_ENC[[#This Row],[2018:II]]-1)*100</f>
        <v>4.6191875771457891</v>
      </c>
      <c r="AV13" s="56">
        <f>(PIB_ENC[[#This Row],[2019:III]]/PIB_ENC[[#This Row],[2018:III]]-1)*100</f>
        <v>0.80233692101878695</v>
      </c>
      <c r="AW13" s="56">
        <f>(PIB_ENC[[#This Row],[2019:IV]]/PIB_ENC[[#This Row],[2018:IV]]-1)*100</f>
        <v>12.554124220149632</v>
      </c>
      <c r="AX13" s="56">
        <f>(PIB_ENC[[#This Row],[2020:I]]/PIB_ENC[[#This Row],[2019:I]]-1)*100</f>
        <v>-3.6342264690505721</v>
      </c>
      <c r="AY13" s="56">
        <f>(PIB_ENC[[#This Row],[2020:II]]/PIB_ENC[[#This Row],[2019:II]]-1)*100</f>
        <v>-11.52123555083242</v>
      </c>
      <c r="AZ13" s="56">
        <f>(PIB_ENC[[#This Row],[2020:III]]/PIB_ENC[[#This Row],[2019:III]]-1)*100</f>
        <v>-8.3182987044532872</v>
      </c>
      <c r="BA13" s="56">
        <f>(PIB_ENC[[#This Row],[2020:IV]]/PIB_ENC[[#This Row],[2019:IV]]-1)*100</f>
        <v>-9.3962084180168386</v>
      </c>
      <c r="BB13" s="56">
        <f>(PIB_ENC[[#This Row],[2021:I]]/PIB_ENC[[#This Row],[2020:I]]-1)*100</f>
        <v>-12.28902718932039</v>
      </c>
      <c r="BC13" s="56">
        <f>(PIB_ENC[[#This Row],[2021:II]]/PIB_ENC[[#This Row],[2020:II]]-1)*100</f>
        <v>-2.7046043326471869</v>
      </c>
      <c r="BD13" s="56">
        <f>(PIB_ENC[[#This Row],[2021:III]]/PIB_ENC[[#This Row],[2020:III]]-1)*100</f>
        <v>-7.9865515084274197</v>
      </c>
      <c r="BE13" s="56">
        <f>(PIB_ENC[[#This Row],[2021:IV]]/PIB_ENC[[#This Row],[2020:IV]]-1)*100</f>
        <v>-11.944239922524503</v>
      </c>
      <c r="BF13" s="56">
        <f>(PIB_ENC[[#This Row],[2022:I]]/PIB_ENC[[#This Row],[2021:I]]-1)*100</f>
        <v>3.1386896650962726</v>
      </c>
      <c r="BG13" s="56">
        <f>(PIB_ENC[[#This Row],[2022:II]]/PIB_ENC[[#This Row],[2021:II]]-1)*100</f>
        <v>-0.24285988469947561</v>
      </c>
      <c r="BH13" s="56">
        <f>(PIB_ENC[[#This Row],[2022:III]]/PIB_ENC[[#This Row],[2021:III]]-1)*100</f>
        <v>-0.74866120062978547</v>
      </c>
      <c r="BI13" s="56">
        <f>(PIB_ENC[[#This Row],[2022:IV]]/PIB_ENC[[#This Row],[2021:IV]]-1)*100</f>
        <v>7.7761921190577565</v>
      </c>
      <c r="BJ13" s="56">
        <f>(PIB_ENC[[#This Row],[2023:I]]/PIB_ENC[[#This Row],[2022:I]]-1)*100</f>
        <v>-1.0818575388216511</v>
      </c>
      <c r="BK13" s="56">
        <f>(PIB_ENC[[#This Row],[2023:II]]/PIB_ENC[[#This Row],[2022:II]]-1)*100</f>
        <v>8.6276825820200465</v>
      </c>
      <c r="BL13" s="56">
        <f>(PIB_ENC[[#This Row],[2023:III]]/PIB_ENC[[#This Row],[2022:III]]-1)*100</f>
        <v>11.008358417454712</v>
      </c>
      <c r="BM13" s="56">
        <f>(PIB_ENC[[#This Row],[2023:IV]]/PIB_ENC[[#This Row],[2022:IV]]-1)*100</f>
        <v>16.172697302899188</v>
      </c>
    </row>
    <row r="14" spans="1:65" ht="15" customHeight="1" x14ac:dyDescent="0.2">
      <c r="A14" s="44" t="s">
        <v>73</v>
      </c>
      <c r="B14" s="55">
        <f>(PIB_ENC[[#This Row],[2008:I]]/PIB_ENC[[#This Row],[2007:I]]-1)*100</f>
        <v>6.4386147204204658</v>
      </c>
      <c r="C14" s="55">
        <f>(PIB_ENC[[#This Row],[2008:II]]/PIB_ENC[[#This Row],[2007:II]]-1)*100</f>
        <v>6.51602053174547</v>
      </c>
      <c r="D14" s="55">
        <f>(PIB_ENC[[#This Row],[2008:III]]/PIB_ENC[[#This Row],[2007:III]]-1)*100</f>
        <v>4.5973324192542631</v>
      </c>
      <c r="E14" s="55">
        <f>(PIB_ENC[[#This Row],[2008:IV]]/PIB_ENC[[#This Row],[2007:IV]]-1)*100</f>
        <v>0.84993292378745533</v>
      </c>
      <c r="F14" s="55">
        <f>(PIB_ENC[[#This Row],[2009:I]]/PIB_ENC[[#This Row],[2008:I]]-1)*100</f>
        <v>-1.5423913624511454</v>
      </c>
      <c r="G14" s="55">
        <f>(PIB_ENC[[#This Row],[2009:II]]/PIB_ENC[[#This Row],[2008:II]]-1)*100</f>
        <v>-3.5481315139027192</v>
      </c>
      <c r="H14" s="55">
        <f>(PIB_ENC[[#This Row],[2009:III]]/PIB_ENC[[#This Row],[2008:III]]-1)*100</f>
        <v>-3.8029162689532714</v>
      </c>
      <c r="I14" s="55">
        <f>(PIB_ENC[[#This Row],[2009:IV]]/PIB_ENC[[#This Row],[2008:IV]]-1)*100</f>
        <v>-2.3183433509145979</v>
      </c>
      <c r="J14" s="55">
        <f>(PIB_ENC[[#This Row],[2010:I]]/PIB_ENC[[#This Row],[2009:I]]-1)*100</f>
        <v>0.9967896231420692</v>
      </c>
      <c r="K14" s="55">
        <f>(PIB_ENC[[#This Row],[2010:II]]/PIB_ENC[[#This Row],[2009:II]]-1)*100</f>
        <v>3.2445078431015739</v>
      </c>
      <c r="L14" s="55">
        <f>(PIB_ENC[[#This Row],[2010:III]]/PIB_ENC[[#This Row],[2009:III]]-1)*100</f>
        <v>4.33003747771179</v>
      </c>
      <c r="M14" s="55">
        <f>(PIB_ENC[[#This Row],[2010:IV]]/PIB_ENC[[#This Row],[2009:IV]]-1)*100</f>
        <v>4.218006570866395</v>
      </c>
      <c r="N14" s="55">
        <f>(PIB_ENC[[#This Row],[2011:I]]/PIB_ENC[[#This Row],[2010:I]]-1)*100</f>
        <v>2.9565673676194892</v>
      </c>
      <c r="O14" s="55">
        <f>(PIB_ENC[[#This Row],[2011:II]]/PIB_ENC[[#This Row],[2010:II]]-1)*100</f>
        <v>1.9242759258719655</v>
      </c>
      <c r="P14" s="55">
        <f>(PIB_ENC[[#This Row],[2011:III]]/PIB_ENC[[#This Row],[2010:III]]-1)*100</f>
        <v>1.1181257302019576</v>
      </c>
      <c r="Q14" s="55">
        <f>(PIB_ENC[[#This Row],[2011:IV]]/PIB_ENC[[#This Row],[2010:IV]]-1)*100</f>
        <v>0.52701561285941612</v>
      </c>
      <c r="R14" s="55">
        <f>(PIB_ENC[[#This Row],[2012:I]]/PIB_ENC[[#This Row],[2011:I]]-1)*100</f>
        <v>0.11893986923317001</v>
      </c>
      <c r="S14" s="55">
        <f>(PIB_ENC[[#This Row],[2012:II]]/PIB_ENC[[#This Row],[2011:II]]-1)*100</f>
        <v>-0.1182375383299572</v>
      </c>
      <c r="T14" s="55">
        <f>(PIB_ENC[[#This Row],[2012:III]]/PIB_ENC[[#This Row],[2011:III]]-1)*100</f>
        <v>-0.20178372480513795</v>
      </c>
      <c r="U14" s="55">
        <f>(PIB_ENC[[#This Row],[2012:IV]]/PIB_ENC[[#This Row],[2011:IV]]-1)*100</f>
        <v>-0.13327878547025884</v>
      </c>
      <c r="V14" s="55">
        <f>(PIB_ENC[[#This Row],[2013:I]]/PIB_ENC[[#This Row],[2012:I]]-1)*100</f>
        <v>9.0978223178073137E-2</v>
      </c>
      <c r="W14" s="55">
        <f>(PIB_ENC[[#This Row],[2013:II]]/PIB_ENC[[#This Row],[2012:II]]-1)*100</f>
        <v>0.21162348139680542</v>
      </c>
      <c r="X14" s="55">
        <f>(PIB_ENC[[#This Row],[2013:III]]/PIB_ENC[[#This Row],[2012:III]]-1)*100</f>
        <v>0.23256835289480193</v>
      </c>
      <c r="Y14" s="55">
        <f>(PIB_ENC[[#This Row],[2013:IV]]/PIB_ENC[[#This Row],[2012:IV]]-1)*100</f>
        <v>0.15376853571902327</v>
      </c>
      <c r="Z14" s="55">
        <f>(PIB_ENC[[#This Row],[2014:I]]/PIB_ENC[[#This Row],[2013:I]]-1)*100</f>
        <v>-2.5548754837501075E-2</v>
      </c>
      <c r="AA14" s="55">
        <f>(PIB_ENC[[#This Row],[2014:II]]/PIB_ENC[[#This Row],[2013:II]]-1)*100</f>
        <v>3.6735889453387571E-2</v>
      </c>
      <c r="AB14" s="55">
        <f>(PIB_ENC[[#This Row],[2014:III]]/PIB_ENC[[#This Row],[2013:III]]-1)*100</f>
        <v>0.33956671763157864</v>
      </c>
      <c r="AC14" s="55">
        <f>(PIB_ENC[[#This Row],[2014:IV]]/PIB_ENC[[#This Row],[2013:IV]]-1)*100</f>
        <v>0.88253201991115304</v>
      </c>
      <c r="AD14" s="55">
        <f>(PIB_ENC[[#This Row],[2015:I]]/PIB_ENC[[#This Row],[2014:I]]-1)*100</f>
        <v>1.6630192569559554</v>
      </c>
      <c r="AE14" s="55">
        <f>(PIB_ENC[[#This Row],[2015:II]]/PIB_ENC[[#This Row],[2014:II]]-1)*100</f>
        <v>2.307540526213625</v>
      </c>
      <c r="AF14" s="55">
        <f>(PIB_ENC[[#This Row],[2015:III]]/PIB_ENC[[#This Row],[2014:III]]-1)*100</f>
        <v>2.8140448064745582</v>
      </c>
      <c r="AG14" s="55">
        <f>(PIB_ENC[[#This Row],[2015:IV]]/PIB_ENC[[#This Row],[2014:IV]]-1)*100</f>
        <v>3.1834436427145452</v>
      </c>
      <c r="AH14" s="55">
        <f>(PIB_ENC[[#This Row],[2016:I]]/PIB_ENC[[#This Row],[2015:I]]-1)*100</f>
        <v>3.4262703464261968</v>
      </c>
      <c r="AI14" s="55">
        <f>(PIB_ENC[[#This Row],[2016:II]]/PIB_ENC[[#This Row],[2015:II]]-1)*100</f>
        <v>3.4804302559668043</v>
      </c>
      <c r="AJ14" s="55">
        <f>(PIB_ENC[[#This Row],[2016:III]]/PIB_ENC[[#This Row],[2015:III]]-1)*100</f>
        <v>3.3505572269188599</v>
      </c>
      <c r="AK14" s="55">
        <f>(PIB_ENC[[#This Row],[2016:IV]]/PIB_ENC[[#This Row],[2015:IV]]-1)*100</f>
        <v>3.038379908477773</v>
      </c>
      <c r="AL14" s="55">
        <f>(PIB_ENC[[#This Row],[2017:I]]/PIB_ENC[[#This Row],[2016:I]]-1)*100</f>
        <v>2.0478756007551446</v>
      </c>
      <c r="AM14" s="55">
        <f>(PIB_ENC[[#This Row],[2017:II]]/PIB_ENC[[#This Row],[2016:II]]-1)*100</f>
        <v>1.1212610042298232</v>
      </c>
      <c r="AN14" s="55">
        <f>(PIB_ENC[[#This Row],[2017:III]]/PIB_ENC[[#This Row],[2016:III]]-1)*100</f>
        <v>-1.4909705962784514E-2</v>
      </c>
      <c r="AO14" s="55">
        <f>(PIB_ENC[[#This Row],[2017:IV]]/PIB_ENC[[#This Row],[2016:IV]]-1)*100</f>
        <v>-1.3606742816975048</v>
      </c>
      <c r="AP14" s="55">
        <f>(PIB_ENC[[#This Row],[2018:I]]/PIB_ENC[[#This Row],[2017:I]]-1)*100</f>
        <v>-1.217237473371191</v>
      </c>
      <c r="AQ14" s="55">
        <f>(PIB_ENC[[#This Row],[2018:II]]/PIB_ENC[[#This Row],[2017:II]]-1)*100</f>
        <v>-0.18562415946584698</v>
      </c>
      <c r="AR14" s="55">
        <f>(PIB_ENC[[#This Row],[2018:III]]/PIB_ENC[[#This Row],[2017:III]]-1)*100</f>
        <v>2.7889160952589309</v>
      </c>
      <c r="AS14" s="55">
        <f>(PIB_ENC[[#This Row],[2018:IV]]/PIB_ENC[[#This Row],[2017:IV]]-1)*100</f>
        <v>7.7318908886895521</v>
      </c>
      <c r="AT14" s="55">
        <f>(PIB_ENC[[#This Row],[2019:I]]/PIB_ENC[[#This Row],[2018:I]]-1)*100</f>
        <v>12.469252329318126</v>
      </c>
      <c r="AU14" s="55">
        <f>(PIB_ENC[[#This Row],[2019:II]]/PIB_ENC[[#This Row],[2018:II]]-1)*100</f>
        <v>13.722668658857051</v>
      </c>
      <c r="AV14" s="55">
        <f>(PIB_ENC[[#This Row],[2019:III]]/PIB_ENC[[#This Row],[2018:III]]-1)*100</f>
        <v>10.617458355583409</v>
      </c>
      <c r="AW14" s="55">
        <f>(PIB_ENC[[#This Row],[2019:IV]]/PIB_ENC[[#This Row],[2018:IV]]-1)*100</f>
        <v>3.4461077892916858</v>
      </c>
      <c r="AX14" s="55">
        <f>(PIB_ENC[[#This Row],[2020:I]]/PIB_ENC[[#This Row],[2019:I]]-1)*100</f>
        <v>-6.6286652115500333</v>
      </c>
      <c r="AY14" s="55">
        <f>(PIB_ENC[[#This Row],[2020:II]]/PIB_ENC[[#This Row],[2019:II]]-1)*100</f>
        <v>-12.252814930940847</v>
      </c>
      <c r="AZ14" s="55">
        <f>(PIB_ENC[[#This Row],[2020:III]]/PIB_ENC[[#This Row],[2019:III]]-1)*100</f>
        <v>-13.495675529540009</v>
      </c>
      <c r="BA14" s="55">
        <f>(PIB_ENC[[#This Row],[2020:IV]]/PIB_ENC[[#This Row],[2019:IV]]-1)*100</f>
        <v>-10.032953461458927</v>
      </c>
      <c r="BB14" s="55">
        <f>(PIB_ENC[[#This Row],[2021:I]]/PIB_ENC[[#This Row],[2020:I]]-1)*100</f>
        <v>-0.89577238342987142</v>
      </c>
      <c r="BC14" s="55">
        <f>(PIB_ENC[[#This Row],[2021:II]]/PIB_ENC[[#This Row],[2020:II]]-1)*100</f>
        <v>6.1673776318954987</v>
      </c>
      <c r="BD14" s="55">
        <f>(PIB_ENC[[#This Row],[2021:III]]/PIB_ENC[[#This Row],[2020:III]]-1)*100</f>
        <v>9.8205389100592519</v>
      </c>
      <c r="BE14" s="55">
        <f>(PIB_ENC[[#This Row],[2021:IV]]/PIB_ENC[[#This Row],[2020:IV]]-1)*100</f>
        <v>9.3788770820982581</v>
      </c>
      <c r="BF14" s="55">
        <f>(PIB_ENC[[#This Row],[2022:I]]/PIB_ENC[[#This Row],[2021:I]]-1)*100</f>
        <v>5.0860418829782095</v>
      </c>
      <c r="BG14" s="55">
        <f>(PIB_ENC[[#This Row],[2022:II]]/PIB_ENC[[#This Row],[2021:II]]-1)*100</f>
        <v>2.7576441740169599</v>
      </c>
      <c r="BH14" s="55">
        <f>(PIB_ENC[[#This Row],[2022:III]]/PIB_ENC[[#This Row],[2021:III]]-1)*100</f>
        <v>2.2455726246377594</v>
      </c>
      <c r="BI14" s="55">
        <f>(PIB_ENC[[#This Row],[2022:IV]]/PIB_ENC[[#This Row],[2021:IV]]-1)*100</f>
        <v>3.4141862058451711</v>
      </c>
      <c r="BJ14" s="55">
        <f>(PIB_ENC[[#This Row],[2023:I]]/PIB_ENC[[#This Row],[2022:I]]-1)*100</f>
        <v>6.2159853775489493</v>
      </c>
      <c r="BK14" s="55">
        <f>(PIB_ENC[[#This Row],[2023:II]]/PIB_ENC[[#This Row],[2022:II]]-1)*100</f>
        <v>7.6735940037581774</v>
      </c>
      <c r="BL14" s="55">
        <f>(PIB_ENC[[#This Row],[2023:III]]/PIB_ENC[[#This Row],[2022:III]]-1)*100</f>
        <v>7.6991605046893952</v>
      </c>
      <c r="BM14" s="55">
        <f>(PIB_ENC[[#This Row],[2023:IV]]/PIB_ENC[[#This Row],[2022:IV]]-1)*100</f>
        <v>6.3426801266108779</v>
      </c>
    </row>
    <row r="15" spans="1:65" ht="15" customHeight="1" x14ac:dyDescent="0.2">
      <c r="A15" s="46" t="s">
        <v>74</v>
      </c>
      <c r="B15" s="56">
        <f>(PIB_ENC[[#This Row],[2008:I]]/PIB_ENC[[#This Row],[2007:I]]-1)*100</f>
        <v>13.639385080315169</v>
      </c>
      <c r="C15" s="56">
        <f>(PIB_ENC[[#This Row],[2008:II]]/PIB_ENC[[#This Row],[2007:II]]-1)*100</f>
        <v>10.383492809806549</v>
      </c>
      <c r="D15" s="56">
        <f>(PIB_ENC[[#This Row],[2008:III]]/PIB_ENC[[#This Row],[2007:III]]-1)*100</f>
        <v>10.316660184789249</v>
      </c>
      <c r="E15" s="56">
        <f>(PIB_ENC[[#This Row],[2008:IV]]/PIB_ENC[[#This Row],[2007:IV]]-1)*100</f>
        <v>12.400738758622953</v>
      </c>
      <c r="F15" s="56">
        <f>(PIB_ENC[[#This Row],[2009:I]]/PIB_ENC[[#This Row],[2008:I]]-1)*100</f>
        <v>-26.543727446582899</v>
      </c>
      <c r="G15" s="56">
        <f>(PIB_ENC[[#This Row],[2009:II]]/PIB_ENC[[#This Row],[2008:II]]-1)*100</f>
        <v>-2.4279615345866978</v>
      </c>
      <c r="H15" s="56">
        <f>(PIB_ENC[[#This Row],[2009:III]]/PIB_ENC[[#This Row],[2008:III]]-1)*100</f>
        <v>13.577238638015166</v>
      </c>
      <c r="I15" s="56">
        <f>(PIB_ENC[[#This Row],[2009:IV]]/PIB_ENC[[#This Row],[2008:IV]]-1)*100</f>
        <v>14.902788882288709</v>
      </c>
      <c r="J15" s="56">
        <f>(PIB_ENC[[#This Row],[2010:I]]/PIB_ENC[[#This Row],[2009:I]]-1)*100</f>
        <v>71.251602646972728</v>
      </c>
      <c r="K15" s="56">
        <f>(PIB_ENC[[#This Row],[2010:II]]/PIB_ENC[[#This Row],[2009:II]]-1)*100</f>
        <v>21.741497498433926</v>
      </c>
      <c r="L15" s="56">
        <f>(PIB_ENC[[#This Row],[2010:III]]/PIB_ENC[[#This Row],[2009:III]]-1)*100</f>
        <v>4.2958592551628261</v>
      </c>
      <c r="M15" s="56">
        <f>(PIB_ENC[[#This Row],[2010:IV]]/PIB_ENC[[#This Row],[2009:IV]]-1)*100</f>
        <v>12.032415794745743</v>
      </c>
      <c r="N15" s="56">
        <f>(PIB_ENC[[#This Row],[2011:I]]/PIB_ENC[[#This Row],[2010:I]]-1)*100</f>
        <v>-4.6474119006455705</v>
      </c>
      <c r="O15" s="56">
        <f>(PIB_ENC[[#This Row],[2011:II]]/PIB_ENC[[#This Row],[2010:II]]-1)*100</f>
        <v>13.587750394942377</v>
      </c>
      <c r="P15" s="56">
        <f>(PIB_ENC[[#This Row],[2011:III]]/PIB_ENC[[#This Row],[2010:III]]-1)*100</f>
        <v>21.48004137786852</v>
      </c>
      <c r="Q15" s="56">
        <f>(PIB_ENC[[#This Row],[2011:IV]]/PIB_ENC[[#This Row],[2010:IV]]-1)*100</f>
        <v>12.696599583321566</v>
      </c>
      <c r="R15" s="56">
        <f>(PIB_ENC[[#This Row],[2012:I]]/PIB_ENC[[#This Row],[2011:I]]-1)*100</f>
        <v>11.934220335276002</v>
      </c>
      <c r="S15" s="56">
        <f>(PIB_ENC[[#This Row],[2012:II]]/PIB_ENC[[#This Row],[2011:II]]-1)*100</f>
        <v>1.3781933414583891</v>
      </c>
      <c r="T15" s="56">
        <f>(PIB_ENC[[#This Row],[2012:III]]/PIB_ENC[[#This Row],[2011:III]]-1)*100</f>
        <v>-8.0306939999598033</v>
      </c>
      <c r="U15" s="56">
        <f>(PIB_ENC[[#This Row],[2012:IV]]/PIB_ENC[[#This Row],[2011:IV]]-1)*100</f>
        <v>2.991013860613756</v>
      </c>
      <c r="V15" s="56">
        <f>(PIB_ENC[[#This Row],[2013:I]]/PIB_ENC[[#This Row],[2012:I]]-1)*100</f>
        <v>11.239798319892635</v>
      </c>
      <c r="W15" s="56">
        <f>(PIB_ENC[[#This Row],[2013:II]]/PIB_ENC[[#This Row],[2012:II]]-1)*100</f>
        <v>10.677064749385012</v>
      </c>
      <c r="X15" s="56">
        <f>(PIB_ENC[[#This Row],[2013:III]]/PIB_ENC[[#This Row],[2012:III]]-1)*100</f>
        <v>10.695617576258009</v>
      </c>
      <c r="Y15" s="56">
        <f>(PIB_ENC[[#This Row],[2013:IV]]/PIB_ENC[[#This Row],[2012:IV]]-1)*100</f>
        <v>-8.5042437797253516</v>
      </c>
      <c r="Z15" s="56">
        <f>(PIB_ENC[[#This Row],[2014:I]]/PIB_ENC[[#This Row],[2013:I]]-1)*100</f>
        <v>-6.7433494748810325</v>
      </c>
      <c r="AA15" s="56">
        <f>(PIB_ENC[[#This Row],[2014:II]]/PIB_ENC[[#This Row],[2013:II]]-1)*100</f>
        <v>-9.0421479552047153</v>
      </c>
      <c r="AB15" s="56">
        <f>(PIB_ENC[[#This Row],[2014:III]]/PIB_ENC[[#This Row],[2013:III]]-1)*100</f>
        <v>-6.5463064172100127</v>
      </c>
      <c r="AC15" s="56">
        <f>(PIB_ENC[[#This Row],[2014:IV]]/PIB_ENC[[#This Row],[2013:IV]]-1)*100</f>
        <v>1.5815499682110046</v>
      </c>
      <c r="AD15" s="56">
        <f>(PIB_ENC[[#This Row],[2015:I]]/PIB_ENC[[#This Row],[2014:I]]-1)*100</f>
        <v>9.9294389755022916</v>
      </c>
      <c r="AE15" s="56">
        <f>(PIB_ENC[[#This Row],[2015:II]]/PIB_ENC[[#This Row],[2014:II]]-1)*100</f>
        <v>23.109875917817234</v>
      </c>
      <c r="AF15" s="56">
        <f>(PIB_ENC[[#This Row],[2015:III]]/PIB_ENC[[#This Row],[2014:III]]-1)*100</f>
        <v>31.848833122362329</v>
      </c>
      <c r="AG15" s="56">
        <f>(PIB_ENC[[#This Row],[2015:IV]]/PIB_ENC[[#This Row],[2014:IV]]-1)*100</f>
        <v>42.236328482478825</v>
      </c>
      <c r="AH15" s="56">
        <f>(PIB_ENC[[#This Row],[2016:I]]/PIB_ENC[[#This Row],[2015:I]]-1)*100</f>
        <v>15.634287642492506</v>
      </c>
      <c r="AI15" s="56">
        <f>(PIB_ENC[[#This Row],[2016:II]]/PIB_ENC[[#This Row],[2015:II]]-1)*100</f>
        <v>8.4630581343913889</v>
      </c>
      <c r="AJ15" s="56">
        <f>(PIB_ENC[[#This Row],[2016:III]]/PIB_ENC[[#This Row],[2015:III]]-1)*100</f>
        <v>10.154432225623466</v>
      </c>
      <c r="AK15" s="56">
        <f>(PIB_ENC[[#This Row],[2016:IV]]/PIB_ENC[[#This Row],[2015:IV]]-1)*100</f>
        <v>-14.785377243770014</v>
      </c>
      <c r="AL15" s="56">
        <f>(PIB_ENC[[#This Row],[2017:I]]/PIB_ENC[[#This Row],[2016:I]]-1)*100</f>
        <v>11.525333021995765</v>
      </c>
      <c r="AM15" s="56">
        <f>(PIB_ENC[[#This Row],[2017:II]]/PIB_ENC[[#This Row],[2016:II]]-1)*100</f>
        <v>10.342946962044518</v>
      </c>
      <c r="AN15" s="56">
        <f>(PIB_ENC[[#This Row],[2017:III]]/PIB_ENC[[#This Row],[2016:III]]-1)*100</f>
        <v>-3.4651767583807946</v>
      </c>
      <c r="AO15" s="56">
        <f>(PIB_ENC[[#This Row],[2017:IV]]/PIB_ENC[[#This Row],[2016:IV]]-1)*100</f>
        <v>20.959705417766571</v>
      </c>
      <c r="AP15" s="56">
        <f>(PIB_ENC[[#This Row],[2018:I]]/PIB_ENC[[#This Row],[2017:I]]-1)*100</f>
        <v>0.33991047497980986</v>
      </c>
      <c r="AQ15" s="56">
        <f>(PIB_ENC[[#This Row],[2018:II]]/PIB_ENC[[#This Row],[2017:II]]-1)*100</f>
        <v>8.3736565169526322</v>
      </c>
      <c r="AR15" s="56">
        <f>(PIB_ENC[[#This Row],[2018:III]]/PIB_ENC[[#This Row],[2017:III]]-1)*100</f>
        <v>7.4545524162874965</v>
      </c>
      <c r="AS15" s="56">
        <f>(PIB_ENC[[#This Row],[2018:IV]]/PIB_ENC[[#This Row],[2017:IV]]-1)*100</f>
        <v>-9.8282450268278421</v>
      </c>
      <c r="AT15" s="56">
        <f>(PIB_ENC[[#This Row],[2019:I]]/PIB_ENC[[#This Row],[2018:I]]-1)*100</f>
        <v>-7.3177150705601264</v>
      </c>
      <c r="AU15" s="56">
        <f>(PIB_ENC[[#This Row],[2019:II]]/PIB_ENC[[#This Row],[2018:II]]-1)*100</f>
        <v>-13.23225469732181</v>
      </c>
      <c r="AV15" s="56">
        <f>(PIB_ENC[[#This Row],[2019:III]]/PIB_ENC[[#This Row],[2018:III]]-1)*100</f>
        <v>-4.6013564684304402</v>
      </c>
      <c r="AW15" s="56">
        <f>(PIB_ENC[[#This Row],[2019:IV]]/PIB_ENC[[#This Row],[2018:IV]]-1)*100</f>
        <v>8.8862270327812354</v>
      </c>
      <c r="AX15" s="56">
        <f>(PIB_ENC[[#This Row],[2020:I]]/PIB_ENC[[#This Row],[2019:I]]-1)*100</f>
        <v>5.0071635404630888</v>
      </c>
      <c r="AY15" s="56">
        <f>(PIB_ENC[[#This Row],[2020:II]]/PIB_ENC[[#This Row],[2019:II]]-1)*100</f>
        <v>-71.572032010901353</v>
      </c>
      <c r="AZ15" s="56">
        <f>(PIB_ENC[[#This Row],[2020:III]]/PIB_ENC[[#This Row],[2019:III]]-1)*100</f>
        <v>-65.219962108753023</v>
      </c>
      <c r="BA15" s="56">
        <f>(PIB_ENC[[#This Row],[2020:IV]]/PIB_ENC[[#This Row],[2019:IV]]-1)*100</f>
        <v>-64.483010780481933</v>
      </c>
      <c r="BB15" s="56">
        <f>(PIB_ENC[[#This Row],[2021:I]]/PIB_ENC[[#This Row],[2020:I]]-1)*100</f>
        <v>-61.370193439380884</v>
      </c>
      <c r="BC15" s="56">
        <f>(PIB_ENC[[#This Row],[2021:II]]/PIB_ENC[[#This Row],[2020:II]]-1)*100</f>
        <v>249.4220050737369</v>
      </c>
      <c r="BD15" s="56">
        <f>(PIB_ENC[[#This Row],[2021:III]]/PIB_ENC[[#This Row],[2020:III]]-1)*100</f>
        <v>45.460843971232464</v>
      </c>
      <c r="BE15" s="56">
        <f>(PIB_ENC[[#This Row],[2021:IV]]/PIB_ENC[[#This Row],[2020:IV]]-1)*100</f>
        <v>127.22515666538511</v>
      </c>
      <c r="BF15" s="56">
        <f>(PIB_ENC[[#This Row],[2022:I]]/PIB_ENC[[#This Row],[2021:I]]-1)*100</f>
        <v>77.764777331361671</v>
      </c>
      <c r="BG15" s="56">
        <f>(PIB_ENC[[#This Row],[2022:II]]/PIB_ENC[[#This Row],[2021:II]]-1)*100</f>
        <v>-23.171649147941597</v>
      </c>
      <c r="BH15" s="56">
        <f>(PIB_ENC[[#This Row],[2022:III]]/PIB_ENC[[#This Row],[2021:III]]-1)*100</f>
        <v>90.170990343056488</v>
      </c>
      <c r="BI15" s="56">
        <f>(PIB_ENC[[#This Row],[2022:IV]]/PIB_ENC[[#This Row],[2021:IV]]-1)*100</f>
        <v>31.929912563258412</v>
      </c>
      <c r="BJ15" s="56">
        <f>(PIB_ENC[[#This Row],[2023:I]]/PIB_ENC[[#This Row],[2022:I]]-1)*100</f>
        <v>34.42649223261509</v>
      </c>
      <c r="BK15" s="56">
        <f>(PIB_ENC[[#This Row],[2023:II]]/PIB_ENC[[#This Row],[2022:II]]-1)*100</f>
        <v>17.671296124604563</v>
      </c>
      <c r="BL15" s="56">
        <f>(PIB_ENC[[#This Row],[2023:III]]/PIB_ENC[[#This Row],[2022:III]]-1)*100</f>
        <v>17.273059531329714</v>
      </c>
      <c r="BM15" s="56">
        <f>(PIB_ENC[[#This Row],[2023:IV]]/PIB_ENC[[#This Row],[2022:IV]]-1)*100</f>
        <v>5.8056566834993051</v>
      </c>
    </row>
    <row r="16" spans="1:65" ht="15" customHeight="1" x14ac:dyDescent="0.2">
      <c r="A16" s="44" t="s">
        <v>75</v>
      </c>
      <c r="B16" s="55">
        <f>(PIB_ENC[[#This Row],[2008:I]]/PIB_ENC[[#This Row],[2007:I]]-1)*100</f>
        <v>11.462175287670885</v>
      </c>
      <c r="C16" s="55">
        <f>(PIB_ENC[[#This Row],[2008:II]]/PIB_ENC[[#This Row],[2007:II]]-1)*100</f>
        <v>2.043955841332723</v>
      </c>
      <c r="D16" s="55">
        <f>(PIB_ENC[[#This Row],[2008:III]]/PIB_ENC[[#This Row],[2007:III]]-1)*100</f>
        <v>12.006433484143253</v>
      </c>
      <c r="E16" s="55">
        <f>(PIB_ENC[[#This Row],[2008:IV]]/PIB_ENC[[#This Row],[2007:IV]]-1)*100</f>
        <v>-14.909250059862533</v>
      </c>
      <c r="F16" s="55">
        <f>(PIB_ENC[[#This Row],[2009:I]]/PIB_ENC[[#This Row],[2008:I]]-1)*100</f>
        <v>5.1402162560552522</v>
      </c>
      <c r="G16" s="55">
        <f>(PIB_ENC[[#This Row],[2009:II]]/PIB_ENC[[#This Row],[2008:II]]-1)*100</f>
        <v>19.990401430695705</v>
      </c>
      <c r="H16" s="55">
        <f>(PIB_ENC[[#This Row],[2009:III]]/PIB_ENC[[#This Row],[2008:III]]-1)*100</f>
        <v>0.19552052364284478</v>
      </c>
      <c r="I16" s="55">
        <f>(PIB_ENC[[#This Row],[2009:IV]]/PIB_ENC[[#This Row],[2008:IV]]-1)*100</f>
        <v>29.903697152500985</v>
      </c>
      <c r="J16" s="55">
        <f>(PIB_ENC[[#This Row],[2010:I]]/PIB_ENC[[#This Row],[2009:I]]-1)*100</f>
        <v>4.9190492038020395E-2</v>
      </c>
      <c r="K16" s="55">
        <f>(PIB_ENC[[#This Row],[2010:II]]/PIB_ENC[[#This Row],[2009:II]]-1)*100</f>
        <v>5.9157694110055559</v>
      </c>
      <c r="L16" s="55">
        <f>(PIB_ENC[[#This Row],[2010:III]]/PIB_ENC[[#This Row],[2009:III]]-1)*100</f>
        <v>5.5772624490262768</v>
      </c>
      <c r="M16" s="55">
        <f>(PIB_ENC[[#This Row],[2010:IV]]/PIB_ENC[[#This Row],[2009:IV]]-1)*100</f>
        <v>-6.5843756333587855</v>
      </c>
      <c r="N16" s="55">
        <f>(PIB_ENC[[#This Row],[2011:I]]/PIB_ENC[[#This Row],[2010:I]]-1)*100</f>
        <v>25.597279036046604</v>
      </c>
      <c r="O16" s="55">
        <f>(PIB_ENC[[#This Row],[2011:II]]/PIB_ENC[[#This Row],[2010:II]]-1)*100</f>
        <v>6.6066466118758216</v>
      </c>
      <c r="P16" s="55">
        <f>(PIB_ENC[[#This Row],[2011:III]]/PIB_ENC[[#This Row],[2010:III]]-1)*100</f>
        <v>3.1253790085361555</v>
      </c>
      <c r="Q16" s="55">
        <f>(PIB_ENC[[#This Row],[2011:IV]]/PIB_ENC[[#This Row],[2010:IV]]-1)*100</f>
        <v>14.94735869664423</v>
      </c>
      <c r="R16" s="55">
        <f>(PIB_ENC[[#This Row],[2012:I]]/PIB_ENC[[#This Row],[2011:I]]-1)*100</f>
        <v>-2.8902655102312602</v>
      </c>
      <c r="S16" s="55">
        <f>(PIB_ENC[[#This Row],[2012:II]]/PIB_ENC[[#This Row],[2011:II]]-1)*100</f>
        <v>3.5108075968878882</v>
      </c>
      <c r="T16" s="55">
        <f>(PIB_ENC[[#This Row],[2012:III]]/PIB_ENC[[#This Row],[2011:III]]-1)*100</f>
        <v>-1.6239443740312498</v>
      </c>
      <c r="U16" s="55">
        <f>(PIB_ENC[[#This Row],[2012:IV]]/PIB_ENC[[#This Row],[2011:IV]]-1)*100</f>
        <v>2.6475487416266041</v>
      </c>
      <c r="V16" s="55">
        <f>(PIB_ENC[[#This Row],[2013:I]]/PIB_ENC[[#This Row],[2012:I]]-1)*100</f>
        <v>5.3901970199921267</v>
      </c>
      <c r="W16" s="55">
        <f>(PIB_ENC[[#This Row],[2013:II]]/PIB_ENC[[#This Row],[2012:II]]-1)*100</f>
        <v>2.9784643188847326</v>
      </c>
      <c r="X16" s="55">
        <f>(PIB_ENC[[#This Row],[2013:III]]/PIB_ENC[[#This Row],[2012:III]]-1)*100</f>
        <v>-9.2973896861858858</v>
      </c>
      <c r="Y16" s="55">
        <f>(PIB_ENC[[#This Row],[2013:IV]]/PIB_ENC[[#This Row],[2012:IV]]-1)*100</f>
        <v>2.7472551475332896</v>
      </c>
      <c r="Z16" s="55">
        <f>(PIB_ENC[[#This Row],[2014:I]]/PIB_ENC[[#This Row],[2013:I]]-1)*100</f>
        <v>11.332632454572988</v>
      </c>
      <c r="AA16" s="55">
        <f>(PIB_ENC[[#This Row],[2014:II]]/PIB_ENC[[#This Row],[2013:II]]-1)*100</f>
        <v>10.262923841368599</v>
      </c>
      <c r="AB16" s="55">
        <f>(PIB_ENC[[#This Row],[2014:III]]/PIB_ENC[[#This Row],[2013:III]]-1)*100</f>
        <v>21.929851226750241</v>
      </c>
      <c r="AC16" s="55">
        <f>(PIB_ENC[[#This Row],[2014:IV]]/PIB_ENC[[#This Row],[2013:IV]]-1)*100</f>
        <v>-10.676922405970979</v>
      </c>
      <c r="AD16" s="55">
        <f>(PIB_ENC[[#This Row],[2015:I]]/PIB_ENC[[#This Row],[2014:I]]-1)*100</f>
        <v>3.2782937985022631</v>
      </c>
      <c r="AE16" s="55">
        <f>(PIB_ENC[[#This Row],[2015:II]]/PIB_ENC[[#This Row],[2014:II]]-1)*100</f>
        <v>5.4217226190542034</v>
      </c>
      <c r="AF16" s="55">
        <f>(PIB_ENC[[#This Row],[2015:III]]/PIB_ENC[[#This Row],[2014:III]]-1)*100</f>
        <v>-13.373122828897376</v>
      </c>
      <c r="AG16" s="55">
        <f>(PIB_ENC[[#This Row],[2015:IV]]/PIB_ENC[[#This Row],[2014:IV]]-1)*100</f>
        <v>16.863209663059319</v>
      </c>
      <c r="AH16" s="55">
        <f>(PIB_ENC[[#This Row],[2016:I]]/PIB_ENC[[#This Row],[2015:I]]-1)*100</f>
        <v>5.3538632335991876</v>
      </c>
      <c r="AI16" s="55">
        <f>(PIB_ENC[[#This Row],[2016:II]]/PIB_ENC[[#This Row],[2015:II]]-1)*100</f>
        <v>-3.2916972314993576</v>
      </c>
      <c r="AJ16" s="55">
        <f>(PIB_ENC[[#This Row],[2016:III]]/PIB_ENC[[#This Row],[2015:III]]-1)*100</f>
        <v>14.015926803801548</v>
      </c>
      <c r="AK16" s="55">
        <f>(PIB_ENC[[#This Row],[2016:IV]]/PIB_ENC[[#This Row],[2015:IV]]-1)*100</f>
        <v>-0.31765855138563559</v>
      </c>
      <c r="AL16" s="55">
        <f>(PIB_ENC[[#This Row],[2017:I]]/PIB_ENC[[#This Row],[2016:I]]-1)*100</f>
        <v>-9.1958036796481615</v>
      </c>
      <c r="AM16" s="55">
        <f>(PIB_ENC[[#This Row],[2017:II]]/PIB_ENC[[#This Row],[2016:II]]-1)*100</f>
        <v>-0.70568222091245136</v>
      </c>
      <c r="AN16" s="55">
        <f>(PIB_ENC[[#This Row],[2017:III]]/PIB_ENC[[#This Row],[2016:III]]-1)*100</f>
        <v>12.495695120339656</v>
      </c>
      <c r="AO16" s="55">
        <f>(PIB_ENC[[#This Row],[2017:IV]]/PIB_ENC[[#This Row],[2016:IV]]-1)*100</f>
        <v>-5.3179315823963069</v>
      </c>
      <c r="AP16" s="55">
        <f>(PIB_ENC[[#This Row],[2018:I]]/PIB_ENC[[#This Row],[2017:I]]-1)*100</f>
        <v>8.307281814794587</v>
      </c>
      <c r="AQ16" s="55">
        <f>(PIB_ENC[[#This Row],[2018:II]]/PIB_ENC[[#This Row],[2017:II]]-1)*100</f>
        <v>9.4508964846974806</v>
      </c>
      <c r="AR16" s="55">
        <f>(PIB_ENC[[#This Row],[2018:III]]/PIB_ENC[[#This Row],[2017:III]]-1)*100</f>
        <v>0.63186221880633386</v>
      </c>
      <c r="AS16" s="55">
        <f>(PIB_ENC[[#This Row],[2018:IV]]/PIB_ENC[[#This Row],[2017:IV]]-1)*100</f>
        <v>6.8177126561774104</v>
      </c>
      <c r="AT16" s="55">
        <f>(PIB_ENC[[#This Row],[2019:I]]/PIB_ENC[[#This Row],[2018:I]]-1)*100</f>
        <v>19.512708465901429</v>
      </c>
      <c r="AU16" s="55">
        <f>(PIB_ENC[[#This Row],[2019:II]]/PIB_ENC[[#This Row],[2018:II]]-1)*100</f>
        <v>14.821885278926805</v>
      </c>
      <c r="AV16" s="55">
        <f>(PIB_ENC[[#This Row],[2019:III]]/PIB_ENC[[#This Row],[2018:III]]-1)*100</f>
        <v>12.110459210286217</v>
      </c>
      <c r="AW16" s="55">
        <f>(PIB_ENC[[#This Row],[2019:IV]]/PIB_ENC[[#This Row],[2018:IV]]-1)*100</f>
        <v>16.575273889011989</v>
      </c>
      <c r="AX16" s="55">
        <f>(PIB_ENC[[#This Row],[2020:I]]/PIB_ENC[[#This Row],[2019:I]]-1)*100</f>
        <v>-7.5423088525071851</v>
      </c>
      <c r="AY16" s="55">
        <f>(PIB_ENC[[#This Row],[2020:II]]/PIB_ENC[[#This Row],[2019:II]]-1)*100</f>
        <v>-7.4779757963699396</v>
      </c>
      <c r="AZ16" s="55">
        <f>(PIB_ENC[[#This Row],[2020:III]]/PIB_ENC[[#This Row],[2019:III]]-1)*100</f>
        <v>0.40211653720532148</v>
      </c>
      <c r="BA16" s="55">
        <f>(PIB_ENC[[#This Row],[2020:IV]]/PIB_ENC[[#This Row],[2019:IV]]-1)*100</f>
        <v>0.63374977021675161</v>
      </c>
      <c r="BB16" s="55">
        <f>(PIB_ENC[[#This Row],[2021:I]]/PIB_ENC[[#This Row],[2020:I]]-1)*100</f>
        <v>3.7434823951887797</v>
      </c>
      <c r="BC16" s="55">
        <f>(PIB_ENC[[#This Row],[2021:II]]/PIB_ENC[[#This Row],[2020:II]]-1)*100</f>
        <v>7.4985822478747632</v>
      </c>
      <c r="BD16" s="55">
        <f>(PIB_ENC[[#This Row],[2021:III]]/PIB_ENC[[#This Row],[2020:III]]-1)*100</f>
        <v>-0.24743227833229353</v>
      </c>
      <c r="BE16" s="55">
        <f>(PIB_ENC[[#This Row],[2021:IV]]/PIB_ENC[[#This Row],[2020:IV]]-1)*100</f>
        <v>-6.9884077617600182</v>
      </c>
      <c r="BF16" s="55">
        <f>(PIB_ENC[[#This Row],[2022:I]]/PIB_ENC[[#This Row],[2021:I]]-1)*100</f>
        <v>-3.0833787853088657</v>
      </c>
      <c r="BG16" s="55">
        <f>(PIB_ENC[[#This Row],[2022:II]]/PIB_ENC[[#This Row],[2021:II]]-1)*100</f>
        <v>-9.8507251873249828</v>
      </c>
      <c r="BH16" s="55">
        <f>(PIB_ENC[[#This Row],[2022:III]]/PIB_ENC[[#This Row],[2021:III]]-1)*100</f>
        <v>-7.8463818679492148</v>
      </c>
      <c r="BI16" s="55">
        <f>(PIB_ENC[[#This Row],[2022:IV]]/PIB_ENC[[#This Row],[2021:IV]]-1)*100</f>
        <v>-11.504259080520562</v>
      </c>
      <c r="BJ16" s="55">
        <f>(PIB_ENC[[#This Row],[2023:I]]/PIB_ENC[[#This Row],[2022:I]]-1)*100</f>
        <v>10.771705392263486</v>
      </c>
      <c r="BK16" s="55">
        <f>(PIB_ENC[[#This Row],[2023:II]]/PIB_ENC[[#This Row],[2022:II]]-1)*100</f>
        <v>9.4977815040088398</v>
      </c>
      <c r="BL16" s="55">
        <f>(PIB_ENC[[#This Row],[2023:III]]/PIB_ENC[[#This Row],[2022:III]]-1)*100</f>
        <v>8.0336765709984714</v>
      </c>
      <c r="BM16" s="55">
        <f>(PIB_ENC[[#This Row],[2023:IV]]/PIB_ENC[[#This Row],[2022:IV]]-1)*100</f>
        <v>8.6140605650746771</v>
      </c>
    </row>
    <row r="17" spans="1:65" ht="15" customHeight="1" x14ac:dyDescent="0.2">
      <c r="A17" s="46" t="s">
        <v>76</v>
      </c>
      <c r="B17" s="56">
        <f>(PIB_ENC[[#This Row],[2008:I]]/PIB_ENC[[#This Row],[2007:I]]-1)*100</f>
        <v>8.6866028897570899</v>
      </c>
      <c r="C17" s="56">
        <f>(PIB_ENC[[#This Row],[2008:II]]/PIB_ENC[[#This Row],[2007:II]]-1)*100</f>
        <v>8.2357960817114098</v>
      </c>
      <c r="D17" s="56">
        <f>(PIB_ENC[[#This Row],[2008:III]]/PIB_ENC[[#This Row],[2007:III]]-1)*100</f>
        <v>3.9606583637552539</v>
      </c>
      <c r="E17" s="56">
        <f>(PIB_ENC[[#This Row],[2008:IV]]/PIB_ENC[[#This Row],[2007:IV]]-1)*100</f>
        <v>10.349542503897947</v>
      </c>
      <c r="F17" s="56">
        <f>(PIB_ENC[[#This Row],[2009:I]]/PIB_ENC[[#This Row],[2008:I]]-1)*100</f>
        <v>1.3192528210153709</v>
      </c>
      <c r="G17" s="56">
        <f>(PIB_ENC[[#This Row],[2009:II]]/PIB_ENC[[#This Row],[2008:II]]-1)*100</f>
        <v>2.6333685796311013</v>
      </c>
      <c r="H17" s="56">
        <f>(PIB_ENC[[#This Row],[2009:III]]/PIB_ENC[[#This Row],[2008:III]]-1)*100</f>
        <v>1.4424925651482345</v>
      </c>
      <c r="I17" s="56">
        <f>(PIB_ENC[[#This Row],[2009:IV]]/PIB_ENC[[#This Row],[2008:IV]]-1)*100</f>
        <v>0.78459300030977452</v>
      </c>
      <c r="J17" s="56">
        <f>(PIB_ENC[[#This Row],[2010:I]]/PIB_ENC[[#This Row],[2009:I]]-1)*100</f>
        <v>5.059584071025891</v>
      </c>
      <c r="K17" s="56">
        <f>(PIB_ENC[[#This Row],[2010:II]]/PIB_ENC[[#This Row],[2009:II]]-1)*100</f>
        <v>7.1759663753388381</v>
      </c>
      <c r="L17" s="56">
        <f>(PIB_ENC[[#This Row],[2010:III]]/PIB_ENC[[#This Row],[2009:III]]-1)*100</f>
        <v>2.8188836898999314</v>
      </c>
      <c r="M17" s="56">
        <f>(PIB_ENC[[#This Row],[2010:IV]]/PIB_ENC[[#This Row],[2009:IV]]-1)*100</f>
        <v>6.1949881104548687</v>
      </c>
      <c r="N17" s="56">
        <f>(PIB_ENC[[#This Row],[2011:I]]/PIB_ENC[[#This Row],[2010:I]]-1)*100</f>
        <v>8.235226760375669</v>
      </c>
      <c r="O17" s="56">
        <f>(PIB_ENC[[#This Row],[2011:II]]/PIB_ENC[[#This Row],[2010:II]]-1)*100</f>
        <v>4.3480867353532515</v>
      </c>
      <c r="P17" s="56">
        <f>(PIB_ENC[[#This Row],[2011:III]]/PIB_ENC[[#This Row],[2010:III]]-1)*100</f>
        <v>5.5830238453033587</v>
      </c>
      <c r="Q17" s="56">
        <f>(PIB_ENC[[#This Row],[2011:IV]]/PIB_ENC[[#This Row],[2010:IV]]-1)*100</f>
        <v>6.5001053102921258</v>
      </c>
      <c r="R17" s="56">
        <f>(PIB_ENC[[#This Row],[2012:I]]/PIB_ENC[[#This Row],[2011:I]]-1)*100</f>
        <v>5.389472524195793</v>
      </c>
      <c r="S17" s="56">
        <f>(PIB_ENC[[#This Row],[2012:II]]/PIB_ENC[[#This Row],[2011:II]]-1)*100</f>
        <v>6.1211819550104796</v>
      </c>
      <c r="T17" s="56">
        <f>(PIB_ENC[[#This Row],[2012:III]]/PIB_ENC[[#This Row],[2011:III]]-1)*100</f>
        <v>7.7047420128615762</v>
      </c>
      <c r="U17" s="56">
        <f>(PIB_ENC[[#This Row],[2012:IV]]/PIB_ENC[[#This Row],[2011:IV]]-1)*100</f>
        <v>6.9415004684042714</v>
      </c>
      <c r="V17" s="56">
        <f>(PIB_ENC[[#This Row],[2013:I]]/PIB_ENC[[#This Row],[2012:I]]-1)*100</f>
        <v>-0.12653055635425403</v>
      </c>
      <c r="W17" s="56">
        <f>(PIB_ENC[[#This Row],[2013:II]]/PIB_ENC[[#This Row],[2012:II]]-1)*100</f>
        <v>-1.3589302161552963</v>
      </c>
      <c r="X17" s="56">
        <f>(PIB_ENC[[#This Row],[2013:III]]/PIB_ENC[[#This Row],[2012:III]]-1)*100</f>
        <v>-1.5162238325549082</v>
      </c>
      <c r="Y17" s="56">
        <f>(PIB_ENC[[#This Row],[2013:IV]]/PIB_ENC[[#This Row],[2012:IV]]-1)*100</f>
        <v>-1.7830128890978569</v>
      </c>
      <c r="Z17" s="56">
        <f>(PIB_ENC[[#This Row],[2014:I]]/PIB_ENC[[#This Row],[2013:I]]-1)*100</f>
        <v>3.6522125670706229</v>
      </c>
      <c r="AA17" s="56">
        <f>(PIB_ENC[[#This Row],[2014:II]]/PIB_ENC[[#This Row],[2013:II]]-1)*100</f>
        <v>4.1125017152328969</v>
      </c>
      <c r="AB17" s="56">
        <f>(PIB_ENC[[#This Row],[2014:III]]/PIB_ENC[[#This Row],[2013:III]]-1)*100</f>
        <v>3.7970234761672605</v>
      </c>
      <c r="AC17" s="56">
        <f>(PIB_ENC[[#This Row],[2014:IV]]/PIB_ENC[[#This Row],[2013:IV]]-1)*100</f>
        <v>2.5583447282588656</v>
      </c>
      <c r="AD17" s="56">
        <f>(PIB_ENC[[#This Row],[2015:I]]/PIB_ENC[[#This Row],[2014:I]]-1)*100</f>
        <v>0.93269784087635088</v>
      </c>
      <c r="AE17" s="56">
        <f>(PIB_ENC[[#This Row],[2015:II]]/PIB_ENC[[#This Row],[2014:II]]-1)*100</f>
        <v>0.50391260507995916</v>
      </c>
      <c r="AF17" s="56">
        <f>(PIB_ENC[[#This Row],[2015:III]]/PIB_ENC[[#This Row],[2014:III]]-1)*100</f>
        <v>0.71577397450095503</v>
      </c>
      <c r="AG17" s="56">
        <f>(PIB_ENC[[#This Row],[2015:IV]]/PIB_ENC[[#This Row],[2014:IV]]-1)*100</f>
        <v>-0.92374626973728002</v>
      </c>
      <c r="AH17" s="56">
        <f>(PIB_ENC[[#This Row],[2016:I]]/PIB_ENC[[#This Row],[2015:I]]-1)*100</f>
        <v>7.8805374826784291</v>
      </c>
      <c r="AI17" s="56">
        <f>(PIB_ENC[[#This Row],[2016:II]]/PIB_ENC[[#This Row],[2015:II]]-1)*100</f>
        <v>6.2977863186878924</v>
      </c>
      <c r="AJ17" s="56">
        <f>(PIB_ENC[[#This Row],[2016:III]]/PIB_ENC[[#This Row],[2015:III]]-1)*100</f>
        <v>7.2034549234746725</v>
      </c>
      <c r="AK17" s="56">
        <f>(PIB_ENC[[#This Row],[2016:IV]]/PIB_ENC[[#This Row],[2015:IV]]-1)*100</f>
        <v>7.0553675127395188</v>
      </c>
      <c r="AL17" s="56">
        <f>(PIB_ENC[[#This Row],[2017:I]]/PIB_ENC[[#This Row],[2016:I]]-1)*100</f>
        <v>-5.5804526947588862</v>
      </c>
      <c r="AM17" s="56">
        <f>(PIB_ENC[[#This Row],[2017:II]]/PIB_ENC[[#This Row],[2016:II]]-1)*100</f>
        <v>-5.5626347220011141</v>
      </c>
      <c r="AN17" s="56">
        <f>(PIB_ENC[[#This Row],[2017:III]]/PIB_ENC[[#This Row],[2016:III]]-1)*100</f>
        <v>-8.5331800995578018</v>
      </c>
      <c r="AO17" s="56">
        <f>(PIB_ENC[[#This Row],[2017:IV]]/PIB_ENC[[#This Row],[2016:IV]]-1)*100</f>
        <v>-6.7785883640875344</v>
      </c>
      <c r="AP17" s="56">
        <f>(PIB_ENC[[#This Row],[2018:I]]/PIB_ENC[[#This Row],[2017:I]]-1)*100</f>
        <v>-3.4026980167425114</v>
      </c>
      <c r="AQ17" s="56">
        <f>(PIB_ENC[[#This Row],[2018:II]]/PIB_ENC[[#This Row],[2017:II]]-1)*100</f>
        <v>1.8505198563642189</v>
      </c>
      <c r="AR17" s="56">
        <f>(PIB_ENC[[#This Row],[2018:III]]/PIB_ENC[[#This Row],[2017:III]]-1)*100</f>
        <v>3.7221147621177453</v>
      </c>
      <c r="AS17" s="56">
        <f>(PIB_ENC[[#This Row],[2018:IV]]/PIB_ENC[[#This Row],[2017:IV]]-1)*100</f>
        <v>7.5396025272486122</v>
      </c>
      <c r="AT17" s="56">
        <f>(PIB_ENC[[#This Row],[2019:I]]/PIB_ENC[[#This Row],[2018:I]]-1)*100</f>
        <v>5.8961464256158891</v>
      </c>
      <c r="AU17" s="56">
        <f>(PIB_ENC[[#This Row],[2019:II]]/PIB_ENC[[#This Row],[2018:II]]-1)*100</f>
        <v>3.0624546985965839</v>
      </c>
      <c r="AV17" s="56">
        <f>(PIB_ENC[[#This Row],[2019:III]]/PIB_ENC[[#This Row],[2018:III]]-1)*100</f>
        <v>-1.0033670866116395E-2</v>
      </c>
      <c r="AW17" s="56">
        <f>(PIB_ENC[[#This Row],[2019:IV]]/PIB_ENC[[#This Row],[2018:IV]]-1)*100</f>
        <v>-2.9271181291199655</v>
      </c>
      <c r="AX17" s="56">
        <f>(PIB_ENC[[#This Row],[2020:I]]/PIB_ENC[[#This Row],[2019:I]]-1)*100</f>
        <v>-6.3655246028065493</v>
      </c>
      <c r="AY17" s="56">
        <f>(PIB_ENC[[#This Row],[2020:II]]/PIB_ENC[[#This Row],[2019:II]]-1)*100</f>
        <v>-9.0298537164849257</v>
      </c>
      <c r="AZ17" s="56">
        <f>(PIB_ENC[[#This Row],[2020:III]]/PIB_ENC[[#This Row],[2019:III]]-1)*100</f>
        <v>-3.9439640895850281</v>
      </c>
      <c r="BA17" s="56">
        <f>(PIB_ENC[[#This Row],[2020:IV]]/PIB_ENC[[#This Row],[2019:IV]]-1)*100</f>
        <v>0.55336077383816296</v>
      </c>
      <c r="BB17" s="56">
        <f>(PIB_ENC[[#This Row],[2021:I]]/PIB_ENC[[#This Row],[2020:I]]-1)*100</f>
        <v>12.310497199756277</v>
      </c>
      <c r="BC17" s="56">
        <f>(PIB_ENC[[#This Row],[2021:II]]/PIB_ENC[[#This Row],[2020:II]]-1)*100</f>
        <v>21.948363649803483</v>
      </c>
      <c r="BD17" s="56">
        <f>(PIB_ENC[[#This Row],[2021:III]]/PIB_ENC[[#This Row],[2020:III]]-1)*100</f>
        <v>18.359692425581621</v>
      </c>
      <c r="BE17" s="56">
        <f>(PIB_ENC[[#This Row],[2021:IV]]/PIB_ENC[[#This Row],[2020:IV]]-1)*100</f>
        <v>18.072360221060425</v>
      </c>
      <c r="BF17" s="56">
        <f>(PIB_ENC[[#This Row],[2022:I]]/PIB_ENC[[#This Row],[2021:I]]-1)*100</f>
        <v>1.8714411280283283</v>
      </c>
      <c r="BG17" s="56">
        <f>(PIB_ENC[[#This Row],[2022:II]]/PIB_ENC[[#This Row],[2021:II]]-1)*100</f>
        <v>-1.3873081918954644</v>
      </c>
      <c r="BH17" s="56">
        <f>(PIB_ENC[[#This Row],[2022:III]]/PIB_ENC[[#This Row],[2021:III]]-1)*100</f>
        <v>-2.9157182815788052</v>
      </c>
      <c r="BI17" s="56">
        <f>(PIB_ENC[[#This Row],[2022:IV]]/PIB_ENC[[#This Row],[2021:IV]]-1)*100</f>
        <v>-3.0331102479993044</v>
      </c>
      <c r="BJ17" s="56">
        <f>(PIB_ENC[[#This Row],[2023:I]]/PIB_ENC[[#This Row],[2022:I]]-1)*100</f>
        <v>-9.6795041283701426</v>
      </c>
      <c r="BK17" s="56">
        <f>(PIB_ENC[[#This Row],[2023:II]]/PIB_ENC[[#This Row],[2022:II]]-1)*100</f>
        <v>-6.9743817067799752</v>
      </c>
      <c r="BL17" s="56">
        <f>(PIB_ENC[[#This Row],[2023:III]]/PIB_ENC[[#This Row],[2022:III]]-1)*100</f>
        <v>-6.2805878607076204</v>
      </c>
      <c r="BM17" s="56">
        <f>(PIB_ENC[[#This Row],[2023:IV]]/PIB_ENC[[#This Row],[2022:IV]]-1)*100</f>
        <v>-0.29978689713177076</v>
      </c>
    </row>
    <row r="18" spans="1:65" ht="15" customHeight="1" x14ac:dyDescent="0.2">
      <c r="A18" s="44" t="s">
        <v>115</v>
      </c>
      <c r="B18" s="55">
        <f>(PIB_ENC[[#This Row],[2008:I]]/PIB_ENC[[#This Row],[2007:I]]-1)*100</f>
        <v>13.565229807674495</v>
      </c>
      <c r="C18" s="55">
        <f>(PIB_ENC[[#This Row],[2008:II]]/PIB_ENC[[#This Row],[2007:II]]-1)*100</f>
        <v>23.998955225875939</v>
      </c>
      <c r="D18" s="55">
        <f>(PIB_ENC[[#This Row],[2008:III]]/PIB_ENC[[#This Row],[2007:III]]-1)*100</f>
        <v>16.397988058097333</v>
      </c>
      <c r="E18" s="55">
        <f>(PIB_ENC[[#This Row],[2008:IV]]/PIB_ENC[[#This Row],[2007:IV]]-1)*100</f>
        <v>-18.796915352092547</v>
      </c>
      <c r="F18" s="55">
        <f>(PIB_ENC[[#This Row],[2009:I]]/PIB_ENC[[#This Row],[2008:I]]-1)*100</f>
        <v>-19.635367963047468</v>
      </c>
      <c r="G18" s="55">
        <f>(PIB_ENC[[#This Row],[2009:II]]/PIB_ENC[[#This Row],[2008:II]]-1)*100</f>
        <v>26.139871279753322</v>
      </c>
      <c r="H18" s="55">
        <f>(PIB_ENC[[#This Row],[2009:III]]/PIB_ENC[[#This Row],[2008:III]]-1)*100</f>
        <v>-1.5652428292279863</v>
      </c>
      <c r="I18" s="55">
        <f>(PIB_ENC[[#This Row],[2009:IV]]/PIB_ENC[[#This Row],[2008:IV]]-1)*100</f>
        <v>14.629405793461082</v>
      </c>
      <c r="J18" s="55">
        <f>(PIB_ENC[[#This Row],[2010:I]]/PIB_ENC[[#This Row],[2009:I]]-1)*100</f>
        <v>36.188856764043152</v>
      </c>
      <c r="K18" s="55">
        <f>(PIB_ENC[[#This Row],[2010:II]]/PIB_ENC[[#This Row],[2009:II]]-1)*100</f>
        <v>-15.924449223603753</v>
      </c>
      <c r="L18" s="55">
        <f>(PIB_ENC[[#This Row],[2010:III]]/PIB_ENC[[#This Row],[2009:III]]-1)*100</f>
        <v>11.602168603610385</v>
      </c>
      <c r="M18" s="55">
        <f>(PIB_ENC[[#This Row],[2010:IV]]/PIB_ENC[[#This Row],[2009:IV]]-1)*100</f>
        <v>19.939837697268281</v>
      </c>
      <c r="N18" s="55">
        <f>(PIB_ENC[[#This Row],[2011:I]]/PIB_ENC[[#This Row],[2010:I]]-1)*100</f>
        <v>20.043507193218989</v>
      </c>
      <c r="O18" s="55">
        <f>(PIB_ENC[[#This Row],[2011:II]]/PIB_ENC[[#This Row],[2010:II]]-1)*100</f>
        <v>18.179077709526624</v>
      </c>
      <c r="P18" s="55">
        <f>(PIB_ENC[[#This Row],[2011:III]]/PIB_ENC[[#This Row],[2010:III]]-1)*100</f>
        <v>14.379321787920096</v>
      </c>
      <c r="Q18" s="55">
        <f>(PIB_ENC[[#This Row],[2011:IV]]/PIB_ENC[[#This Row],[2010:IV]]-1)*100</f>
        <v>11.246568587414686</v>
      </c>
      <c r="R18" s="55">
        <f>(PIB_ENC[[#This Row],[2012:I]]/PIB_ENC[[#This Row],[2011:I]]-1)*100</f>
        <v>-13.308274642390961</v>
      </c>
      <c r="S18" s="55">
        <f>(PIB_ENC[[#This Row],[2012:II]]/PIB_ENC[[#This Row],[2011:II]]-1)*100</f>
        <v>-10.462600145798772</v>
      </c>
      <c r="T18" s="55">
        <f>(PIB_ENC[[#This Row],[2012:III]]/PIB_ENC[[#This Row],[2011:III]]-1)*100</f>
        <v>-27.337325796696675</v>
      </c>
      <c r="U18" s="55">
        <f>(PIB_ENC[[#This Row],[2012:IV]]/PIB_ENC[[#This Row],[2011:IV]]-1)*100</f>
        <v>6.7759237486406665</v>
      </c>
      <c r="V18" s="55">
        <f>(PIB_ENC[[#This Row],[2013:I]]/PIB_ENC[[#This Row],[2012:I]]-1)*100</f>
        <v>24.728777653283139</v>
      </c>
      <c r="W18" s="55">
        <f>(PIB_ENC[[#This Row],[2013:II]]/PIB_ENC[[#This Row],[2012:II]]-1)*100</f>
        <v>29.700284475419835</v>
      </c>
      <c r="X18" s="55">
        <f>(PIB_ENC[[#This Row],[2013:III]]/PIB_ENC[[#This Row],[2012:III]]-1)*100</f>
        <v>45.929119323254255</v>
      </c>
      <c r="Y18" s="55">
        <f>(PIB_ENC[[#This Row],[2013:IV]]/PIB_ENC[[#This Row],[2012:IV]]-1)*100</f>
        <v>15.672897836400468</v>
      </c>
      <c r="Z18" s="55">
        <f>(PIB_ENC[[#This Row],[2014:I]]/PIB_ENC[[#This Row],[2013:I]]-1)*100</f>
        <v>7.1793605435916286</v>
      </c>
      <c r="AA18" s="55">
        <f>(PIB_ENC[[#This Row],[2014:II]]/PIB_ENC[[#This Row],[2013:II]]-1)*100</f>
        <v>-4.9431627841947208</v>
      </c>
      <c r="AB18" s="55">
        <f>(PIB_ENC[[#This Row],[2014:III]]/PIB_ENC[[#This Row],[2013:III]]-1)*100</f>
        <v>2.0275609866425848</v>
      </c>
      <c r="AC18" s="55">
        <f>(PIB_ENC[[#This Row],[2014:IV]]/PIB_ENC[[#This Row],[2013:IV]]-1)*100</f>
        <v>20.946520360253061</v>
      </c>
      <c r="AD18" s="55">
        <f>(PIB_ENC[[#This Row],[2015:I]]/PIB_ENC[[#This Row],[2014:I]]-1)*100</f>
        <v>-4.5662194986528242</v>
      </c>
      <c r="AE18" s="55">
        <f>(PIB_ENC[[#This Row],[2015:II]]/PIB_ENC[[#This Row],[2014:II]]-1)*100</f>
        <v>-4.2422612107257507</v>
      </c>
      <c r="AF18" s="55">
        <f>(PIB_ENC[[#This Row],[2015:III]]/PIB_ENC[[#This Row],[2014:III]]-1)*100</f>
        <v>16.237513895473299</v>
      </c>
      <c r="AG18" s="55">
        <f>(PIB_ENC[[#This Row],[2015:IV]]/PIB_ENC[[#This Row],[2014:IV]]-1)*100</f>
        <v>-10.205029193425464</v>
      </c>
      <c r="AH18" s="55">
        <f>(PIB_ENC[[#This Row],[2016:I]]/PIB_ENC[[#This Row],[2015:I]]-1)*100</f>
        <v>-1.5060426425982709</v>
      </c>
      <c r="AI18" s="55">
        <f>(PIB_ENC[[#This Row],[2016:II]]/PIB_ENC[[#This Row],[2015:II]]-1)*100</f>
        <v>3.9237542967434758</v>
      </c>
      <c r="AJ18" s="55">
        <f>(PIB_ENC[[#This Row],[2016:III]]/PIB_ENC[[#This Row],[2015:III]]-1)*100</f>
        <v>0.22540503341572649</v>
      </c>
      <c r="AK18" s="55">
        <f>(PIB_ENC[[#This Row],[2016:IV]]/PIB_ENC[[#This Row],[2015:IV]]-1)*100</f>
        <v>4.0539593188138268</v>
      </c>
      <c r="AL18" s="55">
        <f>(PIB_ENC[[#This Row],[2017:I]]/PIB_ENC[[#This Row],[2016:I]]-1)*100</f>
        <v>16.612333769942111</v>
      </c>
      <c r="AM18" s="55">
        <f>(PIB_ENC[[#This Row],[2017:II]]/PIB_ENC[[#This Row],[2016:II]]-1)*100</f>
        <v>14.885672818762142</v>
      </c>
      <c r="AN18" s="55">
        <f>(PIB_ENC[[#This Row],[2017:III]]/PIB_ENC[[#This Row],[2016:III]]-1)*100</f>
        <v>11.496309042649688</v>
      </c>
      <c r="AO18" s="55">
        <f>(PIB_ENC[[#This Row],[2017:IV]]/PIB_ENC[[#This Row],[2016:IV]]-1)*100</f>
        <v>2.6250592063348233</v>
      </c>
      <c r="AP18" s="55">
        <f>(PIB_ENC[[#This Row],[2018:I]]/PIB_ENC[[#This Row],[2017:I]]-1)*100</f>
        <v>-1.5919061078518815</v>
      </c>
      <c r="AQ18" s="55">
        <f>(PIB_ENC[[#This Row],[2018:II]]/PIB_ENC[[#This Row],[2017:II]]-1)*100</f>
        <v>-0.22641695774416881</v>
      </c>
      <c r="AR18" s="55">
        <f>(PIB_ENC[[#This Row],[2018:III]]/PIB_ENC[[#This Row],[2017:III]]-1)*100</f>
        <v>-3.451474614233363</v>
      </c>
      <c r="AS18" s="55">
        <f>(PIB_ENC[[#This Row],[2018:IV]]/PIB_ENC[[#This Row],[2017:IV]]-1)*100</f>
        <v>2.3968687210111472</v>
      </c>
      <c r="AT18" s="55">
        <f>(PIB_ENC[[#This Row],[2019:I]]/PIB_ENC[[#This Row],[2018:I]]-1)*100</f>
        <v>31.21975219064992</v>
      </c>
      <c r="AU18" s="55">
        <f>(PIB_ENC[[#This Row],[2019:II]]/PIB_ENC[[#This Row],[2018:II]]-1)*100</f>
        <v>19.034002827999295</v>
      </c>
      <c r="AV18" s="55">
        <f>(PIB_ENC[[#This Row],[2019:III]]/PIB_ENC[[#This Row],[2018:III]]-1)*100</f>
        <v>8.6006990282745832</v>
      </c>
      <c r="AW18" s="55">
        <f>(PIB_ENC[[#This Row],[2019:IV]]/PIB_ENC[[#This Row],[2018:IV]]-1)*100</f>
        <v>-4.4001822012512237</v>
      </c>
      <c r="AX18" s="55">
        <f>(PIB_ENC[[#This Row],[2020:I]]/PIB_ENC[[#This Row],[2019:I]]-1)*100</f>
        <v>-0.59377186679837601</v>
      </c>
      <c r="AY18" s="55">
        <f>(PIB_ENC[[#This Row],[2020:II]]/PIB_ENC[[#This Row],[2019:II]]-1)*100</f>
        <v>3.9152110156047026</v>
      </c>
      <c r="AZ18" s="55">
        <f>(PIB_ENC[[#This Row],[2020:III]]/PIB_ENC[[#This Row],[2019:III]]-1)*100</f>
        <v>7.2361215795435641</v>
      </c>
      <c r="BA18" s="55">
        <f>(PIB_ENC[[#This Row],[2020:IV]]/PIB_ENC[[#This Row],[2019:IV]]-1)*100</f>
        <v>43.071734202381506</v>
      </c>
      <c r="BB18" s="55">
        <f>(PIB_ENC[[#This Row],[2021:I]]/PIB_ENC[[#This Row],[2020:I]]-1)*100</f>
        <v>24.244714036459271</v>
      </c>
      <c r="BC18" s="55">
        <f>(PIB_ENC[[#This Row],[2021:II]]/PIB_ENC[[#This Row],[2020:II]]-1)*100</f>
        <v>33.850975354714748</v>
      </c>
      <c r="BD18" s="55">
        <f>(PIB_ENC[[#This Row],[2021:III]]/PIB_ENC[[#This Row],[2020:III]]-1)*100</f>
        <v>38.832238006261278</v>
      </c>
      <c r="BE18" s="55">
        <f>(PIB_ENC[[#This Row],[2021:IV]]/PIB_ENC[[#This Row],[2020:IV]]-1)*100</f>
        <v>10.920368965077198</v>
      </c>
      <c r="BF18" s="55">
        <f>(PIB_ENC[[#This Row],[2022:I]]/PIB_ENC[[#This Row],[2021:I]]-1)*100</f>
        <v>-13.30505976764802</v>
      </c>
      <c r="BG18" s="55">
        <f>(PIB_ENC[[#This Row],[2022:II]]/PIB_ENC[[#This Row],[2021:II]]-1)*100</f>
        <v>-12.058493250246737</v>
      </c>
      <c r="BH18" s="55">
        <f>(PIB_ENC[[#This Row],[2022:III]]/PIB_ENC[[#This Row],[2021:III]]-1)*100</f>
        <v>-14.6496344393508</v>
      </c>
      <c r="BI18" s="55">
        <f>(PIB_ENC[[#This Row],[2022:IV]]/PIB_ENC[[#This Row],[2021:IV]]-1)*100</f>
        <v>2.2164263117720129</v>
      </c>
      <c r="BJ18" s="55">
        <f>(PIB_ENC[[#This Row],[2023:I]]/PIB_ENC[[#This Row],[2022:I]]-1)*100</f>
        <v>-15.003103223677206</v>
      </c>
      <c r="BK18" s="55">
        <f>(PIB_ENC[[#This Row],[2023:II]]/PIB_ENC[[#This Row],[2022:II]]-1)*100</f>
        <v>-18.819926247248741</v>
      </c>
      <c r="BL18" s="55">
        <f>(PIB_ENC[[#This Row],[2023:III]]/PIB_ENC[[#This Row],[2022:III]]-1)*100</f>
        <v>-3.4974061130761847</v>
      </c>
      <c r="BM18" s="55">
        <f>(PIB_ENC[[#This Row],[2023:IV]]/PIB_ENC[[#This Row],[2022:IV]]-1)*100</f>
        <v>-10.013501367445333</v>
      </c>
    </row>
    <row r="19" spans="1:65" ht="15" customHeight="1" x14ac:dyDescent="0.2">
      <c r="A19" s="46" t="s">
        <v>77</v>
      </c>
      <c r="B19" s="56">
        <f>(PIB_ENC[[#This Row],[2008:I]]/PIB_ENC[[#This Row],[2007:I]]-1)*100</f>
        <v>-6.1301622017251756</v>
      </c>
      <c r="C19" s="56">
        <f>(PIB_ENC[[#This Row],[2008:II]]/PIB_ENC[[#This Row],[2007:II]]-1)*100</f>
        <v>-6.3657620835536726</v>
      </c>
      <c r="D19" s="56">
        <f>(PIB_ENC[[#This Row],[2008:III]]/PIB_ENC[[#This Row],[2007:III]]-1)*100</f>
        <v>-4.0835528950948223</v>
      </c>
      <c r="E19" s="56">
        <f>(PIB_ENC[[#This Row],[2008:IV]]/PIB_ENC[[#This Row],[2007:IV]]-1)*100</f>
        <v>0.80806495406984258</v>
      </c>
      <c r="F19" s="56">
        <f>(PIB_ENC[[#This Row],[2009:I]]/PIB_ENC[[#This Row],[2008:I]]-1)*100</f>
        <v>10.389964378364569</v>
      </c>
      <c r="G19" s="56">
        <f>(PIB_ENC[[#This Row],[2009:II]]/PIB_ENC[[#This Row],[2008:II]]-1)*100</f>
        <v>15.710494738834768</v>
      </c>
      <c r="H19" s="56">
        <f>(PIB_ENC[[#This Row],[2009:III]]/PIB_ENC[[#This Row],[2008:III]]-1)*100</f>
        <v>17.154737844230251</v>
      </c>
      <c r="I19" s="56">
        <f>(PIB_ENC[[#This Row],[2009:IV]]/PIB_ENC[[#This Row],[2008:IV]]-1)*100</f>
        <v>14.829472528448795</v>
      </c>
      <c r="J19" s="56">
        <f>(PIB_ENC[[#This Row],[2010:I]]/PIB_ENC[[#This Row],[2009:I]]-1)*100</f>
        <v>9.314756691026794</v>
      </c>
      <c r="K19" s="56">
        <f>(PIB_ENC[[#This Row],[2010:II]]/PIB_ENC[[#This Row],[2009:II]]-1)*100</f>
        <v>4.0078576417159173</v>
      </c>
      <c r="L19" s="56">
        <f>(PIB_ENC[[#This Row],[2010:III]]/PIB_ENC[[#This Row],[2009:III]]-1)*100</f>
        <v>-1.298293145649676</v>
      </c>
      <c r="M19" s="56">
        <f>(PIB_ENC[[#This Row],[2010:IV]]/PIB_ENC[[#This Row],[2009:IV]]-1)*100</f>
        <v>-6.7368039116468159</v>
      </c>
      <c r="N19" s="56">
        <f>(PIB_ENC[[#This Row],[2011:I]]/PIB_ENC[[#This Row],[2010:I]]-1)*100</f>
        <v>-12.444176674754248</v>
      </c>
      <c r="O19" s="56">
        <f>(PIB_ENC[[#This Row],[2011:II]]/PIB_ENC[[#This Row],[2010:II]]-1)*100</f>
        <v>-10.361763333386865</v>
      </c>
      <c r="P19" s="56">
        <f>(PIB_ENC[[#This Row],[2011:III]]/PIB_ENC[[#This Row],[2010:III]]-1)*100</f>
        <v>-0.4683611597951165</v>
      </c>
      <c r="Q19" s="56">
        <f>(PIB_ENC[[#This Row],[2011:IV]]/PIB_ENC[[#This Row],[2010:IV]]-1)*100</f>
        <v>18.256656492953248</v>
      </c>
      <c r="R19" s="56">
        <f>(PIB_ENC[[#This Row],[2012:I]]/PIB_ENC[[#This Row],[2011:I]]-1)*100</f>
        <v>48.095097665246513</v>
      </c>
      <c r="S19" s="56">
        <f>(PIB_ENC[[#This Row],[2012:II]]/PIB_ENC[[#This Row],[2011:II]]-1)*100</f>
        <v>58.882903633537524</v>
      </c>
      <c r="T19" s="56">
        <f>(PIB_ENC[[#This Row],[2012:III]]/PIB_ENC[[#This Row],[2011:III]]-1)*100</f>
        <v>49.422157518170806</v>
      </c>
      <c r="U19" s="56">
        <f>(PIB_ENC[[#This Row],[2012:IV]]/PIB_ENC[[#This Row],[2011:IV]]-1)*100</f>
        <v>25.413251799713521</v>
      </c>
      <c r="V19" s="56">
        <f>(PIB_ENC[[#This Row],[2013:I]]/PIB_ENC[[#This Row],[2012:I]]-1)*100</f>
        <v>-5.1447194532303397</v>
      </c>
      <c r="W19" s="56">
        <f>(PIB_ENC[[#This Row],[2013:II]]/PIB_ENC[[#This Row],[2012:II]]-1)*100</f>
        <v>-17.508996914177686</v>
      </c>
      <c r="X19" s="56">
        <f>(PIB_ENC[[#This Row],[2013:III]]/PIB_ENC[[#This Row],[2012:III]]-1)*100</f>
        <v>-18.259493940635608</v>
      </c>
      <c r="Y19" s="56">
        <f>(PIB_ENC[[#This Row],[2013:IV]]/PIB_ENC[[#This Row],[2012:IV]]-1)*100</f>
        <v>-8.3014113287302784</v>
      </c>
      <c r="Z19" s="56">
        <f>(PIB_ENC[[#This Row],[2014:I]]/PIB_ENC[[#This Row],[2013:I]]-1)*100</f>
        <v>15.868513996854627</v>
      </c>
      <c r="AA19" s="56">
        <f>(PIB_ENC[[#This Row],[2014:II]]/PIB_ENC[[#This Row],[2013:II]]-1)*100</f>
        <v>33.234875534442153</v>
      </c>
      <c r="AB19" s="56">
        <f>(PIB_ENC[[#This Row],[2014:III]]/PIB_ENC[[#This Row],[2013:III]]-1)*100</f>
        <v>39.351419603744333</v>
      </c>
      <c r="AC19" s="56">
        <f>(PIB_ENC[[#This Row],[2014:IV]]/PIB_ENC[[#This Row],[2013:IV]]-1)*100</f>
        <v>33.488255579986472</v>
      </c>
      <c r="AD19" s="56">
        <f>(PIB_ENC[[#This Row],[2015:I]]/PIB_ENC[[#This Row],[2014:I]]-1)*100</f>
        <v>18.698677493053182</v>
      </c>
      <c r="AE19" s="56">
        <f>(PIB_ENC[[#This Row],[2015:II]]/PIB_ENC[[#This Row],[2014:II]]-1)*100</f>
        <v>8.7528427802220818</v>
      </c>
      <c r="AF19" s="56">
        <f>(PIB_ENC[[#This Row],[2015:III]]/PIB_ENC[[#This Row],[2014:III]]-1)*100</f>
        <v>1.835446971890109</v>
      </c>
      <c r="AG19" s="56">
        <f>(PIB_ENC[[#This Row],[2015:IV]]/PIB_ENC[[#This Row],[2014:IV]]-1)*100</f>
        <v>-2.9909132977620212</v>
      </c>
      <c r="AH19" s="56">
        <f>(PIB_ENC[[#This Row],[2016:I]]/PIB_ENC[[#This Row],[2015:I]]-1)*100</f>
        <v>-6.1724870648983687</v>
      </c>
      <c r="AI19" s="56">
        <f>(PIB_ENC[[#This Row],[2016:II]]/PIB_ENC[[#This Row],[2015:II]]-1)*100</f>
        <v>-7.2808760084876472</v>
      </c>
      <c r="AJ19" s="56">
        <f>(PIB_ENC[[#This Row],[2016:III]]/PIB_ENC[[#This Row],[2015:III]]-1)*100</f>
        <v>-6.2977447100193817</v>
      </c>
      <c r="AK19" s="56">
        <f>(PIB_ENC[[#This Row],[2016:IV]]/PIB_ENC[[#This Row],[2015:IV]]-1)*100</f>
        <v>-3.1398399563502988</v>
      </c>
      <c r="AL19" s="56">
        <f>(PIB_ENC[[#This Row],[2017:I]]/PIB_ENC[[#This Row],[2016:I]]-1)*100</f>
        <v>2.4267270292245069</v>
      </c>
      <c r="AM19" s="56">
        <f>(PIB_ENC[[#This Row],[2017:II]]/PIB_ENC[[#This Row],[2016:II]]-1)*100</f>
        <v>5.5683091348529778</v>
      </c>
      <c r="AN19" s="56">
        <f>(PIB_ENC[[#This Row],[2017:III]]/PIB_ENC[[#This Row],[2016:III]]-1)*100</f>
        <v>6.083850708945282</v>
      </c>
      <c r="AO19" s="56">
        <f>(PIB_ENC[[#This Row],[2017:IV]]/PIB_ENC[[#This Row],[2016:IV]]-1)*100</f>
        <v>3.9495986097804803</v>
      </c>
      <c r="AP19" s="56">
        <f>(PIB_ENC[[#This Row],[2018:I]]/PIB_ENC[[#This Row],[2017:I]]-1)*100</f>
        <v>-0.57437911395067376</v>
      </c>
      <c r="AQ19" s="56">
        <f>(PIB_ENC[[#This Row],[2018:II]]/PIB_ENC[[#This Row],[2017:II]]-1)*100</f>
        <v>0.36961146755754015</v>
      </c>
      <c r="AR19" s="56">
        <f>(PIB_ENC[[#This Row],[2018:III]]/PIB_ENC[[#This Row],[2017:III]]-1)*100</f>
        <v>6.5354261516346046</v>
      </c>
      <c r="AS19" s="56">
        <f>(PIB_ENC[[#This Row],[2018:IV]]/PIB_ENC[[#This Row],[2017:IV]]-1)*100</f>
        <v>17.776134819086174</v>
      </c>
      <c r="AT19" s="56">
        <f>(PIB_ENC[[#This Row],[2019:I]]/PIB_ENC[[#This Row],[2018:I]]-1)*100</f>
        <v>33.958197134531964</v>
      </c>
      <c r="AU19" s="56">
        <f>(PIB_ENC[[#This Row],[2019:II]]/PIB_ENC[[#This Row],[2018:II]]-1)*100</f>
        <v>34.607452661566555</v>
      </c>
      <c r="AV19" s="56">
        <f>(PIB_ENC[[#This Row],[2019:III]]/PIB_ENC[[#This Row],[2018:III]]-1)*100</f>
        <v>21.056370493715271</v>
      </c>
      <c r="AW19" s="56">
        <f>(PIB_ENC[[#This Row],[2019:IV]]/PIB_ENC[[#This Row],[2018:IV]]-1)*100</f>
        <v>-3.7771547095442726</v>
      </c>
      <c r="AX19" s="56">
        <f>(PIB_ENC[[#This Row],[2020:I]]/PIB_ENC[[#This Row],[2019:I]]-1)*100</f>
        <v>-37.018652749154249</v>
      </c>
      <c r="AY19" s="56">
        <f>(PIB_ENC[[#This Row],[2020:II]]/PIB_ENC[[#This Row],[2019:II]]-1)*100</f>
        <v>-54.541245888798542</v>
      </c>
      <c r="AZ19" s="56">
        <f>(PIB_ENC[[#This Row],[2020:III]]/PIB_ENC[[#This Row],[2019:III]]-1)*100</f>
        <v>-59.378816057913532</v>
      </c>
      <c r="BA19" s="56">
        <f>(PIB_ENC[[#This Row],[2020:IV]]/PIB_ENC[[#This Row],[2019:IV]]-1)*100</f>
        <v>-49.353748742937277</v>
      </c>
      <c r="BB19" s="56">
        <f>(PIB_ENC[[#This Row],[2021:I]]/PIB_ENC[[#This Row],[2020:I]]-1)*100</f>
        <v>-10.282980445553724</v>
      </c>
      <c r="BC19" s="56">
        <f>(PIB_ENC[[#This Row],[2021:II]]/PIB_ENC[[#This Row],[2020:II]]-1)*100</f>
        <v>40.821543593102191</v>
      </c>
      <c r="BD19" s="56">
        <f>(PIB_ENC[[#This Row],[2021:III]]/PIB_ENC[[#This Row],[2020:III]]-1)*100</f>
        <v>81.084391309416532</v>
      </c>
      <c r="BE19" s="56">
        <f>(PIB_ENC[[#This Row],[2021:IV]]/PIB_ENC[[#This Row],[2020:IV]]-1)*100</f>
        <v>76.588218888572882</v>
      </c>
      <c r="BF19" s="56">
        <f>(PIB_ENC[[#This Row],[2022:I]]/PIB_ENC[[#This Row],[2021:I]]-1)*100</f>
        <v>40.539922373860705</v>
      </c>
      <c r="BG19" s="56">
        <f>(PIB_ENC[[#This Row],[2022:II]]/PIB_ENC[[#This Row],[2021:II]]-1)*100</f>
        <v>25.871325256786747</v>
      </c>
      <c r="BH19" s="56">
        <f>(PIB_ENC[[#This Row],[2022:III]]/PIB_ENC[[#This Row],[2021:III]]-1)*100</f>
        <v>20.89434365532199</v>
      </c>
      <c r="BI19" s="56">
        <f>(PIB_ENC[[#This Row],[2022:IV]]/PIB_ENC[[#This Row],[2021:IV]]-1)*100</f>
        <v>21.730538030748271</v>
      </c>
      <c r="BJ19" s="56">
        <f>(PIB_ENC[[#This Row],[2023:I]]/PIB_ENC[[#This Row],[2022:I]]-1)*100</f>
        <v>27.033264345482788</v>
      </c>
      <c r="BK19" s="56">
        <f>(PIB_ENC[[#This Row],[2023:II]]/PIB_ENC[[#This Row],[2022:II]]-1)*100</f>
        <v>27.985050317620974</v>
      </c>
      <c r="BL19" s="56">
        <f>(PIB_ENC[[#This Row],[2023:III]]/PIB_ENC[[#This Row],[2022:III]]-1)*100</f>
        <v>25.032118285846305</v>
      </c>
      <c r="BM19" s="56">
        <f>(PIB_ENC[[#This Row],[2023:IV]]/PIB_ENC[[#This Row],[2022:IV]]-1)*100</f>
        <v>18.932481424405335</v>
      </c>
    </row>
    <row r="20" spans="1:65" s="53" customFormat="1" ht="15" customHeight="1" x14ac:dyDescent="0.25">
      <c r="A20" s="48" t="s">
        <v>78</v>
      </c>
      <c r="B20" s="96">
        <f>(PIB_ENC[[#This Row],[2008:I]]/PIB_ENC[[#This Row],[2007:I]]-1)*100</f>
        <v>8.0228166402774637</v>
      </c>
      <c r="C20" s="96">
        <f>(PIB_ENC[[#This Row],[2008:II]]/PIB_ENC[[#This Row],[2007:II]]-1)*100</f>
        <v>-0.42234833512772019</v>
      </c>
      <c r="D20" s="96">
        <f>(PIB_ENC[[#This Row],[2008:III]]/PIB_ENC[[#This Row],[2007:III]]-1)*100</f>
        <v>11.763883384692054</v>
      </c>
      <c r="E20" s="96">
        <f>(PIB_ENC[[#This Row],[2008:IV]]/PIB_ENC[[#This Row],[2007:IV]]-1)*100</f>
        <v>9.4033450565526486</v>
      </c>
      <c r="F20" s="96">
        <f>(PIB_ENC[[#This Row],[2009:I]]/PIB_ENC[[#This Row],[2008:I]]-1)*100</f>
        <v>-7.7369631646073689E-2</v>
      </c>
      <c r="G20" s="96">
        <f>(PIB_ENC[[#This Row],[2009:II]]/PIB_ENC[[#This Row],[2008:II]]-1)*100</f>
        <v>4.3986027465161781</v>
      </c>
      <c r="H20" s="96">
        <f>(PIB_ENC[[#This Row],[2009:III]]/PIB_ENC[[#This Row],[2008:III]]-1)*100</f>
        <v>2.1965150005381462</v>
      </c>
      <c r="I20" s="96">
        <f>(PIB_ENC[[#This Row],[2009:IV]]/PIB_ENC[[#This Row],[2008:IV]]-1)*100</f>
        <v>-6.751382535272521</v>
      </c>
      <c r="J20" s="96">
        <f>(PIB_ENC[[#This Row],[2010:I]]/PIB_ENC[[#This Row],[2009:I]]-1)*100</f>
        <v>1.9910216543554071</v>
      </c>
      <c r="K20" s="96">
        <f>(PIB_ENC[[#This Row],[2010:II]]/PIB_ENC[[#This Row],[2009:II]]-1)*100</f>
        <v>5.2844842929409941</v>
      </c>
      <c r="L20" s="96">
        <f>(PIB_ENC[[#This Row],[2010:III]]/PIB_ENC[[#This Row],[2009:III]]-1)*100</f>
        <v>-0.91600299015499598</v>
      </c>
      <c r="M20" s="96">
        <f>(PIB_ENC[[#This Row],[2010:IV]]/PIB_ENC[[#This Row],[2009:IV]]-1)*100</f>
        <v>0.19927638395786929</v>
      </c>
      <c r="N20" s="96">
        <f>(PIB_ENC[[#This Row],[2011:I]]/PIB_ENC[[#This Row],[2010:I]]-1)*100</f>
        <v>-5.4067002642388395E-2</v>
      </c>
      <c r="O20" s="96">
        <f>(PIB_ENC[[#This Row],[2011:II]]/PIB_ENC[[#This Row],[2010:II]]-1)*100</f>
        <v>-4.8692527975024991E-2</v>
      </c>
      <c r="P20" s="96">
        <f>(PIB_ENC[[#This Row],[2011:III]]/PIB_ENC[[#This Row],[2010:III]]-1)*100</f>
        <v>4.0222768168935996</v>
      </c>
      <c r="Q20" s="96">
        <f>(PIB_ENC[[#This Row],[2011:IV]]/PIB_ENC[[#This Row],[2010:IV]]-1)*100</f>
        <v>8.1442970757990008</v>
      </c>
      <c r="R20" s="96">
        <f>(PIB_ENC[[#This Row],[2012:I]]/PIB_ENC[[#This Row],[2011:I]]-1)*100</f>
        <v>4.9748870701493031</v>
      </c>
      <c r="S20" s="96">
        <f>(PIB_ENC[[#This Row],[2012:II]]/PIB_ENC[[#This Row],[2011:II]]-1)*100</f>
        <v>2.863064800613202</v>
      </c>
      <c r="T20" s="96">
        <f>(PIB_ENC[[#This Row],[2012:III]]/PIB_ENC[[#This Row],[2011:III]]-1)*100</f>
        <v>1.2820032083237898</v>
      </c>
      <c r="U20" s="96">
        <f>(PIB_ENC[[#This Row],[2012:IV]]/PIB_ENC[[#This Row],[2011:IV]]-1)*100</f>
        <v>2.3275158659292527</v>
      </c>
      <c r="V20" s="96">
        <f>(PIB_ENC[[#This Row],[2013:I]]/PIB_ENC[[#This Row],[2012:I]]-1)*100</f>
        <v>3.4043595952131245</v>
      </c>
      <c r="W20" s="96">
        <f>(PIB_ENC[[#This Row],[2013:II]]/PIB_ENC[[#This Row],[2012:II]]-1)*100</f>
        <v>-8.8235088162869069E-2</v>
      </c>
      <c r="X20" s="96">
        <f>(PIB_ENC[[#This Row],[2013:III]]/PIB_ENC[[#This Row],[2012:III]]-1)*100</f>
        <v>-0.64865122673545272</v>
      </c>
      <c r="Y20" s="96">
        <f>(PIB_ENC[[#This Row],[2013:IV]]/PIB_ENC[[#This Row],[2012:IV]]-1)*100</f>
        <v>-0.38835342654460758</v>
      </c>
      <c r="Z20" s="96">
        <f>(PIB_ENC[[#This Row],[2014:I]]/PIB_ENC[[#This Row],[2013:I]]-1)*100</f>
        <v>0.29969057434338087</v>
      </c>
      <c r="AA20" s="96">
        <f>(PIB_ENC[[#This Row],[2014:II]]/PIB_ENC[[#This Row],[2013:II]]-1)*100</f>
        <v>2.2084744071136031</v>
      </c>
      <c r="AB20" s="96">
        <f>(PIB_ENC[[#This Row],[2014:III]]/PIB_ENC[[#This Row],[2013:III]]-1)*100</f>
        <v>2.614981339039768</v>
      </c>
      <c r="AC20" s="96">
        <f>(PIB_ENC[[#This Row],[2014:IV]]/PIB_ENC[[#This Row],[2013:IV]]-1)*100</f>
        <v>-0.49002797994087688</v>
      </c>
      <c r="AD20" s="96">
        <f>(PIB_ENC[[#This Row],[2015:I]]/PIB_ENC[[#This Row],[2014:I]]-1)*100</f>
        <v>0.15516360599754364</v>
      </c>
      <c r="AE20" s="96">
        <f>(PIB_ENC[[#This Row],[2015:II]]/PIB_ENC[[#This Row],[2014:II]]-1)*100</f>
        <v>9.448853642413102E-2</v>
      </c>
      <c r="AF20" s="96">
        <f>(PIB_ENC[[#This Row],[2015:III]]/PIB_ENC[[#This Row],[2014:III]]-1)*100</f>
        <v>-2.6715061443694954</v>
      </c>
      <c r="AG20" s="96">
        <f>(PIB_ENC[[#This Row],[2015:IV]]/PIB_ENC[[#This Row],[2014:IV]]-1)*100</f>
        <v>2.3027479327774492</v>
      </c>
      <c r="AH20" s="96">
        <f>(PIB_ENC[[#This Row],[2016:I]]/PIB_ENC[[#This Row],[2015:I]]-1)*100</f>
        <v>3.5025963502470336</v>
      </c>
      <c r="AI20" s="96">
        <f>(PIB_ENC[[#This Row],[2016:II]]/PIB_ENC[[#This Row],[2015:II]]-1)*100</f>
        <v>2.2892410889254755</v>
      </c>
      <c r="AJ20" s="96">
        <f>(PIB_ENC[[#This Row],[2016:III]]/PIB_ENC[[#This Row],[2015:III]]-1)*100</f>
        <v>5.9613424451656405</v>
      </c>
      <c r="AK20" s="96">
        <f>(PIB_ENC[[#This Row],[2016:IV]]/PIB_ENC[[#This Row],[2015:IV]]-1)*100</f>
        <v>1.7117825948528065</v>
      </c>
      <c r="AL20" s="96">
        <f>(PIB_ENC[[#This Row],[2017:I]]/PIB_ENC[[#This Row],[2016:I]]-1)*100</f>
        <v>5.1608471867554684</v>
      </c>
      <c r="AM20" s="96">
        <f>(PIB_ENC[[#This Row],[2017:II]]/PIB_ENC[[#This Row],[2016:II]]-1)*100</f>
        <v>2.6861217737999876</v>
      </c>
      <c r="AN20" s="96">
        <f>(PIB_ENC[[#This Row],[2017:III]]/PIB_ENC[[#This Row],[2016:III]]-1)*100</f>
        <v>2.0967844341021724</v>
      </c>
      <c r="AO20" s="96">
        <f>(PIB_ENC[[#This Row],[2017:IV]]/PIB_ENC[[#This Row],[2016:IV]]-1)*100</f>
        <v>2.8673676197305653</v>
      </c>
      <c r="AP20" s="96">
        <f>(PIB_ENC[[#This Row],[2018:I]]/PIB_ENC[[#This Row],[2017:I]]-1)*100</f>
        <v>-2.4580284294005716</v>
      </c>
      <c r="AQ20" s="96">
        <f>(PIB_ENC[[#This Row],[2018:II]]/PIB_ENC[[#This Row],[2017:II]]-1)*100</f>
        <v>2.722972814854896</v>
      </c>
      <c r="AR20" s="96">
        <f>(PIB_ENC[[#This Row],[2018:III]]/PIB_ENC[[#This Row],[2017:III]]-1)*100</f>
        <v>5.4794793164548938</v>
      </c>
      <c r="AS20" s="96">
        <f>(PIB_ENC[[#This Row],[2018:IV]]/PIB_ENC[[#This Row],[2017:IV]]-1)*100</f>
        <v>3.4820854060182649</v>
      </c>
      <c r="AT20" s="96">
        <f>(PIB_ENC[[#This Row],[2019:I]]/PIB_ENC[[#This Row],[2018:I]]-1)*100</f>
        <v>8.4000305376013884</v>
      </c>
      <c r="AU20" s="96">
        <f>(PIB_ENC[[#This Row],[2019:II]]/PIB_ENC[[#This Row],[2018:II]]-1)*100</f>
        <v>5.3397374995567182</v>
      </c>
      <c r="AV20" s="96">
        <f>(PIB_ENC[[#This Row],[2019:III]]/PIB_ENC[[#This Row],[2018:III]]-1)*100</f>
        <v>7.1203045332579373</v>
      </c>
      <c r="AW20" s="96">
        <f>(PIB_ENC[[#This Row],[2019:IV]]/PIB_ENC[[#This Row],[2018:IV]]-1)*100</f>
        <v>9.1205904493152357</v>
      </c>
      <c r="AX20" s="96">
        <f>(PIB_ENC[[#This Row],[2020:I]]/PIB_ENC[[#This Row],[2019:I]]-1)*100</f>
        <v>7.227695513660759E-2</v>
      </c>
      <c r="AY20" s="96">
        <f>(PIB_ENC[[#This Row],[2020:II]]/PIB_ENC[[#This Row],[2019:II]]-1)*100</f>
        <v>-33.76712255810137</v>
      </c>
      <c r="AZ20" s="96">
        <f>(PIB_ENC[[#This Row],[2020:III]]/PIB_ENC[[#This Row],[2019:III]]-1)*100</f>
        <v>-26.289028272592553</v>
      </c>
      <c r="BA20" s="96">
        <f>(PIB_ENC[[#This Row],[2020:IV]]/PIB_ENC[[#This Row],[2019:IV]]-1)*100</f>
        <v>-24.989003346915617</v>
      </c>
      <c r="BB20" s="96">
        <f>(PIB_ENC[[#This Row],[2021:I]]/PIB_ENC[[#This Row],[2020:I]]-1)*100</f>
        <v>-23.154365035685665</v>
      </c>
      <c r="BC20" s="96">
        <f>(PIB_ENC[[#This Row],[2021:II]]/PIB_ENC[[#This Row],[2020:II]]-1)*100</f>
        <v>30.394226841583926</v>
      </c>
      <c r="BD20" s="96">
        <f>(PIB_ENC[[#This Row],[2021:III]]/PIB_ENC[[#This Row],[2020:III]]-1)*100</f>
        <v>13.42647318501793</v>
      </c>
      <c r="BE20" s="96">
        <f>(PIB_ENC[[#This Row],[2021:IV]]/PIB_ENC[[#This Row],[2020:IV]]-1)*100</f>
        <v>19.223741291479747</v>
      </c>
      <c r="BF20" s="96">
        <f>(PIB_ENC[[#This Row],[2022:I]]/PIB_ENC[[#This Row],[2021:I]]-1)*100</f>
        <v>20.350499144798295</v>
      </c>
      <c r="BG20" s="96">
        <f>(PIB_ENC[[#This Row],[2022:II]]/PIB_ENC[[#This Row],[2021:II]]-1)*100</f>
        <v>13.887305884300027</v>
      </c>
      <c r="BH20" s="96">
        <f>(PIB_ENC[[#This Row],[2022:III]]/PIB_ENC[[#This Row],[2021:III]]-1)*100</f>
        <v>20.419474667456285</v>
      </c>
      <c r="BI20" s="96">
        <f>(PIB_ENC[[#This Row],[2022:IV]]/PIB_ENC[[#This Row],[2021:IV]]-1)*100</f>
        <v>10.720426263544326</v>
      </c>
      <c r="BJ20" s="96">
        <f>(PIB_ENC[[#This Row],[2023:I]]/PIB_ENC[[#This Row],[2022:I]]-1)*100</f>
        <v>8.6956697483716603</v>
      </c>
      <c r="BK20" s="96">
        <f>(PIB_ENC[[#This Row],[2023:II]]/PIB_ENC[[#This Row],[2022:II]]-1)*100</f>
        <v>2.6035987385206072</v>
      </c>
      <c r="BL20" s="96">
        <f>(PIB_ENC[[#This Row],[2023:III]]/PIB_ENC[[#This Row],[2022:III]]-1)*100</f>
        <v>2.1072804310808824</v>
      </c>
      <c r="BM20" s="96">
        <f>(PIB_ENC[[#This Row],[2023:IV]]/PIB_ENC[[#This Row],[2022:IV]]-1)*100</f>
        <v>7.6806355209226185</v>
      </c>
    </row>
    <row r="21" spans="1:65" ht="15" customHeight="1" x14ac:dyDescent="0.2">
      <c r="A21" s="44" t="s">
        <v>79</v>
      </c>
      <c r="B21" s="55">
        <f>(PIB_ENC[[#This Row],[2008:I]]/PIB_ENC[[#This Row],[2007:I]]-1)*100</f>
        <v>9.234490715089084</v>
      </c>
      <c r="C21" s="55">
        <f>(PIB_ENC[[#This Row],[2008:II]]/PIB_ENC[[#This Row],[2007:II]]-1)*100</f>
        <v>1.2047876431604987</v>
      </c>
      <c r="D21" s="55">
        <f>(PIB_ENC[[#This Row],[2008:III]]/PIB_ENC[[#This Row],[2007:III]]-1)*100</f>
        <v>11.194590365366297</v>
      </c>
      <c r="E21" s="55">
        <f>(PIB_ENC[[#This Row],[2008:IV]]/PIB_ENC[[#This Row],[2007:IV]]-1)*100</f>
        <v>3.6217982297807927</v>
      </c>
      <c r="F21" s="55">
        <f>(PIB_ENC[[#This Row],[2009:I]]/PIB_ENC[[#This Row],[2008:I]]-1)*100</f>
        <v>-3.7266891773096278</v>
      </c>
      <c r="G21" s="55">
        <f>(PIB_ENC[[#This Row],[2009:II]]/PIB_ENC[[#This Row],[2008:II]]-1)*100</f>
        <v>-1.9502916259860115</v>
      </c>
      <c r="H21" s="55">
        <f>(PIB_ENC[[#This Row],[2009:III]]/PIB_ENC[[#This Row],[2008:III]]-1)*100</f>
        <v>-11.411811250881964</v>
      </c>
      <c r="I21" s="55">
        <f>(PIB_ENC[[#This Row],[2009:IV]]/PIB_ENC[[#This Row],[2008:IV]]-1)*100</f>
        <v>-20.104539946240575</v>
      </c>
      <c r="J21" s="55">
        <f>(PIB_ENC[[#This Row],[2010:I]]/PIB_ENC[[#This Row],[2009:I]]-1)*100</f>
        <v>-3.6280474926702611</v>
      </c>
      <c r="K21" s="55">
        <f>(PIB_ENC[[#This Row],[2010:II]]/PIB_ENC[[#This Row],[2009:II]]-1)*100</f>
        <v>3.1475676409809861</v>
      </c>
      <c r="L21" s="55">
        <f>(PIB_ENC[[#This Row],[2010:III]]/PIB_ENC[[#This Row],[2009:III]]-1)*100</f>
        <v>5.8588766289276784</v>
      </c>
      <c r="M21" s="55">
        <f>(PIB_ENC[[#This Row],[2010:IV]]/PIB_ENC[[#This Row],[2009:IV]]-1)*100</f>
        <v>9.7305717022218232</v>
      </c>
      <c r="N21" s="55">
        <f>(PIB_ENC[[#This Row],[2011:I]]/PIB_ENC[[#This Row],[2010:I]]-1)*100</f>
        <v>6.1564790007431203</v>
      </c>
      <c r="O21" s="55">
        <f>(PIB_ENC[[#This Row],[2011:II]]/PIB_ENC[[#This Row],[2010:II]]-1)*100</f>
        <v>7.4134326705461717</v>
      </c>
      <c r="P21" s="55">
        <f>(PIB_ENC[[#This Row],[2011:III]]/PIB_ENC[[#This Row],[2010:III]]-1)*100</f>
        <v>12.353736794975267</v>
      </c>
      <c r="Q21" s="55">
        <f>(PIB_ENC[[#This Row],[2011:IV]]/PIB_ENC[[#This Row],[2010:IV]]-1)*100</f>
        <v>15.969020611156569</v>
      </c>
      <c r="R21" s="55">
        <f>(PIB_ENC[[#This Row],[2012:I]]/PIB_ENC[[#This Row],[2011:I]]-1)*100</f>
        <v>-4.3146728330117456</v>
      </c>
      <c r="S21" s="55">
        <f>(PIB_ENC[[#This Row],[2012:II]]/PIB_ENC[[#This Row],[2011:II]]-1)*100</f>
        <v>-11.615276330763047</v>
      </c>
      <c r="T21" s="55">
        <f>(PIB_ENC[[#This Row],[2012:III]]/PIB_ENC[[#This Row],[2011:III]]-1)*100</f>
        <v>-12.669478943472768</v>
      </c>
      <c r="U21" s="55">
        <f>(PIB_ENC[[#This Row],[2012:IV]]/PIB_ENC[[#This Row],[2011:IV]]-1)*100</f>
        <v>-13.691048152864859</v>
      </c>
      <c r="V21" s="55">
        <f>(PIB_ENC[[#This Row],[2013:I]]/PIB_ENC[[#This Row],[2012:I]]-1)*100</f>
        <v>2.3365455514107625</v>
      </c>
      <c r="W21" s="55">
        <f>(PIB_ENC[[#This Row],[2013:II]]/PIB_ENC[[#This Row],[2012:II]]-1)*100</f>
        <v>0.90652435087319461</v>
      </c>
      <c r="X21" s="55">
        <f>(PIB_ENC[[#This Row],[2013:III]]/PIB_ENC[[#This Row],[2012:III]]-1)*100</f>
        <v>2.4357869586180136</v>
      </c>
      <c r="Y21" s="55">
        <f>(PIB_ENC[[#This Row],[2013:IV]]/PIB_ENC[[#This Row],[2012:IV]]-1)*100</f>
        <v>-0.2906835639181482</v>
      </c>
      <c r="Z21" s="55">
        <f>(PIB_ENC[[#This Row],[2014:I]]/PIB_ENC[[#This Row],[2013:I]]-1)*100</f>
        <v>-5.3611638821565499</v>
      </c>
      <c r="AA21" s="55">
        <f>(PIB_ENC[[#This Row],[2014:II]]/PIB_ENC[[#This Row],[2013:II]]-1)*100</f>
        <v>-6.7057567528774786</v>
      </c>
      <c r="AB21" s="55">
        <f>(PIB_ENC[[#This Row],[2014:III]]/PIB_ENC[[#This Row],[2013:III]]-1)*100</f>
        <v>-0.39202639164163111</v>
      </c>
      <c r="AC21" s="55">
        <f>(PIB_ENC[[#This Row],[2014:IV]]/PIB_ENC[[#This Row],[2013:IV]]-1)*100</f>
        <v>1.6445992051937308</v>
      </c>
      <c r="AD21" s="55">
        <f>(PIB_ENC[[#This Row],[2015:I]]/PIB_ENC[[#This Row],[2014:I]]-1)*100</f>
        <v>7.4323879173078922</v>
      </c>
      <c r="AE21" s="55">
        <f>(PIB_ENC[[#This Row],[2015:II]]/PIB_ENC[[#This Row],[2014:II]]-1)*100</f>
        <v>12.154226941563095</v>
      </c>
      <c r="AF21" s="55">
        <f>(PIB_ENC[[#This Row],[2015:III]]/PIB_ENC[[#This Row],[2014:III]]-1)*100</f>
        <v>3.8196241708055467</v>
      </c>
      <c r="AG21" s="55">
        <f>(PIB_ENC[[#This Row],[2015:IV]]/PIB_ENC[[#This Row],[2014:IV]]-1)*100</f>
        <v>10.466774601488105</v>
      </c>
      <c r="AH21" s="55">
        <f>(PIB_ENC[[#This Row],[2016:I]]/PIB_ENC[[#This Row],[2015:I]]-1)*100</f>
        <v>13.773365426180707</v>
      </c>
      <c r="AI21" s="55">
        <f>(PIB_ENC[[#This Row],[2016:II]]/PIB_ENC[[#This Row],[2015:II]]-1)*100</f>
        <v>11.410413876532054</v>
      </c>
      <c r="AJ21" s="55">
        <f>(PIB_ENC[[#This Row],[2016:III]]/PIB_ENC[[#This Row],[2015:III]]-1)*100</f>
        <v>15.102139795766711</v>
      </c>
      <c r="AK21" s="55">
        <f>(PIB_ENC[[#This Row],[2016:IV]]/PIB_ENC[[#This Row],[2015:IV]]-1)*100</f>
        <v>5.9978485909766954</v>
      </c>
      <c r="AL21" s="55">
        <f>(PIB_ENC[[#This Row],[2017:I]]/PIB_ENC[[#This Row],[2016:I]]-1)*100</f>
        <v>19.078335009782734</v>
      </c>
      <c r="AM21" s="55">
        <f>(PIB_ENC[[#This Row],[2017:II]]/PIB_ENC[[#This Row],[2016:II]]-1)*100</f>
        <v>13.678400732811991</v>
      </c>
      <c r="AN21" s="55">
        <f>(PIB_ENC[[#This Row],[2017:III]]/PIB_ENC[[#This Row],[2016:III]]-1)*100</f>
        <v>5.7184379882913694</v>
      </c>
      <c r="AO21" s="55">
        <f>(PIB_ENC[[#This Row],[2017:IV]]/PIB_ENC[[#This Row],[2016:IV]]-1)*100</f>
        <v>20.525092221796683</v>
      </c>
      <c r="AP21" s="55">
        <f>(PIB_ENC[[#This Row],[2018:I]]/PIB_ENC[[#This Row],[2017:I]]-1)*100</f>
        <v>5.9475674625893316</v>
      </c>
      <c r="AQ21" s="55">
        <f>(PIB_ENC[[#This Row],[2018:II]]/PIB_ENC[[#This Row],[2017:II]]-1)*100</f>
        <v>20.297670086037822</v>
      </c>
      <c r="AR21" s="55">
        <f>(PIB_ENC[[#This Row],[2018:III]]/PIB_ENC[[#This Row],[2017:III]]-1)*100</f>
        <v>21.211664880039514</v>
      </c>
      <c r="AS21" s="55">
        <f>(PIB_ENC[[#This Row],[2018:IV]]/PIB_ENC[[#This Row],[2017:IV]]-1)*100</f>
        <v>8.4636333995183222</v>
      </c>
      <c r="AT21" s="55">
        <f>(PIB_ENC[[#This Row],[2019:I]]/PIB_ENC[[#This Row],[2018:I]]-1)*100</f>
        <v>4.2774500180305486</v>
      </c>
      <c r="AU21" s="55">
        <f>(PIB_ENC[[#This Row],[2019:II]]/PIB_ENC[[#This Row],[2018:II]]-1)*100</f>
        <v>-3.4426221564763271</v>
      </c>
      <c r="AV21" s="55">
        <f>(PIB_ENC[[#This Row],[2019:III]]/PIB_ENC[[#This Row],[2018:III]]-1)*100</f>
        <v>1.2097481045294511</v>
      </c>
      <c r="AW21" s="55">
        <f>(PIB_ENC[[#This Row],[2019:IV]]/PIB_ENC[[#This Row],[2018:IV]]-1)*100</f>
        <v>10.780801028806742</v>
      </c>
      <c r="AX21" s="55">
        <f>(PIB_ENC[[#This Row],[2020:I]]/PIB_ENC[[#This Row],[2019:I]]-1)*100</f>
        <v>19.387431547954435</v>
      </c>
      <c r="AY21" s="55">
        <f>(PIB_ENC[[#This Row],[2020:II]]/PIB_ENC[[#This Row],[2019:II]]-1)*100</f>
        <v>-34.890399556217908</v>
      </c>
      <c r="AZ21" s="55">
        <f>(PIB_ENC[[#This Row],[2020:III]]/PIB_ENC[[#This Row],[2019:III]]-1)*100</f>
        <v>-24.359108201207171</v>
      </c>
      <c r="BA21" s="55">
        <f>(PIB_ENC[[#This Row],[2020:IV]]/PIB_ENC[[#This Row],[2019:IV]]-1)*100</f>
        <v>-26.656465987057722</v>
      </c>
      <c r="BB21" s="55">
        <f>(PIB_ENC[[#This Row],[2021:I]]/PIB_ENC[[#This Row],[2020:I]]-1)*100</f>
        <v>-33.771282519116866</v>
      </c>
      <c r="BC21" s="55">
        <f>(PIB_ENC[[#This Row],[2021:II]]/PIB_ENC[[#This Row],[2020:II]]-1)*100</f>
        <v>42.141867626517481</v>
      </c>
      <c r="BD21" s="55">
        <f>(PIB_ENC[[#This Row],[2021:III]]/PIB_ENC[[#This Row],[2020:III]]-1)*100</f>
        <v>15.626037193029529</v>
      </c>
      <c r="BE21" s="55">
        <f>(PIB_ENC[[#This Row],[2021:IV]]/PIB_ENC[[#This Row],[2020:IV]]-1)*100</f>
        <v>29.912074300069811</v>
      </c>
      <c r="BF21" s="55">
        <f>(PIB_ENC[[#This Row],[2022:I]]/PIB_ENC[[#This Row],[2021:I]]-1)*100</f>
        <v>33.436250200980425</v>
      </c>
      <c r="BG21" s="55">
        <f>(PIB_ENC[[#This Row],[2022:II]]/PIB_ENC[[#This Row],[2021:II]]-1)*100</f>
        <v>24.518736536910769</v>
      </c>
      <c r="BH21" s="55">
        <f>(PIB_ENC[[#This Row],[2022:III]]/PIB_ENC[[#This Row],[2021:III]]-1)*100</f>
        <v>34.548434123684672</v>
      </c>
      <c r="BI21" s="55">
        <f>(PIB_ENC[[#This Row],[2022:IV]]/PIB_ENC[[#This Row],[2021:IV]]-1)*100</f>
        <v>17.220618812079191</v>
      </c>
      <c r="BJ21" s="55">
        <f>(PIB_ENC[[#This Row],[2023:I]]/PIB_ENC[[#This Row],[2022:I]]-1)*100</f>
        <v>12.593267292155508</v>
      </c>
      <c r="BK21" s="55">
        <f>(PIB_ENC[[#This Row],[2023:II]]/PIB_ENC[[#This Row],[2022:II]]-1)*100</f>
        <v>1.4336790698039614</v>
      </c>
      <c r="BL21" s="55">
        <f>(PIB_ENC[[#This Row],[2023:III]]/PIB_ENC[[#This Row],[2022:III]]-1)*100</f>
        <v>5.479633963020758</v>
      </c>
      <c r="BM21" s="55">
        <f>(PIB_ENC[[#This Row],[2023:IV]]/PIB_ENC[[#This Row],[2022:IV]]-1)*100</f>
        <v>0.14958428695106551</v>
      </c>
    </row>
    <row r="22" spans="1:65" ht="15" customHeight="1" x14ac:dyDescent="0.25">
      <c r="A22" s="57" t="s">
        <v>80</v>
      </c>
      <c r="B22" s="58">
        <f>(PIB_ENC[[#This Row],[2008:I]]/PIB_ENC[[#This Row],[2007:I]]-1)*100</f>
        <v>8.1688689705561082</v>
      </c>
      <c r="C22" s="58">
        <f>(PIB_ENC[[#This Row],[2008:II]]/PIB_ENC[[#This Row],[2007:II]]-1)*100</f>
        <v>-0.22402981264318944</v>
      </c>
      <c r="D22" s="58">
        <f>(PIB_ENC[[#This Row],[2008:III]]/PIB_ENC[[#This Row],[2007:III]]-1)*100</f>
        <v>11.691075956140807</v>
      </c>
      <c r="E22" s="58">
        <f>(PIB_ENC[[#This Row],[2008:IV]]/PIB_ENC[[#This Row],[2007:IV]]-1)*100</f>
        <v>8.6394840005526561</v>
      </c>
      <c r="F22" s="58">
        <f>(PIB_ENC[[#This Row],[2009:I]]/PIB_ENC[[#This Row],[2008:I]]-1)*100</f>
        <v>-0.53712533222829428</v>
      </c>
      <c r="G22" s="58">
        <f>(PIB_ENC[[#This Row],[2009:II]]/PIB_ENC[[#This Row],[2008:II]]-1)*100</f>
        <v>3.5956179394032395</v>
      </c>
      <c r="H22" s="58">
        <f>(PIB_ENC[[#This Row],[2009:III]]/PIB_ENC[[#This Row],[2008:III]]-1)*100</f>
        <v>0.43566492492257414</v>
      </c>
      <c r="I22" s="58">
        <f>(PIB_ENC[[#This Row],[2009:IV]]/PIB_ENC[[#This Row],[2008:IV]]-1)*100</f>
        <v>-8.4646032753064144</v>
      </c>
      <c r="J22" s="58">
        <f>(PIB_ENC[[#This Row],[2010:I]]/PIB_ENC[[#This Row],[2009:I]]-1)*100</f>
        <v>1.3235583329871181</v>
      </c>
      <c r="K22" s="58">
        <f>(PIB_ENC[[#This Row],[2010:II]]/PIB_ENC[[#This Row],[2009:II]]-1)*100</f>
        <v>5.0269810676420557</v>
      </c>
      <c r="L22" s="58">
        <f>(PIB_ENC[[#This Row],[2010:III]]/PIB_ENC[[#This Row],[2009:III]]-1)*100</f>
        <v>-0.15705324838750645</v>
      </c>
      <c r="M22" s="58">
        <f>(PIB_ENC[[#This Row],[2010:IV]]/PIB_ENC[[#This Row],[2009:IV]]-1)*100</f>
        <v>1.2507129102370618</v>
      </c>
      <c r="N22" s="58">
        <f>(PIB_ENC[[#This Row],[2011:I]]/PIB_ENC[[#This Row],[2010:I]]-1)*100</f>
        <v>0.63932915491760056</v>
      </c>
      <c r="O22" s="58">
        <f>(PIB_ENC[[#This Row],[2011:II]]/PIB_ENC[[#This Row],[2010:II]]-1)*100</f>
        <v>0.81634251866902208</v>
      </c>
      <c r="P22" s="58">
        <f>(PIB_ENC[[#This Row],[2011:III]]/PIB_ENC[[#This Row],[2010:III]]-1)*100</f>
        <v>5.0355087242506036</v>
      </c>
      <c r="Q22" s="58">
        <f>(PIB_ENC[[#This Row],[2011:IV]]/PIB_ENC[[#This Row],[2010:IV]]-1)*100</f>
        <v>9.0981770790316894</v>
      </c>
      <c r="R22" s="58">
        <f>(PIB_ENC[[#This Row],[2012:I]]/PIB_ENC[[#This Row],[2011:I]]-1)*100</f>
        <v>3.8289721714850344</v>
      </c>
      <c r="S22" s="58">
        <f>(PIB_ENC[[#This Row],[2012:II]]/PIB_ENC[[#This Row],[2011:II]]-1)*100</f>
        <v>1.0304829418863903</v>
      </c>
      <c r="T22" s="58">
        <f>(PIB_ENC[[#This Row],[2012:III]]/PIB_ENC[[#This Row],[2011:III]]-1)*100</f>
        <v>-0.54429428911170197</v>
      </c>
      <c r="U22" s="58">
        <f>(PIB_ENC[[#This Row],[2012:IV]]/PIB_ENC[[#This Row],[2011:IV]]-1)*100</f>
        <v>0.2389448687621698</v>
      </c>
      <c r="V22" s="58">
        <f>(PIB_ENC[[#This Row],[2013:I]]/PIB_ENC[[#This Row],[2012:I]]-1)*100</f>
        <v>3.2806759156056575</v>
      </c>
      <c r="W22" s="58">
        <f>(PIB_ENC[[#This Row],[2013:II]]/PIB_ENC[[#This Row],[2012:II]]-1)*100</f>
        <v>1.8543581928986974E-2</v>
      </c>
      <c r="X22" s="58">
        <f>(PIB_ENC[[#This Row],[2013:III]]/PIB_ENC[[#This Row],[2012:III]]-1)*100</f>
        <v>-0.27760851875235915</v>
      </c>
      <c r="Y22" s="58">
        <f>(PIB_ENC[[#This Row],[2013:IV]]/PIB_ENC[[#This Row],[2012:IV]]-1)*100</f>
        <v>-0.37749929842617602</v>
      </c>
      <c r="Z22" s="58">
        <f>(PIB_ENC[[#This Row],[2014:I]]/PIB_ENC[[#This Row],[2013:I]]-1)*100</f>
        <v>-0.34102012300838425</v>
      </c>
      <c r="AA22" s="58">
        <f>(PIB_ENC[[#This Row],[2014:II]]/PIB_ENC[[#This Row],[2013:II]]-1)*100</f>
        <v>1.1976562728058582</v>
      </c>
      <c r="AB22" s="58">
        <f>(PIB_ENC[[#This Row],[2014:III]]/PIB_ENC[[#This Row],[2013:III]]-1)*100</f>
        <v>2.249125834973964</v>
      </c>
      <c r="AC22" s="58">
        <f>(PIB_ENC[[#This Row],[2014:IV]]/PIB_ENC[[#This Row],[2013:IV]]-1)*100</f>
        <v>-0.24467069019972199</v>
      </c>
      <c r="AD22" s="58">
        <f>(PIB_ENC[[#This Row],[2015:I]]/PIB_ENC[[#This Row],[2014:I]]-1)*100</f>
        <v>0.94110092667811784</v>
      </c>
      <c r="AE22" s="58">
        <f>(PIB_ENC[[#This Row],[2015:II]]/PIB_ENC[[#This Row],[2014:II]]-1)*100</f>
        <v>1.3599123309837369</v>
      </c>
      <c r="AF22" s="58">
        <f>(PIB_ENC[[#This Row],[2015:III]]/PIB_ENC[[#This Row],[2014:III]]-1)*100</f>
        <v>-1.8983627928057745</v>
      </c>
      <c r="AG22" s="58">
        <f>(PIB_ENC[[#This Row],[2015:IV]]/PIB_ENC[[#This Row],[2014:IV]]-1)*100</f>
        <v>3.2680668283520786</v>
      </c>
      <c r="AH22" s="58">
        <f>(PIB_ENC[[#This Row],[2016:I]]/PIB_ENC[[#This Row],[2015:I]]-1)*100</f>
        <v>4.6761874653846291</v>
      </c>
      <c r="AI22" s="58">
        <f>(PIB_ENC[[#This Row],[2016:II]]/PIB_ENC[[#This Row],[2015:II]]-1)*100</f>
        <v>3.3405333706054474</v>
      </c>
      <c r="AJ22" s="58">
        <f>(PIB_ENC[[#This Row],[2016:III]]/PIB_ENC[[#This Row],[2015:III]]-1)*100</f>
        <v>7.0697571767011524</v>
      </c>
      <c r="AK22" s="58">
        <f>(PIB_ENC[[#This Row],[2016:IV]]/PIB_ENC[[#This Row],[2015:IV]]-1)*100</f>
        <v>2.226761162841151</v>
      </c>
      <c r="AL22" s="58">
        <f>(PIB_ENC[[#This Row],[2017:I]]/PIB_ENC[[#This Row],[2016:I]]-1)*100</f>
        <v>6.7781363915093262</v>
      </c>
      <c r="AM22" s="58">
        <f>(PIB_ENC[[#This Row],[2017:II]]/PIB_ENC[[#This Row],[2016:II]]-1)*100</f>
        <v>3.9697678640624678</v>
      </c>
      <c r="AN22" s="58">
        <f>(PIB_ENC[[#This Row],[2017:III]]/PIB_ENC[[#This Row],[2016:III]]-1)*100</f>
        <v>2.495035784707289</v>
      </c>
      <c r="AO22" s="58">
        <f>(PIB_ENC[[#This Row],[2017:IV]]/PIB_ENC[[#This Row],[2016:IV]]-1)*100</f>
        <v>4.9506139087780232</v>
      </c>
      <c r="AP22" s="58">
        <f>(PIB_ENC[[#This Row],[2018:I]]/PIB_ENC[[#This Row],[2017:I]]-1)*100</f>
        <v>-1.4153998008966995</v>
      </c>
      <c r="AQ22" s="58">
        <f>(PIB_ENC[[#This Row],[2018:II]]/PIB_ENC[[#This Row],[2017:II]]-1)*100</f>
        <v>4.8673123403339735</v>
      </c>
      <c r="AR22" s="58">
        <f>(PIB_ENC[[#This Row],[2018:III]]/PIB_ENC[[#This Row],[2017:III]]-1)*100</f>
        <v>7.4164444304768207</v>
      </c>
      <c r="AS22" s="58">
        <f>(PIB_ENC[[#This Row],[2018:IV]]/PIB_ENC[[#This Row],[2017:IV]]-1)*100</f>
        <v>4.1150220050212516</v>
      </c>
      <c r="AT22" s="58">
        <f>(PIB_ENC[[#This Row],[2019:I]]/PIB_ENC[[#This Row],[2018:I]]-1)*100</f>
        <v>7.8757387446191984</v>
      </c>
      <c r="AU22" s="58">
        <f>(PIB_ENC[[#This Row],[2019:II]]/PIB_ENC[[#This Row],[2018:II]]-1)*100</f>
        <v>4.1378343167087772</v>
      </c>
      <c r="AV22" s="58">
        <f>(PIB_ENC[[#This Row],[2019:III]]/PIB_ENC[[#This Row],[2018:III]]-1)*100</f>
        <v>6.3163175527502613</v>
      </c>
      <c r="AW22" s="58">
        <f>(PIB_ENC[[#This Row],[2019:IV]]/PIB_ENC[[#This Row],[2018:IV]]-1)*100</f>
        <v>9.3426192603207383</v>
      </c>
      <c r="AX22" s="58">
        <f>(PIB_ENC[[#This Row],[2020:I]]/PIB_ENC[[#This Row],[2019:I]]-1)*100</f>
        <v>2.4208533789994435</v>
      </c>
      <c r="AY22" s="58">
        <f>(PIB_ENC[[#This Row],[2020:II]]/PIB_ENC[[#This Row],[2019:II]]-1)*100</f>
        <v>-33.893764698408503</v>
      </c>
      <c r="AZ22" s="58">
        <f>(PIB_ENC[[#This Row],[2020:III]]/PIB_ENC[[#This Row],[2019:III]]-1)*100</f>
        <v>-26.04779278180477</v>
      </c>
      <c r="BA22" s="58">
        <f>(PIB_ENC[[#This Row],[2020:IV]]/PIB_ENC[[#This Row],[2019:IV]]-1)*100</f>
        <v>-25.232229353805625</v>
      </c>
      <c r="BB22" s="58">
        <f>(PIB_ENC[[#This Row],[2021:I]]/PIB_ENC[[#This Row],[2020:I]]-1)*100</f>
        <v>-24.652732041100979</v>
      </c>
      <c r="BC22" s="58">
        <f>(PIB_ENC[[#This Row],[2021:II]]/PIB_ENC[[#This Row],[2020:II]]-1)*100</f>
        <v>31.797005656151111</v>
      </c>
      <c r="BD22" s="58">
        <f>(PIB_ENC[[#This Row],[2021:III]]/PIB_ENC[[#This Row],[2020:III]]-1)*100</f>
        <v>13.703666900009859</v>
      </c>
      <c r="BE22" s="58">
        <f>(PIB_ENC[[#This Row],[2021:IV]]/PIB_ENC[[#This Row],[2020:IV]]-1)*100</f>
        <v>20.612156408696691</v>
      </c>
      <c r="BF22" s="58">
        <f>(PIB_ENC[[#This Row],[2022:I]]/PIB_ENC[[#This Row],[2021:I]]-1)*100</f>
        <v>21.972562011261655</v>
      </c>
      <c r="BG22" s="58">
        <f>(PIB_ENC[[#This Row],[2022:II]]/PIB_ENC[[#This Row],[2021:II]]-1)*100</f>
        <v>15.252392172232799</v>
      </c>
      <c r="BH22" s="58">
        <f>(PIB_ENC[[#This Row],[2022:III]]/PIB_ENC[[#This Row],[2021:III]]-1)*100</f>
        <v>22.232011828432064</v>
      </c>
      <c r="BI22" s="58">
        <f>(PIB_ENC[[#This Row],[2022:IV]]/PIB_ENC[[#This Row],[2021:IV]]-1)*100</f>
        <v>11.600288277812121</v>
      </c>
      <c r="BJ22" s="58">
        <f>(PIB_ENC[[#This Row],[2023:I]]/PIB_ENC[[#This Row],[2022:I]]-1)*100</f>
        <v>9.2141345706754141</v>
      </c>
      <c r="BK22" s="58">
        <f>(PIB_ENC[[#This Row],[2023:II]]/PIB_ENC[[#This Row],[2022:II]]-1)*100</f>
        <v>2.4316788339115991</v>
      </c>
      <c r="BL22" s="58">
        <f>(PIB_ENC[[#This Row],[2023:III]]/PIB_ENC[[#This Row],[2022:III]]-1)*100</f>
        <v>2.6003282110173664</v>
      </c>
      <c r="BM22" s="58">
        <f>(PIB_ENC[[#This Row],[2023:IV]]/PIB_ENC[[#This Row],[2022:IV]]-1)*100</f>
        <v>6.5759507700879904</v>
      </c>
    </row>
    <row r="24" spans="1:65" ht="15" customHeight="1" x14ac:dyDescent="0.2">
      <c r="A24" s="32" t="s">
        <v>113</v>
      </c>
    </row>
    <row r="25" spans="1:65" ht="15" customHeight="1" x14ac:dyDescent="0.2">
      <c r="A25" s="32"/>
    </row>
  </sheetData>
  <pageMargins left="0.208125" right="0.70866141732283472" top="0.84937499999999999" bottom="0.74803149606299213" header="0.31496062992125984" footer="0.31496062992125984"/>
  <pageSetup paperSize="9" scale="54" orientation="portrait" r:id="rId1"/>
  <headerFooter>
    <oddHeader>&amp;C&amp;G</oddHeader>
  </headerFooter>
  <colBreaks count="1" manualBreakCount="1">
    <brk id="14" max="23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30"/>
  <sheetViews>
    <sheetView showGridLines="0" view="pageLayout" topLeftCell="A10" zoomScaleNormal="100" workbookViewId="0">
      <selection activeCell="A5" sqref="A5"/>
    </sheetView>
  </sheetViews>
  <sheetFormatPr defaultColWidth="10" defaultRowHeight="15" customHeight="1" x14ac:dyDescent="0.25"/>
  <cols>
    <col min="1" max="1" width="33.425781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8" width="7.28515625" style="4" bestFit="1" customWidth="1"/>
    <col min="19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4" width="7.28515625" style="4" bestFit="1" customWidth="1"/>
    <col min="55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6" width="9.42578125" style="4" bestFit="1" customWidth="1"/>
    <col min="67" max="69" width="9.42578125" style="4" customWidth="1"/>
    <col min="70" max="16384" width="10" style="4"/>
  </cols>
  <sheetData>
    <row r="1" spans="1:69" ht="15" customHeight="1" x14ac:dyDescent="0.25">
      <c r="A1" s="5" t="s">
        <v>143</v>
      </c>
      <c r="B1" s="6"/>
      <c r="C1" s="6"/>
      <c r="D1" s="6"/>
      <c r="E1" s="6"/>
      <c r="F1" s="6"/>
      <c r="G1" s="6"/>
      <c r="H1" s="6"/>
    </row>
    <row r="2" spans="1:69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121</v>
      </c>
      <c r="BO2" s="127" t="s">
        <v>123</v>
      </c>
      <c r="BP2" s="127" t="s">
        <v>126</v>
      </c>
      <c r="BQ2" s="128" t="s">
        <v>140</v>
      </c>
    </row>
    <row r="3" spans="1:69" ht="15" customHeight="1" x14ac:dyDescent="0.25">
      <c r="A3" s="10" t="s">
        <v>83</v>
      </c>
      <c r="B3" s="11">
        <v>25032.65176048717</v>
      </c>
      <c r="C3" s="11">
        <v>25248.355445317364</v>
      </c>
      <c r="D3" s="11">
        <v>26049.070507494082</v>
      </c>
      <c r="E3" s="11">
        <v>29316.54355933312</v>
      </c>
      <c r="F3" s="11">
        <v>27505.900205031769</v>
      </c>
      <c r="G3" s="11">
        <v>26001.172879768372</v>
      </c>
      <c r="H3" s="11">
        <v>29129.434855170468</v>
      </c>
      <c r="I3" s="11">
        <v>30078.510609196543</v>
      </c>
      <c r="J3" s="11">
        <v>27795.898110158832</v>
      </c>
      <c r="K3" s="11">
        <v>30270.26202583596</v>
      </c>
      <c r="L3" s="11">
        <v>30585.799919576228</v>
      </c>
      <c r="M3" s="11">
        <v>31469.529689164905</v>
      </c>
      <c r="N3" s="11">
        <v>27779.109910272509</v>
      </c>
      <c r="O3" s="11">
        <v>30706.336108427295</v>
      </c>
      <c r="P3" s="11">
        <v>31296.980220182664</v>
      </c>
      <c r="Q3" s="11">
        <v>31824.370621947673</v>
      </c>
      <c r="R3" s="11">
        <v>29908.392772862855</v>
      </c>
      <c r="S3" s="11">
        <v>31091.036230344103</v>
      </c>
      <c r="T3" s="11">
        <v>33057.232191480995</v>
      </c>
      <c r="U3" s="11">
        <v>35587.108984739003</v>
      </c>
      <c r="V3" s="11">
        <v>31419.75967711534</v>
      </c>
      <c r="W3" s="11">
        <v>32187.263641141908</v>
      </c>
      <c r="X3" s="11">
        <v>33120.813678288541</v>
      </c>
      <c r="Y3" s="11">
        <v>36237.578772503897</v>
      </c>
      <c r="Z3" s="11">
        <v>34008.448751862619</v>
      </c>
      <c r="AA3" s="11">
        <v>32273.744981407501</v>
      </c>
      <c r="AB3" s="11">
        <v>33816.654503803882</v>
      </c>
      <c r="AC3" s="11">
        <v>36674.940175984411</v>
      </c>
      <c r="AD3" s="11">
        <v>33479.402474297131</v>
      </c>
      <c r="AE3" s="11">
        <v>32302.586067746721</v>
      </c>
      <c r="AF3" s="11">
        <v>35365.886834609228</v>
      </c>
      <c r="AG3" s="11">
        <v>37563.23016496966</v>
      </c>
      <c r="AH3" s="11">
        <v>33568.422815154074</v>
      </c>
      <c r="AI3" s="11">
        <v>33952.146964095795</v>
      </c>
      <c r="AJ3" s="11">
        <v>35826.428019553365</v>
      </c>
      <c r="AK3" s="11">
        <v>40356.537201196756</v>
      </c>
      <c r="AL3" s="11">
        <v>38052.315002082512</v>
      </c>
      <c r="AM3" s="11">
        <v>37196.526033384238</v>
      </c>
      <c r="AN3" s="11">
        <v>38012.5399940364</v>
      </c>
      <c r="AO3" s="11">
        <v>41409.296970496835</v>
      </c>
      <c r="AP3" s="11">
        <v>42269.419878543813</v>
      </c>
      <c r="AQ3" s="11">
        <v>42387.20390319953</v>
      </c>
      <c r="AR3" s="11">
        <v>40691.539467887058</v>
      </c>
      <c r="AS3" s="11">
        <v>43838.079750369601</v>
      </c>
      <c r="AT3" s="11">
        <v>42317.242972266715</v>
      </c>
      <c r="AU3" s="11">
        <v>43145.065376336977</v>
      </c>
      <c r="AV3" s="11">
        <v>44808.485872778117</v>
      </c>
      <c r="AW3" s="11">
        <v>48214.998778618217</v>
      </c>
      <c r="AX3" s="11">
        <v>44212.418460165689</v>
      </c>
      <c r="AY3" s="11">
        <v>45987.655357195021</v>
      </c>
      <c r="AZ3" s="11">
        <v>48372.124693926336</v>
      </c>
      <c r="BA3" s="11">
        <v>53887.652488712934</v>
      </c>
      <c r="BB3" s="11">
        <v>52265.228086778217</v>
      </c>
      <c r="BC3" s="11">
        <v>35858.511481975707</v>
      </c>
      <c r="BD3" s="11">
        <v>40133.161275877137</v>
      </c>
      <c r="BE3" s="11">
        <v>46026.031155368939</v>
      </c>
      <c r="BF3" s="11">
        <v>40406.960983270568</v>
      </c>
      <c r="BG3" s="11">
        <v>45877.83809505721</v>
      </c>
      <c r="BH3" s="11">
        <v>49683.62891727368</v>
      </c>
      <c r="BI3" s="11">
        <v>59136.701004398543</v>
      </c>
      <c r="BJ3" s="11">
        <v>50287.946169829724</v>
      </c>
      <c r="BK3" s="11">
        <v>55171.780510979144</v>
      </c>
      <c r="BL3" s="11">
        <v>58309.952536447679</v>
      </c>
      <c r="BM3" s="11">
        <v>64504.521209208957</v>
      </c>
      <c r="BN3" s="11">
        <v>60712.406001357267</v>
      </c>
      <c r="BO3" s="11">
        <v>58752.968823706062</v>
      </c>
      <c r="BP3" s="11">
        <v>63396.397190417825</v>
      </c>
      <c r="BQ3" s="11">
        <v>67893.483147012099</v>
      </c>
    </row>
    <row r="4" spans="1:69" ht="15" customHeight="1" x14ac:dyDescent="0.25">
      <c r="A4" s="12" t="s">
        <v>84</v>
      </c>
      <c r="B4" s="13">
        <v>19870.424482453185</v>
      </c>
      <c r="C4" s="13">
        <v>19714.797040332181</v>
      </c>
      <c r="D4" s="13">
        <v>19594.545767532778</v>
      </c>
      <c r="E4" s="13">
        <v>21387.435777602248</v>
      </c>
      <c r="F4" s="13">
        <v>21694.284057807989</v>
      </c>
      <c r="G4" s="13">
        <v>19955.700620441527</v>
      </c>
      <c r="H4" s="13">
        <v>21706.13513164808</v>
      </c>
      <c r="I4" s="13">
        <v>22580.173189076464</v>
      </c>
      <c r="J4" s="13">
        <v>21803.407491011782</v>
      </c>
      <c r="K4" s="13">
        <v>23315.026833354405</v>
      </c>
      <c r="L4" s="13">
        <v>23253.705749929552</v>
      </c>
      <c r="M4" s="13">
        <v>22651.73305111899</v>
      </c>
      <c r="N4" s="13">
        <v>21476.673287108675</v>
      </c>
      <c r="O4" s="13">
        <v>23400.966359898906</v>
      </c>
      <c r="P4" s="13">
        <v>23470.42562048648</v>
      </c>
      <c r="Q4" s="13">
        <v>23186.064698235081</v>
      </c>
      <c r="R4" s="13">
        <v>22456.436264446125</v>
      </c>
      <c r="S4" s="13">
        <v>23411.279480987247</v>
      </c>
      <c r="T4" s="13">
        <v>25144.560517539678</v>
      </c>
      <c r="U4" s="13">
        <v>26363.101894173062</v>
      </c>
      <c r="V4" s="13">
        <v>24592.16991494202</v>
      </c>
      <c r="W4" s="13">
        <v>24900.710660500627</v>
      </c>
      <c r="X4" s="13">
        <v>25890.265277723942</v>
      </c>
      <c r="Y4" s="13">
        <v>27007.408867699454</v>
      </c>
      <c r="Z4" s="13">
        <v>26858.023089998882</v>
      </c>
      <c r="AA4" s="13">
        <v>24640.897643459128</v>
      </c>
      <c r="AB4" s="13">
        <v>26650.511365429742</v>
      </c>
      <c r="AC4" s="13">
        <v>27020.22196283501</v>
      </c>
      <c r="AD4" s="13">
        <v>25630.41888195126</v>
      </c>
      <c r="AE4" s="13">
        <v>24128.30357010501</v>
      </c>
      <c r="AF4" s="13">
        <v>27167.548265808451</v>
      </c>
      <c r="AG4" s="13">
        <v>28226.636312374685</v>
      </c>
      <c r="AH4" s="13">
        <v>25444.904828852243</v>
      </c>
      <c r="AI4" s="13">
        <v>25292.328090055835</v>
      </c>
      <c r="AJ4" s="13">
        <v>27869.937387264072</v>
      </c>
      <c r="AK4" s="13">
        <v>29863.364693827836</v>
      </c>
      <c r="AL4" s="13">
        <v>29351.801824866867</v>
      </c>
      <c r="AM4" s="13">
        <v>28457.605901976709</v>
      </c>
      <c r="AN4" s="13">
        <v>29333.463318612634</v>
      </c>
      <c r="AO4" s="13">
        <v>30957.842954543772</v>
      </c>
      <c r="AP4" s="13">
        <v>34333.328790582462</v>
      </c>
      <c r="AQ4" s="13">
        <v>34081.110719657052</v>
      </c>
      <c r="AR4" s="13">
        <v>31852.975903434239</v>
      </c>
      <c r="AS4" s="13">
        <v>34219.688586326258</v>
      </c>
      <c r="AT4" s="13">
        <v>34073.067389661737</v>
      </c>
      <c r="AU4" s="13">
        <v>34088.06854795586</v>
      </c>
      <c r="AV4" s="13">
        <v>35497.459102124507</v>
      </c>
      <c r="AW4" s="13">
        <v>37483.69896025792</v>
      </c>
      <c r="AX4" s="13">
        <v>34090.754762049604</v>
      </c>
      <c r="AY4" s="13">
        <v>35261.430591530283</v>
      </c>
      <c r="AZ4" s="13">
        <v>37672.398988769302</v>
      </c>
      <c r="BA4" s="13">
        <v>41481.113657650792</v>
      </c>
      <c r="BB4" s="13">
        <v>42192.232900095965</v>
      </c>
      <c r="BC4" s="13">
        <v>25304.500618600709</v>
      </c>
      <c r="BD4" s="13">
        <v>28943.005790991032</v>
      </c>
      <c r="BE4" s="13">
        <v>32477.3246903123</v>
      </c>
      <c r="BF4" s="13">
        <v>29085.623178982027</v>
      </c>
      <c r="BG4" s="13">
        <v>33349.396715091149</v>
      </c>
      <c r="BH4" s="13">
        <v>36947.051290228264</v>
      </c>
      <c r="BI4" s="13">
        <v>44869.197815698557</v>
      </c>
      <c r="BJ4" s="13">
        <v>38548.945417902039</v>
      </c>
      <c r="BK4" s="13">
        <v>42777.088221600447</v>
      </c>
      <c r="BL4" s="13">
        <v>45696.716346780348</v>
      </c>
      <c r="BM4" s="13">
        <v>50229.378423936469</v>
      </c>
      <c r="BN4" s="13">
        <v>48244.847939897219</v>
      </c>
      <c r="BO4" s="13">
        <v>45870.500256694424</v>
      </c>
      <c r="BP4" s="13">
        <v>50034.235846419397</v>
      </c>
      <c r="BQ4" s="13">
        <v>52830.353932279402</v>
      </c>
    </row>
    <row r="5" spans="1:69" ht="15" customHeight="1" x14ac:dyDescent="0.25">
      <c r="A5" s="84" t="s">
        <v>153</v>
      </c>
      <c r="B5" s="14">
        <v>5162.2272780339836</v>
      </c>
      <c r="C5" s="14">
        <v>5533.5584049851832</v>
      </c>
      <c r="D5" s="14">
        <v>6454.5247399613027</v>
      </c>
      <c r="E5" s="14">
        <v>7929.1077817308715</v>
      </c>
      <c r="F5" s="14">
        <v>5811.6161472237782</v>
      </c>
      <c r="G5" s="14">
        <v>6045.4722593268461</v>
      </c>
      <c r="H5" s="14">
        <v>7423.2997235223911</v>
      </c>
      <c r="I5" s="14">
        <v>7498.3374201200813</v>
      </c>
      <c r="J5" s="14">
        <v>5992.4906191470518</v>
      </c>
      <c r="K5" s="14">
        <v>6955.2351924815566</v>
      </c>
      <c r="L5" s="14">
        <v>7332.0941696466753</v>
      </c>
      <c r="M5" s="14">
        <v>8817.7966380459166</v>
      </c>
      <c r="N5" s="14">
        <v>6302.4366231638323</v>
      </c>
      <c r="O5" s="14">
        <v>7305.3697485283892</v>
      </c>
      <c r="P5" s="14">
        <v>7826.5545996961855</v>
      </c>
      <c r="Q5" s="14">
        <v>8638.3059237125926</v>
      </c>
      <c r="R5" s="14">
        <v>7451.9565084167316</v>
      </c>
      <c r="S5" s="14">
        <v>7679.756749356854</v>
      </c>
      <c r="T5" s="14">
        <v>7912.6716739413196</v>
      </c>
      <c r="U5" s="14">
        <v>9224.0070905659413</v>
      </c>
      <c r="V5" s="14">
        <v>6827.5897621733202</v>
      </c>
      <c r="W5" s="14">
        <v>7286.5529806412815</v>
      </c>
      <c r="X5" s="14">
        <v>7230.5484005645958</v>
      </c>
      <c r="Y5" s="14">
        <v>9230.1699048044375</v>
      </c>
      <c r="Z5" s="14">
        <v>7150.4256618637373</v>
      </c>
      <c r="AA5" s="14">
        <v>7632.8473379483739</v>
      </c>
      <c r="AB5" s="14">
        <v>7166.1431383741365</v>
      </c>
      <c r="AC5" s="14">
        <v>9654.7182131494064</v>
      </c>
      <c r="AD5" s="14">
        <v>7848.9835923458659</v>
      </c>
      <c r="AE5" s="14">
        <v>8174.2824976417132</v>
      </c>
      <c r="AF5" s="14">
        <v>8198.3385688007729</v>
      </c>
      <c r="AG5" s="14">
        <v>9336.593852594975</v>
      </c>
      <c r="AH5" s="14">
        <v>8123.5179863018284</v>
      </c>
      <c r="AI5" s="14">
        <v>8659.8188740399564</v>
      </c>
      <c r="AJ5" s="14">
        <v>7956.4906322892939</v>
      </c>
      <c r="AK5" s="14">
        <v>10493.172507368916</v>
      </c>
      <c r="AL5" s="14">
        <v>8700.5131772156456</v>
      </c>
      <c r="AM5" s="14">
        <v>8738.9201314075308</v>
      </c>
      <c r="AN5" s="14">
        <v>8679.0766754237629</v>
      </c>
      <c r="AO5" s="14">
        <v>10451.454015953061</v>
      </c>
      <c r="AP5" s="14">
        <v>7936.0910879613539</v>
      </c>
      <c r="AQ5" s="14">
        <v>8306.0931835424853</v>
      </c>
      <c r="AR5" s="14">
        <v>8838.5635644528156</v>
      </c>
      <c r="AS5" s="14">
        <v>9618.3911640433435</v>
      </c>
      <c r="AT5" s="14">
        <v>8244.1755826049775</v>
      </c>
      <c r="AU5" s="14">
        <v>9056.9968283811122</v>
      </c>
      <c r="AV5" s="14">
        <v>9311.026770653616</v>
      </c>
      <c r="AW5" s="14">
        <v>10731.299818360298</v>
      </c>
      <c r="AX5" s="14">
        <v>10121.663698116077</v>
      </c>
      <c r="AY5" s="14">
        <v>10726.224765664732</v>
      </c>
      <c r="AZ5" s="14">
        <v>10699.725705157038</v>
      </c>
      <c r="BA5" s="14">
        <v>12406.538831062149</v>
      </c>
      <c r="BB5" s="14">
        <v>10072.995186682252</v>
      </c>
      <c r="BC5" s="14">
        <v>10554.010863374999</v>
      </c>
      <c r="BD5" s="14">
        <v>11190.155484886109</v>
      </c>
      <c r="BE5" s="14">
        <v>13548.706465056639</v>
      </c>
      <c r="BF5" s="14">
        <v>11321.337804288545</v>
      </c>
      <c r="BG5" s="14">
        <v>12528.44137996606</v>
      </c>
      <c r="BH5" s="14">
        <v>12736.577627045417</v>
      </c>
      <c r="BI5" s="14">
        <v>14267.503188699982</v>
      </c>
      <c r="BJ5" s="14">
        <v>11739.000751927686</v>
      </c>
      <c r="BK5" s="14">
        <v>12394.692289378701</v>
      </c>
      <c r="BL5" s="14">
        <v>12613.236189667339</v>
      </c>
      <c r="BM5" s="14">
        <v>14275.142785272485</v>
      </c>
      <c r="BN5" s="14">
        <v>12467.558061460049</v>
      </c>
      <c r="BO5" s="14">
        <v>12882.46856701164</v>
      </c>
      <c r="BP5" s="14">
        <v>13362.161343998428</v>
      </c>
      <c r="BQ5" s="14">
        <v>15063.129214732699</v>
      </c>
    </row>
    <row r="6" spans="1:69" ht="15" customHeight="1" x14ac:dyDescent="0.25">
      <c r="A6" s="4" t="s">
        <v>85</v>
      </c>
      <c r="B6" s="13">
        <v>13894.229921261545</v>
      </c>
      <c r="C6" s="13">
        <v>17210.363888856991</v>
      </c>
      <c r="D6" s="13">
        <v>15411.175620145841</v>
      </c>
      <c r="E6" s="13">
        <v>16347.883473393254</v>
      </c>
      <c r="F6" s="13">
        <v>12646.417495973821</v>
      </c>
      <c r="G6" s="13">
        <v>15186.050632649407</v>
      </c>
      <c r="H6" s="13">
        <v>17526.56590026187</v>
      </c>
      <c r="I6" s="13">
        <v>22455.989171112211</v>
      </c>
      <c r="J6" s="13">
        <v>17578.299769669233</v>
      </c>
      <c r="K6" s="13">
        <v>14496.812984515449</v>
      </c>
      <c r="L6" s="13">
        <v>15014.249982793033</v>
      </c>
      <c r="M6" s="13">
        <v>14228.253161414095</v>
      </c>
      <c r="N6" s="13">
        <v>16149.804420461633</v>
      </c>
      <c r="O6" s="13">
        <v>17754.995839234565</v>
      </c>
      <c r="P6" s="13">
        <v>16459.591305251088</v>
      </c>
      <c r="Q6" s="13">
        <v>17953.279094198257</v>
      </c>
      <c r="R6" s="13">
        <v>17124.247610465063</v>
      </c>
      <c r="S6" s="13">
        <v>20932.950393065043</v>
      </c>
      <c r="T6" s="13">
        <v>17861.86621736495</v>
      </c>
      <c r="U6" s="13">
        <v>16957.18191933295</v>
      </c>
      <c r="V6" s="13">
        <v>14159.373497976974</v>
      </c>
      <c r="W6" s="13">
        <v>14042.429508435134</v>
      </c>
      <c r="X6" s="13">
        <v>15750.827601197929</v>
      </c>
      <c r="Y6" s="13">
        <v>14181.341914203442</v>
      </c>
      <c r="Z6" s="13">
        <v>10228.355814092271</v>
      </c>
      <c r="AA6" s="13">
        <v>14243.554158710846</v>
      </c>
      <c r="AB6" s="13">
        <v>12269.907703876674</v>
      </c>
      <c r="AC6" s="13">
        <v>13800.764852511742</v>
      </c>
      <c r="AD6" s="13">
        <v>13003.724302660125</v>
      </c>
      <c r="AE6" s="13">
        <v>15865.544245049563</v>
      </c>
      <c r="AF6" s="13">
        <v>17496.020364943783</v>
      </c>
      <c r="AG6" s="13">
        <v>12971.083262580025</v>
      </c>
      <c r="AH6" s="13">
        <v>13303.403224969887</v>
      </c>
      <c r="AI6" s="13">
        <v>15512.561610668283</v>
      </c>
      <c r="AJ6" s="13">
        <v>9698.1590234833529</v>
      </c>
      <c r="AK6" s="13">
        <v>12106.155140878469</v>
      </c>
      <c r="AL6" s="13">
        <v>9513.5265484580996</v>
      </c>
      <c r="AM6" s="13">
        <v>14158.200836338283</v>
      </c>
      <c r="AN6" s="13">
        <v>16033.870914031677</v>
      </c>
      <c r="AO6" s="13">
        <v>12951.111701171958</v>
      </c>
      <c r="AP6" s="13">
        <v>11152.452738129135</v>
      </c>
      <c r="AQ6" s="13">
        <v>14203.897194824081</v>
      </c>
      <c r="AR6" s="13">
        <v>15955.587715461872</v>
      </c>
      <c r="AS6" s="13">
        <v>15877.298351584881</v>
      </c>
      <c r="AT6" s="13">
        <v>8923.8607838097359</v>
      </c>
      <c r="AU6" s="13">
        <v>15893.998085139259</v>
      </c>
      <c r="AV6" s="13">
        <v>18142.85613497224</v>
      </c>
      <c r="AW6" s="13">
        <v>13656.989996078739</v>
      </c>
      <c r="AX6" s="13">
        <v>10833.853505475965</v>
      </c>
      <c r="AY6" s="13">
        <v>14013.134946760558</v>
      </c>
      <c r="AZ6" s="13">
        <v>15940.466864985343</v>
      </c>
      <c r="BA6" s="13">
        <v>11191.361682778128</v>
      </c>
      <c r="BB6" s="13">
        <v>6916.7136843479811</v>
      </c>
      <c r="BC6" s="13">
        <v>12535.733364952597</v>
      </c>
      <c r="BD6" s="13">
        <v>17024.373387161842</v>
      </c>
      <c r="BE6" s="13">
        <v>14588.784563537576</v>
      </c>
      <c r="BF6" s="13">
        <v>14424.608738827763</v>
      </c>
      <c r="BG6" s="13">
        <v>14721.917707295388</v>
      </c>
      <c r="BH6" s="13">
        <v>13782.204743254411</v>
      </c>
      <c r="BI6" s="13">
        <v>10147.924810622451</v>
      </c>
      <c r="BJ6" s="13">
        <v>10092.064042855229</v>
      </c>
      <c r="BK6" s="13">
        <v>13370.74068758509</v>
      </c>
      <c r="BL6" s="13">
        <v>16689.127512299281</v>
      </c>
      <c r="BM6" s="13">
        <v>13035.760358669009</v>
      </c>
      <c r="BN6" s="13">
        <v>9501.128284777129</v>
      </c>
      <c r="BO6" s="13">
        <v>12584.022651018142</v>
      </c>
      <c r="BP6" s="13">
        <v>18070.299172918883</v>
      </c>
      <c r="BQ6" s="13">
        <v>10952.246618947387</v>
      </c>
    </row>
    <row r="7" spans="1:69" ht="15" customHeight="1" x14ac:dyDescent="0.25">
      <c r="A7" s="15" t="s">
        <v>86</v>
      </c>
      <c r="B7" s="14">
        <v>10660.34204233224</v>
      </c>
      <c r="C7" s="14">
        <v>11510.721000793712</v>
      </c>
      <c r="D7" s="14">
        <v>9993.6043334051556</v>
      </c>
      <c r="E7" s="14">
        <v>12712.079353210263</v>
      </c>
      <c r="F7" s="14">
        <v>13166.191212987473</v>
      </c>
      <c r="G7" s="14">
        <v>12642.501280773502</v>
      </c>
      <c r="H7" s="14">
        <v>12197.100616815331</v>
      </c>
      <c r="I7" s="14">
        <v>12691.014990769743</v>
      </c>
      <c r="J7" s="14">
        <v>10347.429889278097</v>
      </c>
      <c r="K7" s="14">
        <v>10703.788423943844</v>
      </c>
      <c r="L7" s="14">
        <v>10963.971311082871</v>
      </c>
      <c r="M7" s="14">
        <v>11034.081554312213</v>
      </c>
      <c r="N7" s="14">
        <v>10681.198505961369</v>
      </c>
      <c r="O7" s="14">
        <v>10851.55527269778</v>
      </c>
      <c r="P7" s="14">
        <v>12064.731727775399</v>
      </c>
      <c r="Q7" s="14">
        <v>12422.692671222385</v>
      </c>
      <c r="R7" s="14">
        <v>11834.281699768679</v>
      </c>
      <c r="S7" s="14">
        <v>12056.991246812813</v>
      </c>
      <c r="T7" s="14">
        <v>14326.269246091055</v>
      </c>
      <c r="U7" s="14">
        <v>15125.991199937043</v>
      </c>
      <c r="V7" s="14">
        <v>14917.965089407653</v>
      </c>
      <c r="W7" s="14">
        <v>15553.139522695536</v>
      </c>
      <c r="X7" s="14">
        <v>16070.654587674573</v>
      </c>
      <c r="Y7" s="14">
        <v>15323.577623364936</v>
      </c>
      <c r="Z7" s="14">
        <v>15402.54806017296</v>
      </c>
      <c r="AA7" s="14">
        <v>15290.242661872313</v>
      </c>
      <c r="AB7" s="14">
        <v>15979.46025758639</v>
      </c>
      <c r="AC7" s="14">
        <v>16561.143150949276</v>
      </c>
      <c r="AD7" s="14">
        <v>15450.952666776921</v>
      </c>
      <c r="AE7" s="14">
        <v>14414.142090145882</v>
      </c>
      <c r="AF7" s="14">
        <v>13884.718926718757</v>
      </c>
      <c r="AG7" s="14">
        <v>19404.90723078496</v>
      </c>
      <c r="AH7" s="14">
        <v>18410.232734209185</v>
      </c>
      <c r="AI7" s="14">
        <v>16606.252899306328</v>
      </c>
      <c r="AJ7" s="14">
        <v>17987.035371818143</v>
      </c>
      <c r="AK7" s="14">
        <v>18535.478994666344</v>
      </c>
      <c r="AL7" s="14">
        <v>20226.415085665969</v>
      </c>
      <c r="AM7" s="14">
        <v>16973.364988280126</v>
      </c>
      <c r="AN7" s="14">
        <v>18002.99761187669</v>
      </c>
      <c r="AO7" s="14">
        <v>21274.200314177222</v>
      </c>
      <c r="AP7" s="14">
        <v>22452.395646462519</v>
      </c>
      <c r="AQ7" s="14">
        <v>17135.420304309442</v>
      </c>
      <c r="AR7" s="14">
        <v>19567.255033889782</v>
      </c>
      <c r="AS7" s="14">
        <v>23003.273015338273</v>
      </c>
      <c r="AT7" s="14">
        <v>24609.223040321864</v>
      </c>
      <c r="AU7" s="14">
        <v>22309.360794848799</v>
      </c>
      <c r="AV7" s="14">
        <v>21508.036629357441</v>
      </c>
      <c r="AW7" s="14">
        <v>26051.013535471906</v>
      </c>
      <c r="AX7" s="14">
        <v>26328.384728391618</v>
      </c>
      <c r="AY7" s="14">
        <v>23982.109804096846</v>
      </c>
      <c r="AZ7" s="14">
        <v>24143.163654458545</v>
      </c>
      <c r="BA7" s="14">
        <v>29151.457813052984</v>
      </c>
      <c r="BB7" s="14">
        <v>26050.574707232772</v>
      </c>
      <c r="BC7" s="14">
        <v>5741.36593606516</v>
      </c>
      <c r="BD7" s="14">
        <v>5317.6960098629497</v>
      </c>
      <c r="BE7" s="14">
        <v>7487.5833468391202</v>
      </c>
      <c r="BF7" s="14">
        <v>8126.2148584823663</v>
      </c>
      <c r="BG7" s="14">
        <v>9341.3591894055789</v>
      </c>
      <c r="BH7" s="14">
        <v>11493.758624540056</v>
      </c>
      <c r="BI7" s="14">
        <v>16655.903327571992</v>
      </c>
      <c r="BJ7" s="14">
        <v>21311.015902599898</v>
      </c>
      <c r="BK7" s="14">
        <v>22083.373393624119</v>
      </c>
      <c r="BL7" s="14">
        <v>25781.348900279358</v>
      </c>
      <c r="BM7" s="14">
        <v>26810.205403737174</v>
      </c>
      <c r="BN7" s="14">
        <v>28449.088603751563</v>
      </c>
      <c r="BO7" s="14">
        <v>22551.481072113489</v>
      </c>
      <c r="BP7" s="14">
        <v>24735.255218106417</v>
      </c>
      <c r="BQ7" s="14">
        <v>29054.742395415604</v>
      </c>
    </row>
    <row r="8" spans="1:69" ht="15" customHeight="1" x14ac:dyDescent="0.25">
      <c r="A8" s="12" t="s">
        <v>87</v>
      </c>
      <c r="B8" s="13">
        <v>657.3398093338875</v>
      </c>
      <c r="C8" s="13">
        <v>630.94586617286438</v>
      </c>
      <c r="D8" s="13">
        <v>380.64781223332329</v>
      </c>
      <c r="E8" s="13">
        <v>552.9770038312771</v>
      </c>
      <c r="F8" s="13">
        <v>738.48888200149372</v>
      </c>
      <c r="G8" s="13">
        <v>659.11675573836601</v>
      </c>
      <c r="H8" s="13">
        <v>927.7020107071213</v>
      </c>
      <c r="I8" s="13">
        <v>763.32209611480471</v>
      </c>
      <c r="J8" s="13">
        <v>450.9596172124418</v>
      </c>
      <c r="K8" s="13">
        <v>698.97898900761516</v>
      </c>
      <c r="L8" s="13">
        <v>841.98162290814867</v>
      </c>
      <c r="M8" s="13">
        <v>852.37665967407133</v>
      </c>
      <c r="N8" s="13">
        <v>773.81914381140905</v>
      </c>
      <c r="O8" s="13">
        <v>1197.8672693671556</v>
      </c>
      <c r="P8" s="13">
        <v>664.45627472775664</v>
      </c>
      <c r="Q8" s="13">
        <v>1485.0724335380221</v>
      </c>
      <c r="R8" s="13">
        <v>1223.7795095185886</v>
      </c>
      <c r="S8" s="13">
        <v>1358.1121624018938</v>
      </c>
      <c r="T8" s="13">
        <v>1175.076060864448</v>
      </c>
      <c r="U8" s="13">
        <v>1578.8570826314551</v>
      </c>
      <c r="V8" s="13">
        <v>982.80977852673323</v>
      </c>
      <c r="W8" s="13">
        <v>1564.0158663133031</v>
      </c>
      <c r="X8" s="13">
        <v>1462.3265163540475</v>
      </c>
      <c r="Y8" s="13">
        <v>959.09735400227032</v>
      </c>
      <c r="Z8" s="13">
        <v>780.14208447132853</v>
      </c>
      <c r="AA8" s="13">
        <v>1677.0508092454456</v>
      </c>
      <c r="AB8" s="13">
        <v>1878.5817231431408</v>
      </c>
      <c r="AC8" s="13">
        <v>1684.1552001798357</v>
      </c>
      <c r="AD8" s="13">
        <v>1428.1201597685169</v>
      </c>
      <c r="AE8" s="13">
        <v>1074.4933059678531</v>
      </c>
      <c r="AF8" s="13">
        <v>1917.121135956274</v>
      </c>
      <c r="AG8" s="13">
        <v>2961.9114140516508</v>
      </c>
      <c r="AH8" s="13">
        <v>3342.8196120605876</v>
      </c>
      <c r="AI8" s="13">
        <v>3656.5771064739129</v>
      </c>
      <c r="AJ8" s="13">
        <v>3207.3412031080152</v>
      </c>
      <c r="AK8" s="13">
        <v>3697.2620783574839</v>
      </c>
      <c r="AL8" s="13">
        <v>3524.1955498505872</v>
      </c>
      <c r="AM8" s="13">
        <v>2957.3878615483945</v>
      </c>
      <c r="AN8" s="13">
        <v>2778.7437118821795</v>
      </c>
      <c r="AO8" s="13">
        <v>3152.3838767188395</v>
      </c>
      <c r="AP8" s="13">
        <v>3259.2543981207564</v>
      </c>
      <c r="AQ8" s="13">
        <v>2978.6952625498252</v>
      </c>
      <c r="AR8" s="13">
        <v>3054.0597374349018</v>
      </c>
      <c r="AS8" s="13">
        <v>4652.0386018945155</v>
      </c>
      <c r="AT8" s="13">
        <v>5276.6304148945756</v>
      </c>
      <c r="AU8" s="13">
        <v>5568.6061622132438</v>
      </c>
      <c r="AV8" s="13">
        <v>5817.5157130063417</v>
      </c>
      <c r="AW8" s="13">
        <v>6500.8227098858406</v>
      </c>
      <c r="AX8" s="13">
        <v>5727.2970326851846</v>
      </c>
      <c r="AY8" s="13">
        <v>5732.6555515157115</v>
      </c>
      <c r="AZ8" s="13">
        <v>5084.1980125026184</v>
      </c>
      <c r="BA8" s="13">
        <v>6248.8324032964847</v>
      </c>
      <c r="BB8" s="13">
        <v>4514.5347035929999</v>
      </c>
      <c r="BC8" s="13">
        <v>1573.8043494167712</v>
      </c>
      <c r="BD8" s="13">
        <v>1809.5754942691335</v>
      </c>
      <c r="BE8" s="13">
        <v>2620.7044527210969</v>
      </c>
      <c r="BF8" s="13">
        <v>2834.8237826092732</v>
      </c>
      <c r="BG8" s="13">
        <v>3829.5542417750871</v>
      </c>
      <c r="BH8" s="13">
        <v>3568.4850202250564</v>
      </c>
      <c r="BI8" s="13">
        <v>4105.2269553905826</v>
      </c>
      <c r="BJ8" s="13">
        <v>5779.67898811753</v>
      </c>
      <c r="BK8" s="13">
        <v>6905.2886700406098</v>
      </c>
      <c r="BL8" s="13">
        <v>7252.4127292383137</v>
      </c>
      <c r="BM8" s="13">
        <v>5637.8163891985832</v>
      </c>
      <c r="BN8" s="13">
        <v>7233.1955949275789</v>
      </c>
      <c r="BO8" s="13">
        <v>5201.8525337302244</v>
      </c>
      <c r="BP8" s="13">
        <v>4014.5525965919592</v>
      </c>
      <c r="BQ8" s="13">
        <v>6108.0405224101132</v>
      </c>
    </row>
    <row r="9" spans="1:69" ht="15" customHeight="1" x14ac:dyDescent="0.25">
      <c r="A9" s="12" t="s">
        <v>88</v>
      </c>
      <c r="B9" s="13">
        <v>10003.002232998355</v>
      </c>
      <c r="C9" s="13">
        <v>10879.775134620848</v>
      </c>
      <c r="D9" s="13">
        <v>9612.9565211718327</v>
      </c>
      <c r="E9" s="13">
        <v>12159.102349378987</v>
      </c>
      <c r="F9" s="13">
        <v>12427.70233098598</v>
      </c>
      <c r="G9" s="13">
        <v>11983.384525035135</v>
      </c>
      <c r="H9" s="13">
        <v>11269.398606108209</v>
      </c>
      <c r="I9" s="13">
        <v>11927.69289465494</v>
      </c>
      <c r="J9" s="13">
        <v>9896.4702720656551</v>
      </c>
      <c r="K9" s="13">
        <v>10004.809434936229</v>
      </c>
      <c r="L9" s="13">
        <v>10121.989688174721</v>
      </c>
      <c r="M9" s="13">
        <v>10181.704894638144</v>
      </c>
      <c r="N9" s="13">
        <v>9907.3793621499608</v>
      </c>
      <c r="O9" s="13">
        <v>9653.6880033306243</v>
      </c>
      <c r="P9" s="13">
        <v>11400.275453047643</v>
      </c>
      <c r="Q9" s="13">
        <v>10937.620237684363</v>
      </c>
      <c r="R9" s="13">
        <v>10610.502190250092</v>
      </c>
      <c r="S9" s="13">
        <v>10698.879084410919</v>
      </c>
      <c r="T9" s="13">
        <v>13151.193185226606</v>
      </c>
      <c r="U9" s="13">
        <v>13547.134117305588</v>
      </c>
      <c r="V9" s="13">
        <v>13935.15531088092</v>
      </c>
      <c r="W9" s="13">
        <v>13989.123656382233</v>
      </c>
      <c r="X9" s="13">
        <v>14608.328071320526</v>
      </c>
      <c r="Y9" s="13">
        <v>14364.480269362666</v>
      </c>
      <c r="Z9" s="13">
        <v>14622.405975701631</v>
      </c>
      <c r="AA9" s="13">
        <v>13613.191852626867</v>
      </c>
      <c r="AB9" s="13">
        <v>14100.878534443247</v>
      </c>
      <c r="AC9" s="13">
        <v>14876.987950769439</v>
      </c>
      <c r="AD9" s="13">
        <v>14022.832507008403</v>
      </c>
      <c r="AE9" s="13">
        <v>13339.648784178029</v>
      </c>
      <c r="AF9" s="13">
        <v>11967.597790762482</v>
      </c>
      <c r="AG9" s="13">
        <v>16442.99581673331</v>
      </c>
      <c r="AH9" s="13">
        <v>15067.413122148595</v>
      </c>
      <c r="AI9" s="13">
        <v>12949.675792832415</v>
      </c>
      <c r="AJ9" s="13">
        <v>14779.69416871013</v>
      </c>
      <c r="AK9" s="13">
        <v>14838.216916308864</v>
      </c>
      <c r="AL9" s="13">
        <v>16702.21953581538</v>
      </c>
      <c r="AM9" s="13">
        <v>14015.97712673173</v>
      </c>
      <c r="AN9" s="13">
        <v>15224.253899994508</v>
      </c>
      <c r="AO9" s="13">
        <v>18121.816437458383</v>
      </c>
      <c r="AP9" s="13">
        <v>19193.141248341763</v>
      </c>
      <c r="AQ9" s="13">
        <v>14156.725041759615</v>
      </c>
      <c r="AR9" s="13">
        <v>16513.19529645488</v>
      </c>
      <c r="AS9" s="13">
        <v>18351.234413443755</v>
      </c>
      <c r="AT9" s="13">
        <v>19332.592625427285</v>
      </c>
      <c r="AU9" s="13">
        <v>16740.754632635559</v>
      </c>
      <c r="AV9" s="13">
        <v>15690.520916351101</v>
      </c>
      <c r="AW9" s="13">
        <v>19550.190825586065</v>
      </c>
      <c r="AX9" s="13">
        <v>20601.087695706432</v>
      </c>
      <c r="AY9" s="13">
        <v>18249.454252581138</v>
      </c>
      <c r="AZ9" s="13">
        <v>19058.965641955929</v>
      </c>
      <c r="BA9" s="13">
        <v>22902.6254097565</v>
      </c>
      <c r="BB9" s="13">
        <v>21536.040003639773</v>
      </c>
      <c r="BC9" s="13">
        <v>4167.5615866483886</v>
      </c>
      <c r="BD9" s="13">
        <v>3508.120515593816</v>
      </c>
      <c r="BE9" s="13">
        <v>4866.8788941180228</v>
      </c>
      <c r="BF9" s="13">
        <v>5291.3910758730935</v>
      </c>
      <c r="BG9" s="13">
        <v>5511.8049476304914</v>
      </c>
      <c r="BH9" s="13">
        <v>7925.2736043150016</v>
      </c>
      <c r="BI9" s="13">
        <v>12550.67637218141</v>
      </c>
      <c r="BJ9" s="13">
        <v>15531.336914482366</v>
      </c>
      <c r="BK9" s="13">
        <v>15178.084723583508</v>
      </c>
      <c r="BL9" s="13">
        <v>18528.936171041045</v>
      </c>
      <c r="BM9" s="13">
        <v>21172.389014538592</v>
      </c>
      <c r="BN9" s="13">
        <v>21215.893008823983</v>
      </c>
      <c r="BO9" s="13">
        <v>17349.628538383266</v>
      </c>
      <c r="BP9" s="13">
        <v>20720.702621514454</v>
      </c>
      <c r="BQ9" s="13">
        <v>22946.701873005492</v>
      </c>
    </row>
    <row r="10" spans="1:69" ht="15" customHeight="1" x14ac:dyDescent="0.25">
      <c r="A10" s="15" t="s">
        <v>89</v>
      </c>
      <c r="B10" s="14">
        <v>17635.38808873641</v>
      </c>
      <c r="C10" s="14">
        <v>20693.093694430365</v>
      </c>
      <c r="D10" s="14">
        <v>19619.767534263126</v>
      </c>
      <c r="E10" s="14">
        <v>22454.470588600841</v>
      </c>
      <c r="F10" s="14">
        <v>19258.275854970743</v>
      </c>
      <c r="G10" s="14">
        <v>19515.876358615787</v>
      </c>
      <c r="H10" s="14">
        <v>21361.171033995914</v>
      </c>
      <c r="I10" s="14">
        <v>23461.537602928052</v>
      </c>
      <c r="J10" s="14">
        <v>19152.68243687633</v>
      </c>
      <c r="K10" s="14">
        <v>19419.934699922989</v>
      </c>
      <c r="L10" s="14">
        <v>18549.611729481734</v>
      </c>
      <c r="M10" s="14">
        <v>19113.775955463687</v>
      </c>
      <c r="N10" s="14">
        <v>18363.966514847329</v>
      </c>
      <c r="O10" s="14">
        <v>20816.47624124791</v>
      </c>
      <c r="P10" s="14">
        <v>21421.163662333987</v>
      </c>
      <c r="Q10" s="14">
        <v>23380.129279203386</v>
      </c>
      <c r="R10" s="14">
        <v>21107.946318165348</v>
      </c>
      <c r="S10" s="14">
        <v>23995.96029424575</v>
      </c>
      <c r="T10" s="14">
        <v>24331.85066016587</v>
      </c>
      <c r="U10" s="14">
        <v>24162.44643968761</v>
      </c>
      <c r="V10" s="14">
        <v>21092.375677066713</v>
      </c>
      <c r="W10" s="14">
        <v>21980.261815765374</v>
      </c>
      <c r="X10" s="14">
        <v>23532.141162697397</v>
      </c>
      <c r="Y10" s="14">
        <v>21224.777458476379</v>
      </c>
      <c r="Z10" s="14">
        <v>17983.038945995679</v>
      </c>
      <c r="AA10" s="14">
        <v>20942.833106096117</v>
      </c>
      <c r="AB10" s="14">
        <v>20379.162362586929</v>
      </c>
      <c r="AC10" s="14">
        <v>22698.028658152161</v>
      </c>
      <c r="AD10" s="14">
        <v>20090.383198421241</v>
      </c>
      <c r="AE10" s="14">
        <v>21136.240547341517</v>
      </c>
      <c r="AF10" s="14">
        <v>24679.907236133513</v>
      </c>
      <c r="AG10" s="14">
        <v>25745.020649386468</v>
      </c>
      <c r="AH10" s="14">
        <v>22710.715384740139</v>
      </c>
      <c r="AI10" s="14">
        <v>23522.802297385391</v>
      </c>
      <c r="AJ10" s="14">
        <v>21537.056632817083</v>
      </c>
      <c r="AK10" s="14">
        <v>24181.425685057387</v>
      </c>
      <c r="AL10" s="14">
        <v>22471.693555207938</v>
      </c>
      <c r="AM10" s="14">
        <v>23508.414320307238</v>
      </c>
      <c r="AN10" s="14">
        <v>26430.121668490217</v>
      </c>
      <c r="AO10" s="14">
        <v>26992.061455994597</v>
      </c>
      <c r="AP10" s="14">
        <v>26615.520822550425</v>
      </c>
      <c r="AQ10" s="14">
        <v>26593.110737923529</v>
      </c>
      <c r="AR10" s="14">
        <v>28228.857357387922</v>
      </c>
      <c r="AS10" s="14">
        <v>31801.158082138118</v>
      </c>
      <c r="AT10" s="14">
        <v>27144.164932090647</v>
      </c>
      <c r="AU10" s="14">
        <v>31611.053973729773</v>
      </c>
      <c r="AV10" s="14">
        <v>31678.756710750989</v>
      </c>
      <c r="AW10" s="14">
        <v>33160.919383428583</v>
      </c>
      <c r="AX10" s="14">
        <v>28440.783822160931</v>
      </c>
      <c r="AY10" s="14">
        <v>30836.6579395872</v>
      </c>
      <c r="AZ10" s="14">
        <v>32328.313930990429</v>
      </c>
      <c r="BA10" s="14">
        <v>34609.43930726144</v>
      </c>
      <c r="BB10" s="14">
        <v>30378.72765536105</v>
      </c>
      <c r="BC10" s="14">
        <v>18722.234678945533</v>
      </c>
      <c r="BD10" s="14">
        <v>21214.603126565118</v>
      </c>
      <c r="BE10" s="14">
        <v>23310.394539128301</v>
      </c>
      <c r="BF10" s="14">
        <v>21913.531911560094</v>
      </c>
      <c r="BG10" s="14">
        <v>24590.658952186532</v>
      </c>
      <c r="BH10" s="14">
        <v>26325.240099732488</v>
      </c>
      <c r="BI10" s="14">
        <v>29700.736036520884</v>
      </c>
      <c r="BJ10" s="14">
        <v>28248.788383979263</v>
      </c>
      <c r="BK10" s="14">
        <v>33502.478685629205</v>
      </c>
      <c r="BL10" s="14">
        <v>37313.947741250107</v>
      </c>
      <c r="BM10" s="14">
        <v>36805.590131487603</v>
      </c>
      <c r="BN10" s="14">
        <v>36519.164092986008</v>
      </c>
      <c r="BO10" s="14">
        <v>31689.78476443794</v>
      </c>
      <c r="BP10" s="14">
        <v>39708.280951655506</v>
      </c>
      <c r="BQ10" s="14">
        <v>34921.967566949977</v>
      </c>
    </row>
    <row r="11" spans="1:69" ht="15" customHeight="1" x14ac:dyDescent="0.25">
      <c r="A11" s="12" t="s">
        <v>90</v>
      </c>
      <c r="B11" s="13">
        <v>13474.014554339958</v>
      </c>
      <c r="C11" s="13">
        <v>16215.043805495185</v>
      </c>
      <c r="D11" s="13">
        <v>15200.937449766385</v>
      </c>
      <c r="E11" s="13">
        <v>17454.426618546728</v>
      </c>
      <c r="F11" s="13">
        <v>14391.344899113696</v>
      </c>
      <c r="G11" s="13">
        <v>14679.148415906842</v>
      </c>
      <c r="H11" s="13">
        <v>16492.513862233482</v>
      </c>
      <c r="I11" s="13">
        <v>18442.271071460626</v>
      </c>
      <c r="J11" s="13">
        <v>14626.883707900713</v>
      </c>
      <c r="K11" s="13">
        <v>14606.961681090159</v>
      </c>
      <c r="L11" s="13">
        <v>13558.470226174315</v>
      </c>
      <c r="M11" s="13">
        <v>14197.243601339997</v>
      </c>
      <c r="N11" s="13">
        <v>14232.450268143479</v>
      </c>
      <c r="O11" s="13">
        <v>16680.081737506483</v>
      </c>
      <c r="P11" s="13">
        <v>16397.785704205438</v>
      </c>
      <c r="Q11" s="13">
        <v>17136.438981339215</v>
      </c>
      <c r="R11" s="13">
        <v>16480.991387511924</v>
      </c>
      <c r="S11" s="13">
        <v>19331.733374881402</v>
      </c>
      <c r="T11" s="13">
        <v>19486.145198745326</v>
      </c>
      <c r="U11" s="13">
        <v>19331.744537422142</v>
      </c>
      <c r="V11" s="13">
        <v>16246.797384283942</v>
      </c>
      <c r="W11" s="13">
        <v>17109.123846377126</v>
      </c>
      <c r="X11" s="13">
        <v>15794.476136423926</v>
      </c>
      <c r="Y11" s="13">
        <v>16279.959628643046</v>
      </c>
      <c r="Z11" s="13">
        <v>12609.370118446501</v>
      </c>
      <c r="AA11" s="13">
        <v>15418.085251455894</v>
      </c>
      <c r="AB11" s="13">
        <v>14586.756300176485</v>
      </c>
      <c r="AC11" s="13">
        <v>16962.645588795949</v>
      </c>
      <c r="AD11" s="13">
        <v>14666.961041766357</v>
      </c>
      <c r="AE11" s="13">
        <v>15281.495335178555</v>
      </c>
      <c r="AF11" s="13">
        <v>18957.143219953916</v>
      </c>
      <c r="AG11" s="13">
        <v>18901.467517511093</v>
      </c>
      <c r="AH11" s="13">
        <v>17292.282406982038</v>
      </c>
      <c r="AI11" s="13">
        <v>17625.496844320143</v>
      </c>
      <c r="AJ11" s="13">
        <v>15518.357839768876</v>
      </c>
      <c r="AK11" s="13">
        <v>17664.862908928946</v>
      </c>
      <c r="AL11" s="13">
        <v>15823.261805882812</v>
      </c>
      <c r="AM11" s="13">
        <v>16693.130723858209</v>
      </c>
      <c r="AN11" s="13">
        <v>20001.965492439489</v>
      </c>
      <c r="AO11" s="13">
        <v>20386.858977819484</v>
      </c>
      <c r="AP11" s="13">
        <v>20345.019339217211</v>
      </c>
      <c r="AQ11" s="13">
        <v>20326.663264827886</v>
      </c>
      <c r="AR11" s="13">
        <v>21817.089867306189</v>
      </c>
      <c r="AS11" s="13">
        <v>24733.112528648708</v>
      </c>
      <c r="AT11" s="13">
        <v>20574.259664887377</v>
      </c>
      <c r="AU11" s="13">
        <v>24166.862077584712</v>
      </c>
      <c r="AV11" s="13">
        <v>24263.214968885488</v>
      </c>
      <c r="AW11" s="13">
        <v>24933.830288642417</v>
      </c>
      <c r="AX11" s="13">
        <v>21072.899195223574</v>
      </c>
      <c r="AY11" s="13">
        <v>23910.243674167072</v>
      </c>
      <c r="AZ11" s="13">
        <v>24606.315101220469</v>
      </c>
      <c r="BA11" s="13">
        <v>26890.948029388877</v>
      </c>
      <c r="BB11" s="13">
        <v>23541.458742186525</v>
      </c>
      <c r="BC11" s="13">
        <v>15419.571998622669</v>
      </c>
      <c r="BD11" s="13">
        <v>17759.343574682895</v>
      </c>
      <c r="BE11" s="13">
        <v>19177.093684507909</v>
      </c>
      <c r="BF11" s="13">
        <v>18401.064822336604</v>
      </c>
      <c r="BG11" s="13">
        <v>20596.43007249065</v>
      </c>
      <c r="BH11" s="13">
        <v>21959.38948030891</v>
      </c>
      <c r="BI11" s="13">
        <v>25012.017624863842</v>
      </c>
      <c r="BJ11" s="13">
        <v>23697.327071903128</v>
      </c>
      <c r="BK11" s="13">
        <v>28437.99952693006</v>
      </c>
      <c r="BL11" s="13">
        <v>32229.424102682242</v>
      </c>
      <c r="BM11" s="13">
        <v>31330.374963114438</v>
      </c>
      <c r="BN11" s="13">
        <v>30948.99006197384</v>
      </c>
      <c r="BO11" s="13">
        <v>26209.628699900964</v>
      </c>
      <c r="BP11" s="13">
        <v>34009.192662463574</v>
      </c>
      <c r="BQ11" s="13">
        <v>29747.740449258563</v>
      </c>
    </row>
    <row r="12" spans="1:69" ht="15" customHeight="1" x14ac:dyDescent="0.25">
      <c r="A12" s="12" t="s">
        <v>91</v>
      </c>
      <c r="B12" s="13">
        <v>4161.3735343964518</v>
      </c>
      <c r="C12" s="13">
        <v>4478.0498889351811</v>
      </c>
      <c r="D12" s="13">
        <v>4418.8300844967398</v>
      </c>
      <c r="E12" s="13">
        <v>5000.0439700541137</v>
      </c>
      <c r="F12" s="13">
        <v>4866.9309558570449</v>
      </c>
      <c r="G12" s="13">
        <v>4836.7279427089425</v>
      </c>
      <c r="H12" s="13">
        <v>4868.6571717624338</v>
      </c>
      <c r="I12" s="13">
        <v>5019.2665314674259</v>
      </c>
      <c r="J12" s="13">
        <v>4525.7987289756156</v>
      </c>
      <c r="K12" s="13">
        <v>4812.9730188328303</v>
      </c>
      <c r="L12" s="13">
        <v>4991.14150330742</v>
      </c>
      <c r="M12" s="13">
        <v>4916.5323541236912</v>
      </c>
      <c r="N12" s="13">
        <v>4131.5162467038481</v>
      </c>
      <c r="O12" s="13">
        <v>4136.3945037414287</v>
      </c>
      <c r="P12" s="13">
        <v>5023.3779581285489</v>
      </c>
      <c r="Q12" s="13">
        <v>6243.6902978641692</v>
      </c>
      <c r="R12" s="13">
        <v>4626.9549306534227</v>
      </c>
      <c r="S12" s="13">
        <v>4664.2269193643479</v>
      </c>
      <c r="T12" s="13">
        <v>4845.7054614205426</v>
      </c>
      <c r="U12" s="13">
        <v>4830.7019022654649</v>
      </c>
      <c r="V12" s="13">
        <v>4845.5782927827713</v>
      </c>
      <c r="W12" s="13">
        <v>4871.1379693882454</v>
      </c>
      <c r="X12" s="13">
        <v>7737.6650262734702</v>
      </c>
      <c r="Y12" s="13">
        <v>4944.8178298333341</v>
      </c>
      <c r="Z12" s="13">
        <v>5373.6688275491761</v>
      </c>
      <c r="AA12" s="13">
        <v>5524.7478546402253</v>
      </c>
      <c r="AB12" s="13">
        <v>5792.406062410445</v>
      </c>
      <c r="AC12" s="13">
        <v>5735.383069356214</v>
      </c>
      <c r="AD12" s="13">
        <v>5423.4221566548849</v>
      </c>
      <c r="AE12" s="13">
        <v>5854.7452121629631</v>
      </c>
      <c r="AF12" s="13">
        <v>5722.7640161795944</v>
      </c>
      <c r="AG12" s="13">
        <v>6843.5531318753774</v>
      </c>
      <c r="AH12" s="13">
        <v>5418.4329777581033</v>
      </c>
      <c r="AI12" s="13">
        <v>5897.3054530652471</v>
      </c>
      <c r="AJ12" s="13">
        <v>6018.6987930482082</v>
      </c>
      <c r="AK12" s="13">
        <v>6516.5627761284404</v>
      </c>
      <c r="AL12" s="13">
        <v>6648.4317493251256</v>
      </c>
      <c r="AM12" s="13">
        <v>6815.2835964490323</v>
      </c>
      <c r="AN12" s="13">
        <v>6428.1561760507248</v>
      </c>
      <c r="AO12" s="13">
        <v>6605.202478175117</v>
      </c>
      <c r="AP12" s="13">
        <v>6270.5014833332116</v>
      </c>
      <c r="AQ12" s="13">
        <v>6266.4474730956454</v>
      </c>
      <c r="AR12" s="13">
        <v>6411.7674900817346</v>
      </c>
      <c r="AS12" s="13">
        <v>7068.0455534894081</v>
      </c>
      <c r="AT12" s="13">
        <v>6569.9052672032713</v>
      </c>
      <c r="AU12" s="13">
        <v>7444.1918961450629</v>
      </c>
      <c r="AV12" s="13">
        <v>7415.5417418655015</v>
      </c>
      <c r="AW12" s="13">
        <v>8227.0890947861662</v>
      </c>
      <c r="AX12" s="13">
        <v>7367.8846269373562</v>
      </c>
      <c r="AY12" s="13">
        <v>6926.4142654201269</v>
      </c>
      <c r="AZ12" s="13">
        <v>7721.9988297699574</v>
      </c>
      <c r="BA12" s="13">
        <v>7718.4912778725593</v>
      </c>
      <c r="BB12" s="13">
        <v>6837.2689131745246</v>
      </c>
      <c r="BC12" s="13">
        <v>3302.6626803228651</v>
      </c>
      <c r="BD12" s="13">
        <v>3455.2595518822213</v>
      </c>
      <c r="BE12" s="13">
        <v>4133.3008546203891</v>
      </c>
      <c r="BF12" s="13">
        <v>3512.4670892234926</v>
      </c>
      <c r="BG12" s="13">
        <v>3994.2288796958824</v>
      </c>
      <c r="BH12" s="13">
        <v>4365.8506194235815</v>
      </c>
      <c r="BI12" s="13">
        <v>4688.7184116570425</v>
      </c>
      <c r="BJ12" s="13">
        <v>4551.4613120761378</v>
      </c>
      <c r="BK12" s="13">
        <v>5064.479158699145</v>
      </c>
      <c r="BL12" s="13">
        <v>5084.5236385678618</v>
      </c>
      <c r="BM12" s="13">
        <v>5475.2151683731645</v>
      </c>
      <c r="BN12" s="13">
        <v>5570.1740310121722</v>
      </c>
      <c r="BO12" s="13">
        <v>5480.1560645369746</v>
      </c>
      <c r="BP12" s="13">
        <v>5699.0882891919355</v>
      </c>
      <c r="BQ12" s="13">
        <v>5174.2271176914137</v>
      </c>
    </row>
    <row r="13" spans="1:69" ht="15" customHeight="1" x14ac:dyDescent="0.25">
      <c r="A13" s="15" t="s">
        <v>92</v>
      </c>
      <c r="B13" s="14">
        <v>-6975.0460464041698</v>
      </c>
      <c r="C13" s="14">
        <v>-9182.3726936366547</v>
      </c>
      <c r="D13" s="14">
        <v>-9626.1632008579709</v>
      </c>
      <c r="E13" s="14">
        <v>-9742.391235390578</v>
      </c>
      <c r="F13" s="14">
        <v>-6092.0846419832687</v>
      </c>
      <c r="G13" s="14">
        <v>-6873.3750778422836</v>
      </c>
      <c r="H13" s="14">
        <v>-9164.0704171805846</v>
      </c>
      <c r="I13" s="14">
        <v>-10770.522612158309</v>
      </c>
      <c r="J13" s="14">
        <v>-8805.2525475982329</v>
      </c>
      <c r="K13" s="14">
        <v>-8716.1462759791466</v>
      </c>
      <c r="L13" s="14">
        <v>-7585.6404183988643</v>
      </c>
      <c r="M13" s="14">
        <v>-8079.6944011514706</v>
      </c>
      <c r="N13" s="14">
        <v>-7682.768008885957</v>
      </c>
      <c r="O13" s="14">
        <v>-9964.9209685501301</v>
      </c>
      <c r="P13" s="14">
        <v>-9356.4319345585882</v>
      </c>
      <c r="Q13" s="14">
        <v>-10957.436607981001</v>
      </c>
      <c r="R13" s="14">
        <v>-9273.6646183966677</v>
      </c>
      <c r="S13" s="14">
        <v>-11938.969047432936</v>
      </c>
      <c r="T13" s="14">
        <v>-10005.581414074813</v>
      </c>
      <c r="U13" s="14">
        <v>-9036.4552397505668</v>
      </c>
      <c r="V13" s="14">
        <v>-6174.4105876590611</v>
      </c>
      <c r="W13" s="14">
        <v>-6427.1222930698377</v>
      </c>
      <c r="X13" s="14">
        <v>-7461.4865750228237</v>
      </c>
      <c r="Y13" s="14">
        <v>-5901.1998351114426</v>
      </c>
      <c r="Z13" s="14">
        <v>-2580.4908858227172</v>
      </c>
      <c r="AA13" s="14">
        <v>-5652.5904442238061</v>
      </c>
      <c r="AB13" s="14">
        <v>-4399.7021050005405</v>
      </c>
      <c r="AC13" s="14">
        <v>-6136.8855072028882</v>
      </c>
      <c r="AD13" s="14">
        <v>-4639.4305316443197</v>
      </c>
      <c r="AE13" s="14">
        <v>-6722.098457195636</v>
      </c>
      <c r="AF13" s="14">
        <v>-10795.188309414756</v>
      </c>
      <c r="AG13" s="14">
        <v>-6340.1134186015088</v>
      </c>
      <c r="AH13" s="14">
        <v>-4300.4826505309566</v>
      </c>
      <c r="AI13" s="14">
        <v>-6916.5493980790616</v>
      </c>
      <c r="AJ13" s="14">
        <v>-3550.021260998938</v>
      </c>
      <c r="AK13" s="14">
        <v>-5645.9466903910416</v>
      </c>
      <c r="AL13" s="14">
        <v>-2245.2784695419705</v>
      </c>
      <c r="AM13" s="14">
        <v>-6535.0493320271153</v>
      </c>
      <c r="AN13" s="14">
        <v>-8427.1240566135275</v>
      </c>
      <c r="AO13" s="14">
        <v>-5717.8611418173759</v>
      </c>
      <c r="AP13" s="14">
        <v>-4163.1251760879049</v>
      </c>
      <c r="AQ13" s="14">
        <v>-9457.6904336140869</v>
      </c>
      <c r="AR13" s="14">
        <v>-8661.6023234981403</v>
      </c>
      <c r="AS13" s="14">
        <v>-8797.8850667998449</v>
      </c>
      <c r="AT13" s="14">
        <v>-2534.9418917687835</v>
      </c>
      <c r="AU13" s="14">
        <v>-9301.6931788809743</v>
      </c>
      <c r="AV13" s="14">
        <v>-10170.720081393547</v>
      </c>
      <c r="AW13" s="14">
        <v>-7109.9058479566802</v>
      </c>
      <c r="AX13" s="14">
        <v>-2112.399093769312</v>
      </c>
      <c r="AY13" s="14">
        <v>-6854.5481354903504</v>
      </c>
      <c r="AZ13" s="14">
        <v>-8185.1502765318828</v>
      </c>
      <c r="BA13" s="14">
        <v>-5457.9814942084513</v>
      </c>
      <c r="BB13" s="14">
        <v>-4328.152948128276</v>
      </c>
      <c r="BC13" s="14">
        <v>-12980.868742880375</v>
      </c>
      <c r="BD13" s="14">
        <v>-15896.907116702167</v>
      </c>
      <c r="BE13" s="14">
        <v>-15822.811192289179</v>
      </c>
      <c r="BF13" s="14">
        <v>-13787.31705307773</v>
      </c>
      <c r="BG13" s="14">
        <v>-15249.299762780953</v>
      </c>
      <c r="BH13" s="14">
        <v>-14831.481475192431</v>
      </c>
      <c r="BI13" s="14">
        <v>-13044.832708948892</v>
      </c>
      <c r="BJ13" s="14">
        <v>-6937.7724813793675</v>
      </c>
      <c r="BK13" s="14">
        <v>-11419.105292005084</v>
      </c>
      <c r="BL13" s="14">
        <v>-11532.598840970748</v>
      </c>
      <c r="BM13" s="14">
        <v>-9995.3847277504246</v>
      </c>
      <c r="BN13" s="14">
        <v>-8070.0754892344476</v>
      </c>
      <c r="BO13" s="14">
        <v>-9138.3036923244526</v>
      </c>
      <c r="BP13" s="14">
        <v>-14973.025733549091</v>
      </c>
      <c r="BQ13" s="14">
        <v>-5867.2251715343746</v>
      </c>
    </row>
    <row r="14" spans="1:69" ht="15" customHeight="1" x14ac:dyDescent="0.25">
      <c r="A14" s="16" t="s">
        <v>93</v>
      </c>
      <c r="B14" s="17">
        <v>31951.835635344545</v>
      </c>
      <c r="C14" s="17">
        <v>33276.346640537704</v>
      </c>
      <c r="D14" s="17">
        <v>31834.082926781954</v>
      </c>
      <c r="E14" s="17">
        <v>35922.035797335797</v>
      </c>
      <c r="F14" s="17">
        <v>34060.233059022321</v>
      </c>
      <c r="G14" s="17">
        <v>34313.848434575499</v>
      </c>
      <c r="H14" s="17">
        <v>37491.930338251754</v>
      </c>
      <c r="I14" s="17">
        <v>41763.97716815045</v>
      </c>
      <c r="J14" s="17">
        <v>36568.945332229829</v>
      </c>
      <c r="K14" s="17">
        <v>36050.928734372268</v>
      </c>
      <c r="L14" s="17">
        <v>38014.409483970398</v>
      </c>
      <c r="M14" s="17">
        <v>37618.088449427531</v>
      </c>
      <c r="N14" s="17">
        <v>36246.14632184818</v>
      </c>
      <c r="O14" s="17">
        <v>38496.41097911173</v>
      </c>
      <c r="P14" s="17">
        <v>38400.139590875166</v>
      </c>
      <c r="Q14" s="17">
        <v>38820.213108164928</v>
      </c>
      <c r="R14" s="17">
        <v>37758.975764931252</v>
      </c>
      <c r="S14" s="17">
        <v>40085.017575976206</v>
      </c>
      <c r="T14" s="17">
        <v>40913.516994771133</v>
      </c>
      <c r="U14" s="17">
        <v>43507.835664321392</v>
      </c>
      <c r="V14" s="17">
        <v>39404.722587433258</v>
      </c>
      <c r="W14" s="17">
        <v>39802.570856507205</v>
      </c>
      <c r="X14" s="17">
        <v>41410.154704463646</v>
      </c>
      <c r="Y14" s="17">
        <v>44517.720851595892</v>
      </c>
      <c r="Z14" s="17">
        <v>41656.313680132174</v>
      </c>
      <c r="AA14" s="17">
        <v>40864.708695894537</v>
      </c>
      <c r="AB14" s="17">
        <v>41686.86010268001</v>
      </c>
      <c r="AC14" s="17">
        <v>44338.81952129327</v>
      </c>
      <c r="AD14" s="17">
        <v>41843.696245312931</v>
      </c>
      <c r="AE14" s="17">
        <v>41446.031855600646</v>
      </c>
      <c r="AF14" s="17">
        <v>42066.718890138254</v>
      </c>
      <c r="AG14" s="17">
        <v>44194.200008948173</v>
      </c>
      <c r="AH14" s="17">
        <v>42571.343389592999</v>
      </c>
      <c r="AI14" s="17">
        <v>42548.159176685011</v>
      </c>
      <c r="AJ14" s="17">
        <v>41974.565782037782</v>
      </c>
      <c r="AK14" s="17">
        <v>46816.745651684185</v>
      </c>
      <c r="AL14" s="17">
        <v>45320.563080998647</v>
      </c>
      <c r="AM14" s="17">
        <v>44819.67753769541</v>
      </c>
      <c r="AN14" s="17">
        <v>45619.286851454548</v>
      </c>
      <c r="AO14" s="17">
        <v>48642.547529851414</v>
      </c>
      <c r="AP14" s="17">
        <v>49258.747440585044</v>
      </c>
      <c r="AQ14" s="17">
        <v>47133.410664409523</v>
      </c>
      <c r="AR14" s="17">
        <v>47985.52485985079</v>
      </c>
      <c r="AS14" s="17">
        <v>50917.493035154635</v>
      </c>
      <c r="AT14" s="17">
        <v>48706.161864307665</v>
      </c>
      <c r="AU14" s="17">
        <v>49737.370282595264</v>
      </c>
      <c r="AV14" s="17">
        <v>52780.621926356813</v>
      </c>
      <c r="AW14" s="17">
        <v>54762.082926740273</v>
      </c>
      <c r="AX14" s="17">
        <v>52933.872871872336</v>
      </c>
      <c r="AY14" s="17">
        <v>53146.242168465229</v>
      </c>
      <c r="AZ14" s="17">
        <v>56127.441282379797</v>
      </c>
      <c r="BA14" s="17">
        <v>59621.032677282616</v>
      </c>
      <c r="BB14" s="17">
        <v>54853.788822997922</v>
      </c>
      <c r="BC14" s="17">
        <v>35413.376104047929</v>
      </c>
      <c r="BD14" s="17">
        <v>41260.627546336815</v>
      </c>
      <c r="BE14" s="17">
        <v>44792.004526617333</v>
      </c>
      <c r="BF14" s="17">
        <v>41044.252669020607</v>
      </c>
      <c r="BG14" s="17">
        <v>45350.45603957164</v>
      </c>
      <c r="BH14" s="17">
        <v>48634.352185335658</v>
      </c>
      <c r="BI14" s="17">
        <v>56239.793106072095</v>
      </c>
      <c r="BJ14" s="17">
        <v>53442.237731305584</v>
      </c>
      <c r="BK14" s="17">
        <v>57123.415906559145</v>
      </c>
      <c r="BL14" s="17">
        <v>63466.481207776218</v>
      </c>
      <c r="BM14" s="17">
        <v>67544.896840127549</v>
      </c>
      <c r="BN14" s="17">
        <v>62143.458796899948</v>
      </c>
      <c r="BO14" s="17">
        <v>62198.687782399749</v>
      </c>
      <c r="BP14" s="17">
        <v>66493.670629787608</v>
      </c>
      <c r="BQ14" s="17">
        <v>72978.504594425118</v>
      </c>
    </row>
    <row r="15" spans="1:69" ht="15" customHeight="1" x14ac:dyDescent="0.25">
      <c r="A15" s="18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</row>
    <row r="16" spans="1:69" ht="15" customHeight="1" x14ac:dyDescent="0.25">
      <c r="A16" s="20" t="s">
        <v>94</v>
      </c>
      <c r="B16" s="20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69" ht="15" customHeight="1" x14ac:dyDescent="0.25">
      <c r="A17" s="24" t="s">
        <v>95</v>
      </c>
      <c r="B17" s="25"/>
      <c r="C17" s="26"/>
      <c r="D17" s="26"/>
      <c r="E17" s="26"/>
      <c r="F17" s="26">
        <f t="shared" ref="F17:BM21" si="0">+(F3/B3-1)*100</f>
        <v>9.8800896852985431</v>
      </c>
      <c r="G17" s="26">
        <f t="shared" si="0"/>
        <v>2.9816493833883628</v>
      </c>
      <c r="H17" s="26">
        <f t="shared" si="0"/>
        <v>11.825237091627482</v>
      </c>
      <c r="I17" s="26">
        <f t="shared" si="0"/>
        <v>2.5991026135850248</v>
      </c>
      <c r="J17" s="26">
        <f t="shared" si="0"/>
        <v>1.0543116311969136</v>
      </c>
      <c r="K17" s="26">
        <f t="shared" si="0"/>
        <v>16.418832972682495</v>
      </c>
      <c r="L17" s="26">
        <f t="shared" si="0"/>
        <v>4.999633778158441</v>
      </c>
      <c r="M17" s="26">
        <f t="shared" si="0"/>
        <v>4.6246275224247846</v>
      </c>
      <c r="N17" s="26">
        <f t="shared" si="0"/>
        <v>-6.0398119966442732E-2</v>
      </c>
      <c r="O17" s="26">
        <f t="shared" si="0"/>
        <v>1.4406022723527867</v>
      </c>
      <c r="P17" s="26">
        <f t="shared" si="0"/>
        <v>2.325197648831967</v>
      </c>
      <c r="Q17" s="26">
        <f t="shared" si="0"/>
        <v>1.1275698629361619</v>
      </c>
      <c r="R17" s="26">
        <f t="shared" si="0"/>
        <v>7.6650507142525637</v>
      </c>
      <c r="S17" s="26">
        <f t="shared" si="0"/>
        <v>1.2528362894172362</v>
      </c>
      <c r="T17" s="26">
        <f t="shared" si="0"/>
        <v>5.6243508444408619</v>
      </c>
      <c r="U17" s="26">
        <f t="shared" si="0"/>
        <v>11.823449417084021</v>
      </c>
      <c r="V17" s="26">
        <f t="shared" si="0"/>
        <v>5.0533203697385343</v>
      </c>
      <c r="W17" s="26">
        <f t="shared" si="0"/>
        <v>3.5258632188267525</v>
      </c>
      <c r="X17" s="26">
        <f t="shared" si="0"/>
        <v>0.19233759934667027</v>
      </c>
      <c r="Y17" s="26">
        <f t="shared" si="0"/>
        <v>1.8278241934286843</v>
      </c>
      <c r="Z17" s="26">
        <f t="shared" si="0"/>
        <v>8.2390479792012972</v>
      </c>
      <c r="AA17" s="26">
        <f t="shared" si="0"/>
        <v>0.2686818650686762</v>
      </c>
      <c r="AB17" s="26">
        <f t="shared" si="0"/>
        <v>2.1009170616224315</v>
      </c>
      <c r="AC17" s="26">
        <f t="shared" si="0"/>
        <v>1.2069277757938091</v>
      </c>
      <c r="AD17" s="26">
        <f t="shared" si="0"/>
        <v>-1.5556319002539398</v>
      </c>
      <c r="AE17" s="26">
        <f t="shared" si="0"/>
        <v>8.9363928344332599E-2</v>
      </c>
      <c r="AF17" s="26">
        <f t="shared" si="0"/>
        <v>4.581270245497171</v>
      </c>
      <c r="AG17" s="26">
        <f t="shared" si="0"/>
        <v>2.4220625438590826</v>
      </c>
      <c r="AH17" s="26">
        <f t="shared" si="0"/>
        <v>0.26589584723111237</v>
      </c>
      <c r="AI17" s="26">
        <f t="shared" si="0"/>
        <v>5.1065908249250613</v>
      </c>
      <c r="AJ17" s="26">
        <f t="shared" si="0"/>
        <v>1.3022186806678659</v>
      </c>
      <c r="AK17" s="26">
        <f t="shared" si="0"/>
        <v>7.4362801706868487</v>
      </c>
      <c r="AL17" s="26">
        <f t="shared" si="0"/>
        <v>13.357470535983108</v>
      </c>
      <c r="AM17" s="26">
        <f t="shared" si="0"/>
        <v>9.5557405330489296</v>
      </c>
      <c r="AN17" s="26">
        <f t="shared" si="0"/>
        <v>6.1019534888878679</v>
      </c>
      <c r="AO17" s="26">
        <f t="shared" si="0"/>
        <v>2.6086474269374715</v>
      </c>
      <c r="AP17" s="26">
        <f t="shared" si="0"/>
        <v>11.082387172056428</v>
      </c>
      <c r="AQ17" s="26">
        <f t="shared" si="0"/>
        <v>13.954738313886118</v>
      </c>
      <c r="AR17" s="26">
        <f t="shared" si="0"/>
        <v>7.0476728844506287</v>
      </c>
      <c r="AS17" s="26">
        <f t="shared" si="0"/>
        <v>5.8653079321854262</v>
      </c>
      <c r="AT17" s="26">
        <f t="shared" si="0"/>
        <v>0.11313875104108639</v>
      </c>
      <c r="AU17" s="26">
        <f t="shared" si="0"/>
        <v>1.7879487282723039</v>
      </c>
      <c r="AV17" s="26">
        <f t="shared" si="0"/>
        <v>10.117450602084176</v>
      </c>
      <c r="AW17" s="26">
        <f t="shared" si="0"/>
        <v>9.9842854732060005</v>
      </c>
      <c r="AX17" s="26">
        <f t="shared" si="0"/>
        <v>4.478494709924763</v>
      </c>
      <c r="AY17" s="26">
        <f t="shared" si="0"/>
        <v>6.5884474992986553</v>
      </c>
      <c r="AZ17" s="26">
        <f t="shared" si="0"/>
        <v>7.9530444997990557</v>
      </c>
      <c r="BA17" s="26">
        <f t="shared" si="0"/>
        <v>11.765329988166151</v>
      </c>
      <c r="BB17" s="26">
        <f t="shared" si="0"/>
        <v>18.213908913098507</v>
      </c>
      <c r="BC17" s="26">
        <f t="shared" si="0"/>
        <v>-22.025788869957154</v>
      </c>
      <c r="BD17" s="26">
        <f t="shared" si="0"/>
        <v>-17.032461299107858</v>
      </c>
      <c r="BE17" s="26">
        <f t="shared" si="0"/>
        <v>-14.58891039091127</v>
      </c>
      <c r="BF17" s="26">
        <f t="shared" si="0"/>
        <v>-22.688635518472921</v>
      </c>
      <c r="BG17" s="26">
        <f t="shared" si="0"/>
        <v>27.941278650447376</v>
      </c>
      <c r="BH17" s="26">
        <f t="shared" si="0"/>
        <v>23.79694830353931</v>
      </c>
      <c r="BI17" s="26">
        <f t="shared" si="0"/>
        <v>28.485336493108093</v>
      </c>
      <c r="BJ17" s="26">
        <f t="shared" si="0"/>
        <v>24.453670719384512</v>
      </c>
      <c r="BK17" s="26">
        <f t="shared" si="0"/>
        <v>20.258021741707232</v>
      </c>
      <c r="BL17" s="26">
        <f t="shared" si="0"/>
        <v>17.362507142015261</v>
      </c>
      <c r="BM17" s="26">
        <f t="shared" si="0"/>
        <v>9.0769693162477303</v>
      </c>
      <c r="BN17" s="26">
        <f t="shared" ref="BN17:BQ20" si="1">+(BN3/BJ3-1)*100</f>
        <v>20.729539831121002</v>
      </c>
      <c r="BO17" s="26">
        <f t="shared" si="1"/>
        <v>6.4909783218148442</v>
      </c>
      <c r="BP17" s="26">
        <f t="shared" si="1"/>
        <v>8.7231157507644532</v>
      </c>
      <c r="BQ17" s="26">
        <f t="shared" si="1"/>
        <v>5.2538362804238847</v>
      </c>
    </row>
    <row r="18" spans="1:69" ht="15" customHeight="1" x14ac:dyDescent="0.25">
      <c r="A18" s="12" t="s">
        <v>84</v>
      </c>
      <c r="C18" s="27"/>
      <c r="D18" s="27"/>
      <c r="E18" s="27"/>
      <c r="F18" s="27">
        <f t="shared" si="0"/>
        <v>9.1787650382878496</v>
      </c>
      <c r="G18" s="27">
        <f t="shared" si="0"/>
        <v>1.2219429883884025</v>
      </c>
      <c r="H18" s="27">
        <f t="shared" si="0"/>
        <v>10.776413952979214</v>
      </c>
      <c r="I18" s="27">
        <f t="shared" si="0"/>
        <v>5.5768135267683538</v>
      </c>
      <c r="J18" s="27">
        <f t="shared" si="0"/>
        <v>0.50300545947041808</v>
      </c>
      <c r="K18" s="27">
        <f t="shared" si="0"/>
        <v>16.833917669980323</v>
      </c>
      <c r="L18" s="27">
        <f t="shared" si="0"/>
        <v>7.1296461064829453</v>
      </c>
      <c r="M18" s="27">
        <f t="shared" si="0"/>
        <v>0.3169145845043575</v>
      </c>
      <c r="N18" s="27">
        <f t="shared" si="0"/>
        <v>-1.4985465186475921</v>
      </c>
      <c r="O18" s="27">
        <f t="shared" si="0"/>
        <v>0.3686014481508515</v>
      </c>
      <c r="P18" s="27">
        <f t="shared" si="0"/>
        <v>0.93197992994120682</v>
      </c>
      <c r="Q18" s="27">
        <f t="shared" si="0"/>
        <v>2.3588996299322762</v>
      </c>
      <c r="R18" s="27">
        <f t="shared" si="0"/>
        <v>4.5619866924434316</v>
      </c>
      <c r="S18" s="27">
        <f t="shared" si="0"/>
        <v>4.4071347010743445E-2</v>
      </c>
      <c r="T18" s="27">
        <f t="shared" si="0"/>
        <v>7.1329549967424022</v>
      </c>
      <c r="U18" s="27">
        <f t="shared" si="0"/>
        <v>13.702356295847906</v>
      </c>
      <c r="V18" s="27">
        <f t="shared" si="0"/>
        <v>9.5105635878532944</v>
      </c>
      <c r="W18" s="27">
        <f t="shared" si="0"/>
        <v>6.3620238301070886</v>
      </c>
      <c r="X18" s="27">
        <f t="shared" si="0"/>
        <v>2.9656702874726992</v>
      </c>
      <c r="Y18" s="27">
        <f t="shared" si="0"/>
        <v>2.4439725496368858</v>
      </c>
      <c r="Z18" s="27">
        <f t="shared" si="0"/>
        <v>9.2137179553242632</v>
      </c>
      <c r="AA18" s="27">
        <f t="shared" si="0"/>
        <v>-1.0433959921217539</v>
      </c>
      <c r="AB18" s="27">
        <f t="shared" si="0"/>
        <v>2.936416755682747</v>
      </c>
      <c r="AC18" s="27">
        <f t="shared" si="0"/>
        <v>4.7442889461635218E-2</v>
      </c>
      <c r="AD18" s="27">
        <f t="shared" si="0"/>
        <v>-4.5707169285469256</v>
      </c>
      <c r="AE18" s="27">
        <f t="shared" si="0"/>
        <v>-2.0802573054402695</v>
      </c>
      <c r="AF18" s="27">
        <f t="shared" si="0"/>
        <v>1.9400637131841147</v>
      </c>
      <c r="AG18" s="27">
        <f t="shared" si="0"/>
        <v>4.4648572879935511</v>
      </c>
      <c r="AH18" s="27">
        <f t="shared" si="0"/>
        <v>-0.72380421854773003</v>
      </c>
      <c r="AI18" s="27">
        <f t="shared" si="0"/>
        <v>4.8243114836844736</v>
      </c>
      <c r="AJ18" s="27">
        <f t="shared" si="0"/>
        <v>2.5853975286375341</v>
      </c>
      <c r="AK18" s="27">
        <f t="shared" si="0"/>
        <v>5.7985243560020105</v>
      </c>
      <c r="AL18" s="27">
        <f t="shared" si="0"/>
        <v>15.354339197938561</v>
      </c>
      <c r="AM18" s="27">
        <f t="shared" si="0"/>
        <v>12.514774443264344</v>
      </c>
      <c r="AN18" s="27">
        <f t="shared" si="0"/>
        <v>5.251270969906674</v>
      </c>
      <c r="AO18" s="27">
        <f t="shared" si="0"/>
        <v>3.6649529345972987</v>
      </c>
      <c r="AP18" s="27">
        <f t="shared" si="0"/>
        <v>16.971792721410516</v>
      </c>
      <c r="AQ18" s="27">
        <f t="shared" si="0"/>
        <v>19.760990566285574</v>
      </c>
      <c r="AR18" s="27">
        <f t="shared" si="0"/>
        <v>8.5892093867515626</v>
      </c>
      <c r="AS18" s="27">
        <f t="shared" si="0"/>
        <v>10.536411198196017</v>
      </c>
      <c r="AT18" s="27">
        <f t="shared" si="0"/>
        <v>-0.75804301560212783</v>
      </c>
      <c r="AU18" s="27">
        <f t="shared" si="0"/>
        <v>2.0415497476133915E-2</v>
      </c>
      <c r="AV18" s="27">
        <f t="shared" si="0"/>
        <v>11.441578362219328</v>
      </c>
      <c r="AW18" s="27">
        <f t="shared" si="0"/>
        <v>9.5383988246927398</v>
      </c>
      <c r="AX18" s="27">
        <f t="shared" si="0"/>
        <v>5.1910126510157362E-2</v>
      </c>
      <c r="AY18" s="27">
        <f t="shared" si="0"/>
        <v>3.4421488032497782</v>
      </c>
      <c r="AZ18" s="27">
        <f t="shared" si="0"/>
        <v>6.1270297696170317</v>
      </c>
      <c r="BA18" s="27">
        <f t="shared" si="0"/>
        <v>10.664408284868387</v>
      </c>
      <c r="BB18" s="27">
        <f t="shared" si="0"/>
        <v>23.764443452759988</v>
      </c>
      <c r="BC18" s="27">
        <f t="shared" si="0"/>
        <v>-28.237453234019405</v>
      </c>
      <c r="BD18" s="27">
        <f t="shared" si="0"/>
        <v>-23.171853749957972</v>
      </c>
      <c r="BE18" s="27">
        <f t="shared" si="0"/>
        <v>-21.705755157993046</v>
      </c>
      <c r="BF18" s="27">
        <f t="shared" si="0"/>
        <v>-31.06403434999082</v>
      </c>
      <c r="BG18" s="27">
        <f t="shared" si="0"/>
        <v>31.792352742882567</v>
      </c>
      <c r="BH18" s="27">
        <f t="shared" si="0"/>
        <v>27.654506781491996</v>
      </c>
      <c r="BI18" s="27">
        <f t="shared" si="0"/>
        <v>38.15546152138154</v>
      </c>
      <c r="BJ18" s="27">
        <f t="shared" si="0"/>
        <v>32.536082107253719</v>
      </c>
      <c r="BK18" s="27">
        <f t="shared" si="0"/>
        <v>28.269451429815852</v>
      </c>
      <c r="BL18" s="27">
        <f t="shared" si="0"/>
        <v>23.681632907106142</v>
      </c>
      <c r="BM18" s="27">
        <f t="shared" si="0"/>
        <v>11.946236770835528</v>
      </c>
      <c r="BN18" s="27">
        <f t="shared" si="1"/>
        <v>25.152186180150139</v>
      </c>
      <c r="BO18" s="27">
        <f t="shared" si="1"/>
        <v>7.2314693769454541</v>
      </c>
      <c r="BP18" s="27">
        <f t="shared" si="1"/>
        <v>9.4919719542269974</v>
      </c>
      <c r="BQ18" s="27">
        <f t="shared" si="1"/>
        <v>5.1781956893646397</v>
      </c>
    </row>
    <row r="19" spans="1:69" ht="15" customHeight="1" x14ac:dyDescent="0.25">
      <c r="A19" s="84" t="s">
        <v>153</v>
      </c>
      <c r="B19" s="15"/>
      <c r="C19" s="28"/>
      <c r="D19" s="28"/>
      <c r="E19" s="28"/>
      <c r="F19" s="28">
        <f t="shared" si="0"/>
        <v>12.579625696703388</v>
      </c>
      <c r="G19" s="28">
        <f t="shared" si="0"/>
        <v>9.251078905763066</v>
      </c>
      <c r="H19" s="28">
        <f t="shared" si="0"/>
        <v>15.009238055331963</v>
      </c>
      <c r="I19" s="28">
        <f t="shared" si="0"/>
        <v>-5.4327721790251138</v>
      </c>
      <c r="J19" s="28">
        <f t="shared" si="0"/>
        <v>3.1122921290952288</v>
      </c>
      <c r="K19" s="28">
        <f t="shared" si="0"/>
        <v>15.048666078173545</v>
      </c>
      <c r="L19" s="28">
        <f t="shared" si="0"/>
        <v>-1.2286389782526275</v>
      </c>
      <c r="M19" s="28">
        <f t="shared" si="0"/>
        <v>17.596690359457099</v>
      </c>
      <c r="N19" s="28">
        <f t="shared" si="0"/>
        <v>5.1722401204342239</v>
      </c>
      <c r="O19" s="28">
        <f t="shared" si="0"/>
        <v>5.0341152578897708</v>
      </c>
      <c r="P19" s="28">
        <f t="shared" si="0"/>
        <v>6.7437817710589654</v>
      </c>
      <c r="Q19" s="28">
        <f t="shared" si="0"/>
        <v>-2.035550622236848</v>
      </c>
      <c r="R19" s="28">
        <f t="shared" si="0"/>
        <v>18.239293054181303</v>
      </c>
      <c r="S19" s="28">
        <f t="shared" si="0"/>
        <v>5.1248193276443255</v>
      </c>
      <c r="T19" s="28">
        <f t="shared" si="0"/>
        <v>1.1003190886635705</v>
      </c>
      <c r="U19" s="28">
        <f t="shared" si="0"/>
        <v>6.7802781242739751</v>
      </c>
      <c r="V19" s="28">
        <f t="shared" si="0"/>
        <v>-8.3785613286686544</v>
      </c>
      <c r="W19" s="28">
        <f t="shared" si="0"/>
        <v>-5.120002905671484</v>
      </c>
      <c r="X19" s="28">
        <f t="shared" si="0"/>
        <v>-8.6206442208786491</v>
      </c>
      <c r="Y19" s="28">
        <f t="shared" si="0"/>
        <v>6.6812765623303072E-2</v>
      </c>
      <c r="Z19" s="28">
        <f t="shared" si="0"/>
        <v>4.7284021292406164</v>
      </c>
      <c r="AA19" s="28">
        <f t="shared" si="0"/>
        <v>4.7525127207215467</v>
      </c>
      <c r="AB19" s="28">
        <f t="shared" si="0"/>
        <v>-0.89073827630322677</v>
      </c>
      <c r="AC19" s="28">
        <f t="shared" si="0"/>
        <v>4.5995719767193632</v>
      </c>
      <c r="AD19" s="28">
        <f t="shared" si="0"/>
        <v>9.7694593792903248</v>
      </c>
      <c r="AE19" s="28">
        <f t="shared" si="0"/>
        <v>7.0934886513644324</v>
      </c>
      <c r="AF19" s="28">
        <f t="shared" si="0"/>
        <v>14.403779138869144</v>
      </c>
      <c r="AG19" s="28">
        <f t="shared" si="0"/>
        <v>-3.2950144533597681</v>
      </c>
      <c r="AH19" s="28">
        <f t="shared" si="0"/>
        <v>3.49770630459314</v>
      </c>
      <c r="AI19" s="28">
        <f t="shared" si="0"/>
        <v>5.9398042157011499</v>
      </c>
      <c r="AJ19" s="28">
        <f t="shared" si="0"/>
        <v>-2.9499627818719842</v>
      </c>
      <c r="AK19" s="28">
        <f t="shared" si="0"/>
        <v>12.387586662051131</v>
      </c>
      <c r="AL19" s="28">
        <f t="shared" si="0"/>
        <v>7.102774830889369</v>
      </c>
      <c r="AM19" s="28">
        <f t="shared" si="0"/>
        <v>0.91342854299991671</v>
      </c>
      <c r="AN19" s="28">
        <f t="shared" si="0"/>
        <v>9.0817180152521715</v>
      </c>
      <c r="AO19" s="28">
        <f t="shared" si="0"/>
        <v>-0.39757748561322082</v>
      </c>
      <c r="AP19" s="28">
        <f t="shared" si="0"/>
        <v>-8.7859425494131944</v>
      </c>
      <c r="AQ19" s="28">
        <f t="shared" si="0"/>
        <v>-4.9528653581518922</v>
      </c>
      <c r="AR19" s="28">
        <f t="shared" si="0"/>
        <v>1.8376020283432437</v>
      </c>
      <c r="AS19" s="28">
        <f t="shared" si="0"/>
        <v>-7.970784262535469</v>
      </c>
      <c r="AT19" s="28">
        <f t="shared" si="0"/>
        <v>3.8820685300723357</v>
      </c>
      <c r="AU19" s="28">
        <f t="shared" si="0"/>
        <v>9.0403951442111321</v>
      </c>
      <c r="AV19" s="28">
        <f t="shared" si="0"/>
        <v>5.3454750057007727</v>
      </c>
      <c r="AW19" s="28">
        <f t="shared" si="0"/>
        <v>11.570632087384492</v>
      </c>
      <c r="AX19" s="28">
        <f t="shared" si="0"/>
        <v>22.773509572898433</v>
      </c>
      <c r="AY19" s="28">
        <f t="shared" si="0"/>
        <v>18.430258604628278</v>
      </c>
      <c r="AZ19" s="28">
        <f t="shared" si="0"/>
        <v>14.914562794302189</v>
      </c>
      <c r="BA19" s="28">
        <f t="shared" si="0"/>
        <v>15.610774473337031</v>
      </c>
      <c r="BB19" s="28">
        <f t="shared" si="0"/>
        <v>-0.48083509673300107</v>
      </c>
      <c r="BC19" s="28">
        <f t="shared" si="0"/>
        <v>-1.6055406823190954</v>
      </c>
      <c r="BD19" s="28">
        <f t="shared" si="0"/>
        <v>4.5835733853690774</v>
      </c>
      <c r="BE19" s="28">
        <f t="shared" si="0"/>
        <v>9.2061746595662353</v>
      </c>
      <c r="BF19" s="28">
        <f t="shared" si="0"/>
        <v>12.392963507584675</v>
      </c>
      <c r="BG19" s="28">
        <f t="shared" si="0"/>
        <v>18.707868905487079</v>
      </c>
      <c r="BH19" s="28">
        <f t="shared" si="0"/>
        <v>13.81948753301927</v>
      </c>
      <c r="BI19" s="28">
        <f t="shared" si="0"/>
        <v>5.3052793305190082</v>
      </c>
      <c r="BJ19" s="28">
        <f t="shared" si="0"/>
        <v>3.6891660231260781</v>
      </c>
      <c r="BK19" s="28">
        <f t="shared" si="0"/>
        <v>-1.0675636859444726</v>
      </c>
      <c r="BL19" s="28">
        <f t="shared" si="0"/>
        <v>-0.96840329474512377</v>
      </c>
      <c r="BM19" s="28">
        <f t="shared" si="0"/>
        <v>5.3545434484658649E-2</v>
      </c>
      <c r="BN19" s="28">
        <f t="shared" si="1"/>
        <v>6.2062974943819293</v>
      </c>
      <c r="BO19" s="28">
        <f t="shared" si="1"/>
        <v>3.9353641562439146</v>
      </c>
      <c r="BP19" s="28">
        <f t="shared" si="1"/>
        <v>5.9376130207139388</v>
      </c>
      <c r="BQ19" s="28">
        <f t="shared" si="1"/>
        <v>5.5199898264637337</v>
      </c>
    </row>
    <row r="20" spans="1:69" ht="15" customHeight="1" x14ac:dyDescent="0.25">
      <c r="A20" s="4" t="s">
        <v>96</v>
      </c>
      <c r="C20" s="27"/>
      <c r="D20" s="27"/>
      <c r="E20" s="27"/>
      <c r="F20" s="27">
        <f t="shared" si="0"/>
        <v>-8.9807958581300635</v>
      </c>
      <c r="G20" s="27">
        <f t="shared" si="0"/>
        <v>-11.76217579872465</v>
      </c>
      <c r="H20" s="27">
        <f t="shared" si="0"/>
        <v>13.7263394581705</v>
      </c>
      <c r="I20" s="27">
        <f t="shared" si="0"/>
        <v>37.363281354801117</v>
      </c>
      <c r="J20" s="27">
        <f t="shared" si="0"/>
        <v>38.998256029943271</v>
      </c>
      <c r="K20" s="27">
        <f t="shared" si="0"/>
        <v>-4.5386234038501394</v>
      </c>
      <c r="L20" s="27">
        <f t="shared" si="0"/>
        <v>-14.334330705545117</v>
      </c>
      <c r="M20" s="27">
        <f t="shared" si="0"/>
        <v>-36.639383582721095</v>
      </c>
      <c r="N20" s="27">
        <f t="shared" si="0"/>
        <v>-8.1264705228910721</v>
      </c>
      <c r="O20" s="27">
        <f t="shared" si="0"/>
        <v>22.475166494865427</v>
      </c>
      <c r="P20" s="27">
        <f t="shared" si="0"/>
        <v>9.6264636869272557</v>
      </c>
      <c r="Q20" s="27">
        <f t="shared" si="0"/>
        <v>26.180486743700481</v>
      </c>
      <c r="R20" s="27">
        <f t="shared" si="0"/>
        <v>6.0337770330445739</v>
      </c>
      <c r="S20" s="27">
        <f t="shared" si="0"/>
        <v>17.898931560478925</v>
      </c>
      <c r="T20" s="27">
        <f t="shared" si="0"/>
        <v>8.519500187507667</v>
      </c>
      <c r="U20" s="27">
        <f t="shared" si="0"/>
        <v>-5.5482743271517592</v>
      </c>
      <c r="V20" s="27">
        <f t="shared" si="0"/>
        <v>-17.313894192210689</v>
      </c>
      <c r="W20" s="27">
        <f t="shared" si="0"/>
        <v>-32.917103204489976</v>
      </c>
      <c r="X20" s="27">
        <f t="shared" si="0"/>
        <v>-11.818690110413609</v>
      </c>
      <c r="Y20" s="27">
        <f t="shared" si="0"/>
        <v>-16.369701158685825</v>
      </c>
      <c r="Z20" s="27">
        <f t="shared" si="0"/>
        <v>-27.762652665715393</v>
      </c>
      <c r="AA20" s="27">
        <f t="shared" si="0"/>
        <v>1.4322639124155767</v>
      </c>
      <c r="AB20" s="27">
        <f t="shared" si="0"/>
        <v>-22.099917448506091</v>
      </c>
      <c r="AC20" s="27">
        <f t="shared" si="0"/>
        <v>-2.6836463290581092</v>
      </c>
      <c r="AD20" s="27">
        <f t="shared" si="0"/>
        <v>27.134062785966528</v>
      </c>
      <c r="AE20" s="27">
        <f t="shared" si="0"/>
        <v>11.387537606593545</v>
      </c>
      <c r="AF20" s="27">
        <f t="shared" si="0"/>
        <v>42.592925612764951</v>
      </c>
      <c r="AG20" s="27">
        <f t="shared" si="0"/>
        <v>-6.0118522328182049</v>
      </c>
      <c r="AH20" s="27">
        <f t="shared" si="0"/>
        <v>2.3045622572024138</v>
      </c>
      <c r="AI20" s="27">
        <f t="shared" si="0"/>
        <v>-2.2248378557289006</v>
      </c>
      <c r="AJ20" s="27">
        <f t="shared" si="0"/>
        <v>-44.569343078067945</v>
      </c>
      <c r="AK20" s="27">
        <f t="shared" si="0"/>
        <v>-6.6681255851372629</v>
      </c>
      <c r="AL20" s="27">
        <f t="shared" si="0"/>
        <v>-28.488023796785768</v>
      </c>
      <c r="AM20" s="27">
        <f t="shared" si="0"/>
        <v>-8.7307358276571208</v>
      </c>
      <c r="AN20" s="27">
        <f t="shared" si="0"/>
        <v>65.329016313373288</v>
      </c>
      <c r="AO20" s="27">
        <f t="shared" si="0"/>
        <v>6.9795616400152527</v>
      </c>
      <c r="AP20" s="27">
        <f t="shared" si="0"/>
        <v>17.227325548764718</v>
      </c>
      <c r="AQ20" s="27">
        <f t="shared" si="0"/>
        <v>0.32275540525259494</v>
      </c>
      <c r="AR20" s="27">
        <f t="shared" si="0"/>
        <v>-0.48823642768195397</v>
      </c>
      <c r="AS20" s="27">
        <f t="shared" si="0"/>
        <v>22.594096305633204</v>
      </c>
      <c r="AT20" s="27">
        <f t="shared" si="0"/>
        <v>-19.982976002221143</v>
      </c>
      <c r="AU20" s="27">
        <f t="shared" si="0"/>
        <v>11.898853301550606</v>
      </c>
      <c r="AV20" s="27">
        <f t="shared" si="0"/>
        <v>13.708479176801379</v>
      </c>
      <c r="AW20" s="27">
        <f t="shared" si="0"/>
        <v>-13.98416976452741</v>
      </c>
      <c r="AX20" s="27">
        <f t="shared" si="0"/>
        <v>21.403210649940508</v>
      </c>
      <c r="AY20" s="27">
        <f t="shared" si="0"/>
        <v>-11.833794922482666</v>
      </c>
      <c r="AZ20" s="27">
        <f t="shared" si="0"/>
        <v>-12.13915413098362</v>
      </c>
      <c r="BA20" s="27">
        <f t="shared" si="0"/>
        <v>-18.053965873948464</v>
      </c>
      <c r="BB20" s="27">
        <f t="shared" si="0"/>
        <v>-36.156477648032329</v>
      </c>
      <c r="BC20" s="27">
        <f t="shared" si="0"/>
        <v>-10.542976910027502</v>
      </c>
      <c r="BD20" s="27">
        <f t="shared" si="0"/>
        <v>6.7997162903515429</v>
      </c>
      <c r="BE20" s="27">
        <f t="shared" si="0"/>
        <v>30.357546981861795</v>
      </c>
      <c r="BF20" s="27">
        <f t="shared" si="0"/>
        <v>108.5471424307992</v>
      </c>
      <c r="BG20" s="27">
        <f t="shared" si="0"/>
        <v>17.439620632446797</v>
      </c>
      <c r="BH20" s="27">
        <f t="shared" si="0"/>
        <v>-19.04427593412845</v>
      </c>
      <c r="BI20" s="27">
        <f t="shared" si="0"/>
        <v>-30.440231217166446</v>
      </c>
      <c r="BJ20" s="27">
        <f t="shared" si="0"/>
        <v>-30.035786581235367</v>
      </c>
      <c r="BK20" s="27">
        <f t="shared" si="0"/>
        <v>-9.1779960095873072</v>
      </c>
      <c r="BL20" s="27">
        <f t="shared" si="0"/>
        <v>21.091855934498717</v>
      </c>
      <c r="BM20" s="27">
        <f t="shared" si="0"/>
        <v>28.457399930906902</v>
      </c>
      <c r="BN20" s="27">
        <f t="shared" si="1"/>
        <v>-5.8554499413473131</v>
      </c>
      <c r="BO20" s="27">
        <f t="shared" si="1"/>
        <v>-5.8838777517944525</v>
      </c>
      <c r="BP20" s="27">
        <f t="shared" si="1"/>
        <v>8.2758769720090442</v>
      </c>
      <c r="BQ20" s="27">
        <f t="shared" si="1"/>
        <v>-15.983062609278864</v>
      </c>
    </row>
    <row r="21" spans="1:69" ht="15" customHeight="1" x14ac:dyDescent="0.25">
      <c r="A21" s="15" t="s">
        <v>97</v>
      </c>
      <c r="B21" s="15"/>
      <c r="C21" s="28"/>
      <c r="D21" s="28"/>
      <c r="E21" s="28"/>
      <c r="F21" s="28">
        <f t="shared" si="0"/>
        <v>23.506273632726792</v>
      </c>
      <c r="G21" s="28">
        <f t="shared" si="0"/>
        <v>9.8324012883445722</v>
      </c>
      <c r="H21" s="28">
        <f t="shared" si="0"/>
        <v>22.049064680744369</v>
      </c>
      <c r="I21" s="28">
        <f t="shared" si="0"/>
        <v>-0.16570351596492117</v>
      </c>
      <c r="J21" s="28">
        <f t="shared" si="0"/>
        <v>-21.409086941779155</v>
      </c>
      <c r="K21" s="28">
        <f t="shared" si="0"/>
        <v>-15.334883610239524</v>
      </c>
      <c r="L21" s="28">
        <f t="shared" si="0"/>
        <v>-10.110019950416959</v>
      </c>
      <c r="M21" s="28">
        <f t="shared" si="0"/>
        <v>-13.055956814034397</v>
      </c>
      <c r="N21" s="28">
        <f t="shared" si="0"/>
        <v>3.225618537692343</v>
      </c>
      <c r="O21" s="28">
        <f t="shared" si="0"/>
        <v>1.3805098055132303</v>
      </c>
      <c r="P21" s="28">
        <f t="shared" si="0"/>
        <v>10.039796579728645</v>
      </c>
      <c r="Q21" s="28">
        <f t="shared" si="0"/>
        <v>12.584745817539211</v>
      </c>
      <c r="R21" s="28">
        <f t="shared" si="0"/>
        <v>10.795447656587909</v>
      </c>
      <c r="S21" s="28">
        <f t="shared" si="0"/>
        <v>11.108416663073895</v>
      </c>
      <c r="T21" s="28">
        <f t="shared" si="0"/>
        <v>18.745029473876727</v>
      </c>
      <c r="U21" s="28">
        <f t="shared" ref="U21:BQ25" si="2">+(U7/Q7-1)*100</f>
        <v>21.76097083184667</v>
      </c>
      <c r="V21" s="28">
        <f t="shared" si="2"/>
        <v>26.05720793091524</v>
      </c>
      <c r="W21" s="28">
        <f t="shared" si="2"/>
        <v>28.996855055417804</v>
      </c>
      <c r="X21" s="28">
        <f t="shared" si="2"/>
        <v>12.176131214757646</v>
      </c>
      <c r="Y21" s="28">
        <f t="shared" si="2"/>
        <v>1.3062709135300388</v>
      </c>
      <c r="Z21" s="28">
        <f t="shared" si="2"/>
        <v>3.248318171151765</v>
      </c>
      <c r="AA21" s="28">
        <f t="shared" si="2"/>
        <v>-1.6903137815975744</v>
      </c>
      <c r="AB21" s="28">
        <f t="shared" si="2"/>
        <v>-0.56745871545347271</v>
      </c>
      <c r="AC21" s="28">
        <f t="shared" si="2"/>
        <v>8.0762179564211944</v>
      </c>
      <c r="AD21" s="28">
        <f t="shared" si="2"/>
        <v>0.31426362972450939</v>
      </c>
      <c r="AE21" s="28">
        <f t="shared" si="2"/>
        <v>-5.7298016198988888</v>
      </c>
      <c r="AF21" s="28">
        <f t="shared" si="2"/>
        <v>-13.108961736508817</v>
      </c>
      <c r="AG21" s="28">
        <f t="shared" si="2"/>
        <v>17.171303055083385</v>
      </c>
      <c r="AH21" s="28">
        <f t="shared" si="2"/>
        <v>19.152735311883994</v>
      </c>
      <c r="AI21" s="28">
        <f t="shared" si="2"/>
        <v>15.208056056690777</v>
      </c>
      <c r="AJ21" s="28">
        <f t="shared" si="2"/>
        <v>29.545549079896617</v>
      </c>
      <c r="AK21" s="28">
        <f t="shared" si="2"/>
        <v>-4.4804555145685487</v>
      </c>
      <c r="AL21" s="28">
        <f t="shared" si="2"/>
        <v>9.8650700275071621</v>
      </c>
      <c r="AM21" s="28">
        <f t="shared" si="2"/>
        <v>2.2106858856107969</v>
      </c>
      <c r="AN21" s="28">
        <f t="shared" si="2"/>
        <v>8.8743029235138771E-2</v>
      </c>
      <c r="AO21" s="28">
        <f t="shared" si="2"/>
        <v>14.775562694111954</v>
      </c>
      <c r="AP21" s="28">
        <f t="shared" si="2"/>
        <v>11.005314344478446</v>
      </c>
      <c r="AQ21" s="28">
        <f t="shared" si="2"/>
        <v>0.95476245365142542</v>
      </c>
      <c r="AR21" s="28">
        <f t="shared" si="2"/>
        <v>8.6888720186306223</v>
      </c>
      <c r="AS21" s="28">
        <f t="shared" si="2"/>
        <v>8.1275567383314993</v>
      </c>
      <c r="AT21" s="28">
        <f t="shared" si="2"/>
        <v>9.6062238872899997</v>
      </c>
      <c r="AU21" s="28">
        <f t="shared" si="2"/>
        <v>30.194418337308871</v>
      </c>
      <c r="AV21" s="28">
        <f t="shared" si="2"/>
        <v>9.918517401169936</v>
      </c>
      <c r="AW21" s="28">
        <f t="shared" si="2"/>
        <v>13.249160317757557</v>
      </c>
      <c r="AX21" s="28">
        <f t="shared" si="2"/>
        <v>6.9858430119997372</v>
      </c>
      <c r="AY21" s="28">
        <f t="shared" si="2"/>
        <v>7.4979692364573802</v>
      </c>
      <c r="AZ21" s="28">
        <f t="shared" si="2"/>
        <v>12.251825075954548</v>
      </c>
      <c r="BA21" s="28">
        <f t="shared" si="2"/>
        <v>11.901434365919815</v>
      </c>
      <c r="BB21" s="28">
        <f t="shared" si="2"/>
        <v>-1.0551730538154391</v>
      </c>
      <c r="BC21" s="28">
        <f t="shared" si="2"/>
        <v>-76.059796310813454</v>
      </c>
      <c r="BD21" s="28">
        <f t="shared" si="2"/>
        <v>-77.974319828292565</v>
      </c>
      <c r="BE21" s="28">
        <f t="shared" si="2"/>
        <v>-74.314892260769042</v>
      </c>
      <c r="BF21" s="28">
        <f t="shared" si="2"/>
        <v>-68.806005434397676</v>
      </c>
      <c r="BG21" s="28">
        <f t="shared" si="2"/>
        <v>62.702731256452026</v>
      </c>
      <c r="BH21" s="28">
        <f t="shared" si="2"/>
        <v>116.14170127856327</v>
      </c>
      <c r="BI21" s="28">
        <f t="shared" si="2"/>
        <v>122.44698397385152</v>
      </c>
      <c r="BJ21" s="28">
        <f t="shared" si="2"/>
        <v>162.25021456767013</v>
      </c>
      <c r="BK21" s="28">
        <f t="shared" si="2"/>
        <v>136.40428492108282</v>
      </c>
      <c r="BL21" s="28">
        <f t="shared" si="2"/>
        <v>124.30738057465555</v>
      </c>
      <c r="BM21" s="28">
        <f t="shared" si="2"/>
        <v>60.965183793759572</v>
      </c>
      <c r="BN21" s="28">
        <f t="shared" si="2"/>
        <v>33.494755640817829</v>
      </c>
      <c r="BO21" s="28">
        <f t="shared" si="2"/>
        <v>2.1197290384290746</v>
      </c>
      <c r="BP21" s="28">
        <f t="shared" si="2"/>
        <v>-4.0575599291532978</v>
      </c>
      <c r="BQ21" s="28">
        <f t="shared" si="2"/>
        <v>8.3719500014183268</v>
      </c>
    </row>
    <row r="22" spans="1:69" ht="15" customHeight="1" x14ac:dyDescent="0.25">
      <c r="A22" s="12" t="s">
        <v>87</v>
      </c>
      <c r="C22" s="27"/>
      <c r="D22" s="27"/>
      <c r="E22" s="27"/>
      <c r="F22" s="27">
        <f t="shared" ref="F22:BM26" si="3">+(F8/B8-1)*100</f>
        <v>12.345071987932442</v>
      </c>
      <c r="G22" s="27">
        <f t="shared" si="3"/>
        <v>4.464866334156059</v>
      </c>
      <c r="H22" s="27">
        <f t="shared" si="3"/>
        <v>143.71662752089424</v>
      </c>
      <c r="I22" s="27">
        <f t="shared" si="3"/>
        <v>38.038669027131469</v>
      </c>
      <c r="J22" s="27">
        <f t="shared" si="3"/>
        <v>-38.934812939874476</v>
      </c>
      <c r="K22" s="27">
        <f t="shared" si="3"/>
        <v>6.0478258096464454</v>
      </c>
      <c r="L22" s="27">
        <f t="shared" si="3"/>
        <v>-9.2400778277535558</v>
      </c>
      <c r="M22" s="27">
        <f t="shared" si="3"/>
        <v>11.666708459317633</v>
      </c>
      <c r="N22" s="27">
        <f t="shared" si="3"/>
        <v>71.593888737685333</v>
      </c>
      <c r="O22" s="27">
        <f t="shared" si="3"/>
        <v>71.373859329855364</v>
      </c>
      <c r="P22" s="27">
        <f t="shared" si="3"/>
        <v>-21.084230742142719</v>
      </c>
      <c r="Q22" s="27">
        <f t="shared" si="3"/>
        <v>74.227252316584867</v>
      </c>
      <c r="R22" s="27">
        <f t="shared" si="3"/>
        <v>58.148001287603378</v>
      </c>
      <c r="S22" s="27">
        <f t="shared" si="3"/>
        <v>13.377516619132358</v>
      </c>
      <c r="T22" s="27">
        <f t="shared" si="3"/>
        <v>76.847763435736113</v>
      </c>
      <c r="U22" s="27">
        <f t="shared" si="3"/>
        <v>6.3151565523306807</v>
      </c>
      <c r="V22" s="27">
        <f t="shared" si="3"/>
        <v>-19.690616579014975</v>
      </c>
      <c r="W22" s="27">
        <f t="shared" si="3"/>
        <v>15.16102348625299</v>
      </c>
      <c r="X22" s="27">
        <f t="shared" si="3"/>
        <v>24.445264868921157</v>
      </c>
      <c r="Y22" s="27">
        <f t="shared" si="3"/>
        <v>-39.253694045330654</v>
      </c>
      <c r="Z22" s="27">
        <f t="shared" si="3"/>
        <v>-20.621253317118072</v>
      </c>
      <c r="AA22" s="27">
        <f t="shared" si="3"/>
        <v>7.2272248234021008</v>
      </c>
      <c r="AB22" s="27">
        <f t="shared" si="3"/>
        <v>28.465271068661437</v>
      </c>
      <c r="AC22" s="27">
        <f t="shared" si="3"/>
        <v>75.597940412611024</v>
      </c>
      <c r="AD22" s="27">
        <f t="shared" si="3"/>
        <v>83.058982228384409</v>
      </c>
      <c r="AE22" s="27">
        <f t="shared" si="3"/>
        <v>-35.92959139673895</v>
      </c>
      <c r="AF22" s="27">
        <f t="shared" si="3"/>
        <v>2.0515164359552696</v>
      </c>
      <c r="AG22" s="27">
        <f t="shared" si="3"/>
        <v>75.869267495975137</v>
      </c>
      <c r="AH22" s="27">
        <f t="shared" si="3"/>
        <v>134.07131320115408</v>
      </c>
      <c r="AI22" s="27">
        <f t="shared" si="3"/>
        <v>240.30710904990141</v>
      </c>
      <c r="AJ22" s="27">
        <f t="shared" si="3"/>
        <v>67.299871820993189</v>
      </c>
      <c r="AK22" s="27">
        <f t="shared" si="3"/>
        <v>24.826895930014793</v>
      </c>
      <c r="AL22" s="27">
        <f t="shared" si="3"/>
        <v>5.4258368335405205</v>
      </c>
      <c r="AM22" s="27">
        <f t="shared" si="3"/>
        <v>-19.121413949882658</v>
      </c>
      <c r="AN22" s="27">
        <f t="shared" si="3"/>
        <v>-13.363015160672997</v>
      </c>
      <c r="AO22" s="27">
        <f t="shared" si="3"/>
        <v>-14.737343203993468</v>
      </c>
      <c r="AP22" s="27">
        <f t="shared" si="3"/>
        <v>-7.5177766949130698</v>
      </c>
      <c r="AQ22" s="27">
        <f t="shared" si="3"/>
        <v>0.72048043743151435</v>
      </c>
      <c r="AR22" s="27">
        <f t="shared" si="3"/>
        <v>9.9079315726543715</v>
      </c>
      <c r="AS22" s="27">
        <f t="shared" si="3"/>
        <v>47.572084613520872</v>
      </c>
      <c r="AT22" s="27">
        <f t="shared" si="3"/>
        <v>61.896856469289773</v>
      </c>
      <c r="AU22" s="27">
        <f t="shared" si="3"/>
        <v>86.947830220349601</v>
      </c>
      <c r="AV22" s="27">
        <f t="shared" si="3"/>
        <v>90.484673292358735</v>
      </c>
      <c r="AW22" s="27">
        <f t="shared" si="3"/>
        <v>39.741375044446499</v>
      </c>
      <c r="AX22" s="27">
        <f t="shared" si="3"/>
        <v>8.5408031708738221</v>
      </c>
      <c r="AY22" s="27">
        <f t="shared" si="3"/>
        <v>2.9459686054950973</v>
      </c>
      <c r="AZ22" s="27">
        <f t="shared" si="3"/>
        <v>-12.605341122916602</v>
      </c>
      <c r="BA22" s="27">
        <f t="shared" si="3"/>
        <v>-3.8762833234346261</v>
      </c>
      <c r="BB22" s="27">
        <f t="shared" si="3"/>
        <v>-21.175125406820282</v>
      </c>
      <c r="BC22" s="27">
        <f t="shared" si="3"/>
        <v>-72.546678667957678</v>
      </c>
      <c r="BD22" s="27">
        <f t="shared" si="3"/>
        <v>-64.407847809641112</v>
      </c>
      <c r="BE22" s="27">
        <f t="shared" si="3"/>
        <v>-58.060893882534273</v>
      </c>
      <c r="BF22" s="27">
        <f t="shared" si="3"/>
        <v>-37.206734054937904</v>
      </c>
      <c r="BG22" s="27">
        <f t="shared" si="3"/>
        <v>143.33102416410676</v>
      </c>
      <c r="BH22" s="27">
        <f t="shared" si="3"/>
        <v>97.20011856517354</v>
      </c>
      <c r="BI22" s="27">
        <f t="shared" si="3"/>
        <v>56.645933543864317</v>
      </c>
      <c r="BJ22" s="27">
        <f t="shared" si="3"/>
        <v>103.88142019881417</v>
      </c>
      <c r="BK22" s="27">
        <f t="shared" si="3"/>
        <v>80.315729562296227</v>
      </c>
      <c r="BL22" s="27">
        <f t="shared" si="3"/>
        <v>103.23506160552469</v>
      </c>
      <c r="BM22" s="27">
        <f t="shared" si="3"/>
        <v>37.332635941005755</v>
      </c>
      <c r="BN22" s="27">
        <f t="shared" si="2"/>
        <v>25.148742859220043</v>
      </c>
      <c r="BO22" s="27">
        <f t="shared" si="2"/>
        <v>-24.668572419006018</v>
      </c>
      <c r="BP22" s="27">
        <f t="shared" si="2"/>
        <v>-44.645282246456084</v>
      </c>
      <c r="BQ22" s="27">
        <f t="shared" si="2"/>
        <v>8.3405364905537951</v>
      </c>
    </row>
    <row r="23" spans="1:69" ht="15" customHeight="1" x14ac:dyDescent="0.25">
      <c r="A23" s="36" t="s">
        <v>88</v>
      </c>
      <c r="C23" s="27"/>
      <c r="D23" s="27"/>
      <c r="E23" s="27"/>
      <c r="F23" s="27">
        <f t="shared" si="3"/>
        <v>24.239723650054934</v>
      </c>
      <c r="G23" s="27">
        <f t="shared" si="3"/>
        <v>10.143678309144999</v>
      </c>
      <c r="H23" s="27">
        <f t="shared" si="3"/>
        <v>17.231348974565552</v>
      </c>
      <c r="I23" s="27">
        <f t="shared" si="3"/>
        <v>-1.9031787715469539</v>
      </c>
      <c r="J23" s="27">
        <f t="shared" si="3"/>
        <v>-20.367659214118817</v>
      </c>
      <c r="K23" s="27">
        <f t="shared" si="3"/>
        <v>-16.51098724208806</v>
      </c>
      <c r="L23" s="27">
        <f t="shared" si="3"/>
        <v>-10.181633980996752</v>
      </c>
      <c r="M23" s="27">
        <f t="shared" si="3"/>
        <v>-14.638103239556166</v>
      </c>
      <c r="N23" s="27">
        <f t="shared" si="3"/>
        <v>0.11023213109726537</v>
      </c>
      <c r="O23" s="27">
        <f t="shared" si="3"/>
        <v>-3.5095264321528097</v>
      </c>
      <c r="P23" s="27">
        <f t="shared" si="3"/>
        <v>12.628799319626971</v>
      </c>
      <c r="Q23" s="27">
        <f t="shared" si="3"/>
        <v>7.4242511531079414</v>
      </c>
      <c r="R23" s="27">
        <f t="shared" si="3"/>
        <v>7.0969607844667104</v>
      </c>
      <c r="S23" s="27">
        <f t="shared" si="3"/>
        <v>10.826857888090991</v>
      </c>
      <c r="T23" s="27">
        <f t="shared" si="3"/>
        <v>15.358556373397892</v>
      </c>
      <c r="U23" s="27">
        <f t="shared" si="3"/>
        <v>23.85815033722265</v>
      </c>
      <c r="V23" s="27">
        <f t="shared" si="3"/>
        <v>31.333607599514245</v>
      </c>
      <c r="W23" s="27">
        <f t="shared" si="3"/>
        <v>30.753170925779049</v>
      </c>
      <c r="X23" s="27">
        <f t="shared" si="3"/>
        <v>11.079868309826013</v>
      </c>
      <c r="Y23" s="27">
        <f t="shared" si="3"/>
        <v>6.0333510023568016</v>
      </c>
      <c r="Z23" s="27">
        <f t="shared" si="3"/>
        <v>4.9317761409095162</v>
      </c>
      <c r="AA23" s="27">
        <f t="shared" si="3"/>
        <v>-2.6873148954105863</v>
      </c>
      <c r="AB23" s="27">
        <f t="shared" si="3"/>
        <v>-3.4737003057421556</v>
      </c>
      <c r="AC23" s="27">
        <f t="shared" si="3"/>
        <v>3.5678818293194858</v>
      </c>
      <c r="AD23" s="27">
        <f t="shared" si="3"/>
        <v>-4.1003749293348379</v>
      </c>
      <c r="AE23" s="27">
        <f t="shared" si="3"/>
        <v>-2.0093969982216464</v>
      </c>
      <c r="AF23" s="27">
        <f t="shared" si="3"/>
        <v>-15.128708033828865</v>
      </c>
      <c r="AG23" s="27">
        <f t="shared" si="3"/>
        <v>10.526377188353365</v>
      </c>
      <c r="AH23" s="27">
        <f t="shared" si="3"/>
        <v>7.4491413529907513</v>
      </c>
      <c r="AI23" s="27">
        <f t="shared" si="3"/>
        <v>-2.9234127348851557</v>
      </c>
      <c r="AJ23" s="27">
        <f t="shared" si="3"/>
        <v>23.497584286449214</v>
      </c>
      <c r="AK23" s="27">
        <f t="shared" si="3"/>
        <v>-9.759650360011241</v>
      </c>
      <c r="AL23" s="27">
        <f t="shared" si="3"/>
        <v>10.849947502027902</v>
      </c>
      <c r="AM23" s="27">
        <f t="shared" si="3"/>
        <v>8.2341932798773776</v>
      </c>
      <c r="AN23" s="27">
        <f t="shared" si="3"/>
        <v>3.0079088661086661</v>
      </c>
      <c r="AO23" s="27">
        <f t="shared" si="3"/>
        <v>22.12934033563343</v>
      </c>
      <c r="AP23" s="27">
        <f t="shared" si="3"/>
        <v>14.913716749950368</v>
      </c>
      <c r="AQ23" s="27">
        <f t="shared" si="3"/>
        <v>1.0041962380164415</v>
      </c>
      <c r="AR23" s="27">
        <f t="shared" si="3"/>
        <v>8.4663682366781678</v>
      </c>
      <c r="AS23" s="27">
        <f t="shared" si="3"/>
        <v>1.2659767125284382</v>
      </c>
      <c r="AT23" s="27">
        <f t="shared" si="3"/>
        <v>0.7265688053932795</v>
      </c>
      <c r="AU23" s="27">
        <f t="shared" si="3"/>
        <v>18.253018146877565</v>
      </c>
      <c r="AV23" s="27">
        <f t="shared" si="3"/>
        <v>-4.9819212171516858</v>
      </c>
      <c r="AW23" s="27">
        <f t="shared" si="3"/>
        <v>6.5333829056424486</v>
      </c>
      <c r="AX23" s="27">
        <f t="shared" si="3"/>
        <v>6.5614327827440588</v>
      </c>
      <c r="AY23" s="27">
        <f t="shared" si="3"/>
        <v>9.0121362689613562</v>
      </c>
      <c r="AZ23" s="27">
        <f t="shared" si="3"/>
        <v>21.46802355105093</v>
      </c>
      <c r="BA23" s="27">
        <f t="shared" si="3"/>
        <v>17.1478356097833</v>
      </c>
      <c r="BB23" s="27">
        <f t="shared" si="3"/>
        <v>4.538363807500323</v>
      </c>
      <c r="BC23" s="27">
        <f t="shared" si="3"/>
        <v>-77.163363194496938</v>
      </c>
      <c r="BD23" s="27">
        <f t="shared" si="3"/>
        <v>-81.593332075319296</v>
      </c>
      <c r="BE23" s="27">
        <f t="shared" si="3"/>
        <v>-78.749690015692536</v>
      </c>
      <c r="BF23" s="27">
        <f t="shared" si="3"/>
        <v>-75.430064789168284</v>
      </c>
      <c r="BG23" s="27">
        <f t="shared" si="3"/>
        <v>32.254912927709412</v>
      </c>
      <c r="BH23" s="27">
        <f t="shared" si="3"/>
        <v>125.91223902048583</v>
      </c>
      <c r="BI23" s="27">
        <f t="shared" si="3"/>
        <v>157.87936468585269</v>
      </c>
      <c r="BJ23" s="27">
        <f t="shared" si="3"/>
        <v>193.52086609700558</v>
      </c>
      <c r="BK23" s="27">
        <f t="shared" si="3"/>
        <v>175.37412640315804</v>
      </c>
      <c r="BL23" s="27">
        <f t="shared" si="3"/>
        <v>133.79553938620825</v>
      </c>
      <c r="BM23" s="27">
        <f t="shared" si="3"/>
        <v>68.695203243924126</v>
      </c>
      <c r="BN23" s="27">
        <f t="shared" si="2"/>
        <v>36.600558764783408</v>
      </c>
      <c r="BO23" s="27">
        <f t="shared" si="2"/>
        <v>14.307100364419778</v>
      </c>
      <c r="BP23" s="27">
        <f t="shared" si="2"/>
        <v>11.828884455325239</v>
      </c>
      <c r="BQ23" s="27">
        <f t="shared" si="2"/>
        <v>8.3803148395229279</v>
      </c>
    </row>
    <row r="24" spans="1:69" ht="15" customHeight="1" x14ac:dyDescent="0.25">
      <c r="A24" s="15" t="s">
        <v>98</v>
      </c>
      <c r="B24" s="15"/>
      <c r="C24" s="28"/>
      <c r="D24" s="28"/>
      <c r="E24" s="28"/>
      <c r="F24" s="28">
        <f t="shared" si="3"/>
        <v>9.2024499720017907</v>
      </c>
      <c r="G24" s="28">
        <f t="shared" si="3"/>
        <v>-5.68893831535412</v>
      </c>
      <c r="H24" s="28">
        <f t="shared" si="3"/>
        <v>8.8757601061871583</v>
      </c>
      <c r="I24" s="28">
        <f t="shared" si="3"/>
        <v>4.4849287822374961</v>
      </c>
      <c r="J24" s="28">
        <f t="shared" si="3"/>
        <v>-0.54830151405873551</v>
      </c>
      <c r="K24" s="28">
        <f t="shared" si="3"/>
        <v>-0.49160825232653638</v>
      </c>
      <c r="L24" s="28">
        <f t="shared" si="3"/>
        <v>-13.162009236476946</v>
      </c>
      <c r="M24" s="28">
        <f t="shared" si="3"/>
        <v>-18.531443765739187</v>
      </c>
      <c r="N24" s="28">
        <f t="shared" si="3"/>
        <v>-4.1180441675909503</v>
      </c>
      <c r="O24" s="28">
        <f t="shared" si="3"/>
        <v>7.1912782555878518</v>
      </c>
      <c r="P24" s="28">
        <f t="shared" si="3"/>
        <v>15.480388348443785</v>
      </c>
      <c r="Q24" s="28">
        <f t="shared" si="3"/>
        <v>22.320829404302799</v>
      </c>
      <c r="R24" s="28">
        <f t="shared" si="3"/>
        <v>14.942195636762357</v>
      </c>
      <c r="S24" s="28">
        <f t="shared" si="3"/>
        <v>15.273882169825082</v>
      </c>
      <c r="T24" s="28">
        <f t="shared" si="3"/>
        <v>13.587903270399382</v>
      </c>
      <c r="U24" s="28">
        <f t="shared" si="3"/>
        <v>3.3460771373069242</v>
      </c>
      <c r="V24" s="28">
        <f t="shared" si="3"/>
        <v>-7.3766726823798479E-2</v>
      </c>
      <c r="W24" s="28">
        <f t="shared" si="3"/>
        <v>-8.4001575838735683</v>
      </c>
      <c r="X24" s="28">
        <f t="shared" si="3"/>
        <v>-3.2866776499565376</v>
      </c>
      <c r="Y24" s="28">
        <f t="shared" si="3"/>
        <v>-12.157994798018523</v>
      </c>
      <c r="Z24" s="28">
        <f t="shared" si="3"/>
        <v>-14.741519773193446</v>
      </c>
      <c r="AA24" s="28">
        <f t="shared" si="3"/>
        <v>-4.7198196198243618</v>
      </c>
      <c r="AB24" s="28">
        <f t="shared" si="3"/>
        <v>-13.398605670054774</v>
      </c>
      <c r="AC24" s="28">
        <f t="shared" si="3"/>
        <v>6.9411856145866091</v>
      </c>
      <c r="AD24" s="28">
        <f t="shared" si="3"/>
        <v>11.718510195935551</v>
      </c>
      <c r="AE24" s="28">
        <f t="shared" si="3"/>
        <v>0.92350180257656511</v>
      </c>
      <c r="AF24" s="28">
        <f t="shared" si="3"/>
        <v>21.103639085000392</v>
      </c>
      <c r="AG24" s="28">
        <f t="shared" si="3"/>
        <v>13.424037995211346</v>
      </c>
      <c r="AH24" s="28">
        <f t="shared" si="3"/>
        <v>13.042718799533958</v>
      </c>
      <c r="AI24" s="28">
        <f t="shared" si="3"/>
        <v>11.291325648468042</v>
      </c>
      <c r="AJ24" s="28">
        <f t="shared" si="3"/>
        <v>-12.734450633246407</v>
      </c>
      <c r="AK24" s="28">
        <f t="shared" si="3"/>
        <v>-6.0733878819644431</v>
      </c>
      <c r="AL24" s="28">
        <f t="shared" si="3"/>
        <v>-1.0524627933684805</v>
      </c>
      <c r="AM24" s="28">
        <f t="shared" si="3"/>
        <v>-6.1166084279651312E-2</v>
      </c>
      <c r="AN24" s="28">
        <f t="shared" si="3"/>
        <v>22.719283879382711</v>
      </c>
      <c r="AO24" s="28">
        <f t="shared" si="3"/>
        <v>11.623118535455124</v>
      </c>
      <c r="AP24" s="28">
        <f t="shared" si="3"/>
        <v>18.440209044156063</v>
      </c>
      <c r="AQ24" s="28">
        <f t="shared" si="3"/>
        <v>13.121669439659488</v>
      </c>
      <c r="AR24" s="28">
        <f t="shared" si="3"/>
        <v>6.8056277283132793</v>
      </c>
      <c r="AS24" s="28">
        <f t="shared" si="3"/>
        <v>17.816707456686242</v>
      </c>
      <c r="AT24" s="28">
        <f t="shared" si="3"/>
        <v>1.9862249289231304</v>
      </c>
      <c r="AU24" s="28">
        <f t="shared" si="3"/>
        <v>18.869335314917969</v>
      </c>
      <c r="AV24" s="28">
        <f t="shared" si="3"/>
        <v>12.221179588270425</v>
      </c>
      <c r="AW24" s="28">
        <f t="shared" si="3"/>
        <v>4.2758232193254919</v>
      </c>
      <c r="AX24" s="28">
        <f t="shared" si="3"/>
        <v>4.776786809666711</v>
      </c>
      <c r="AY24" s="28">
        <f t="shared" si="3"/>
        <v>-2.4497634111982802</v>
      </c>
      <c r="AZ24" s="28">
        <f t="shared" si="3"/>
        <v>2.0504504838063875</v>
      </c>
      <c r="BA24" s="28">
        <f t="shared" si="3"/>
        <v>4.3681536904453866</v>
      </c>
      <c r="BB24" s="28">
        <f t="shared" si="3"/>
        <v>6.8139607027640325</v>
      </c>
      <c r="BC24" s="28">
        <f t="shared" si="3"/>
        <v>-39.285785393395443</v>
      </c>
      <c r="BD24" s="28">
        <f t="shared" si="3"/>
        <v>-34.377638215680449</v>
      </c>
      <c r="BE24" s="28">
        <f t="shared" si="3"/>
        <v>-32.647292167378382</v>
      </c>
      <c r="BF24" s="28">
        <f t="shared" si="3"/>
        <v>-27.865537490037273</v>
      </c>
      <c r="BG24" s="28">
        <f t="shared" si="3"/>
        <v>31.344678527293834</v>
      </c>
      <c r="BH24" s="28">
        <f t="shared" si="3"/>
        <v>24.090184212627499</v>
      </c>
      <c r="BI24" s="28">
        <f t="shared" si="3"/>
        <v>27.41412843384483</v>
      </c>
      <c r="BJ24" s="28">
        <f t="shared" si="3"/>
        <v>28.910248233773373</v>
      </c>
      <c r="BK24" s="28">
        <f t="shared" si="3"/>
        <v>36.240670698457464</v>
      </c>
      <c r="BL24" s="28">
        <f t="shared" si="3"/>
        <v>41.742098457173363</v>
      </c>
      <c r="BM24" s="28">
        <f t="shared" si="3"/>
        <v>23.92147482887421</v>
      </c>
      <c r="BN24" s="28">
        <f t="shared" si="2"/>
        <v>29.276921886310436</v>
      </c>
      <c r="BO24" s="28">
        <f t="shared" si="2"/>
        <v>-5.4106262948502852</v>
      </c>
      <c r="BP24" s="28">
        <f t="shared" si="2"/>
        <v>6.4167244565186854</v>
      </c>
      <c r="BQ24" s="28">
        <f t="shared" si="2"/>
        <v>-5.1177621600642764</v>
      </c>
    </row>
    <row r="25" spans="1:69" ht="15" customHeight="1" x14ac:dyDescent="0.25">
      <c r="A25" s="12" t="s">
        <v>90</v>
      </c>
      <c r="C25" s="27"/>
      <c r="D25" s="27"/>
      <c r="E25" s="27"/>
      <c r="F25" s="27">
        <f t="shared" si="3"/>
        <v>6.8081442325462538</v>
      </c>
      <c r="G25" s="27">
        <f t="shared" si="3"/>
        <v>-9.4720397182512457</v>
      </c>
      <c r="H25" s="27">
        <f t="shared" si="3"/>
        <v>8.4966892123284676</v>
      </c>
      <c r="I25" s="27">
        <f t="shared" si="3"/>
        <v>5.6595640435660899</v>
      </c>
      <c r="J25" s="27">
        <f t="shared" si="3"/>
        <v>1.6366698903972798</v>
      </c>
      <c r="K25" s="27">
        <f t="shared" si="3"/>
        <v>-0.49176377792092829</v>
      </c>
      <c r="L25" s="27">
        <f t="shared" si="3"/>
        <v>-17.790154130340852</v>
      </c>
      <c r="M25" s="27">
        <f t="shared" si="3"/>
        <v>-23.01792145702597</v>
      </c>
      <c r="N25" s="27">
        <f t="shared" si="3"/>
        <v>-2.6966334568188421</v>
      </c>
      <c r="O25" s="27">
        <f t="shared" si="3"/>
        <v>14.192684979109238</v>
      </c>
      <c r="P25" s="27">
        <f t="shared" si="3"/>
        <v>20.941267198049296</v>
      </c>
      <c r="Q25" s="27">
        <f t="shared" si="3"/>
        <v>20.702577644873287</v>
      </c>
      <c r="R25" s="27">
        <f t="shared" si="3"/>
        <v>15.798692965759798</v>
      </c>
      <c r="S25" s="27">
        <f t="shared" si="3"/>
        <v>15.89711416948556</v>
      </c>
      <c r="T25" s="27">
        <f t="shared" si="3"/>
        <v>18.834003262695621</v>
      </c>
      <c r="U25" s="27">
        <f t="shared" si="3"/>
        <v>12.81074532738986</v>
      </c>
      <c r="V25" s="27">
        <f t="shared" si="3"/>
        <v>-1.4209946338873514</v>
      </c>
      <c r="W25" s="27">
        <f t="shared" si="3"/>
        <v>-11.497207650257646</v>
      </c>
      <c r="X25" s="27">
        <f t="shared" si="3"/>
        <v>-18.945096758075575</v>
      </c>
      <c r="Y25" s="27">
        <f t="shared" si="3"/>
        <v>-15.786391667195321</v>
      </c>
      <c r="Z25" s="27">
        <f t="shared" si="3"/>
        <v>-22.38858022169984</v>
      </c>
      <c r="AA25" s="27">
        <f t="shared" si="3"/>
        <v>-9.8838409851087263</v>
      </c>
      <c r="AB25" s="27">
        <f t="shared" si="3"/>
        <v>-7.6464697266045878</v>
      </c>
      <c r="AC25" s="27">
        <f t="shared" si="3"/>
        <v>4.1934131025225696</v>
      </c>
      <c r="AD25" s="27">
        <f t="shared" si="3"/>
        <v>16.317951681898577</v>
      </c>
      <c r="AE25" s="27">
        <f t="shared" si="3"/>
        <v>-0.88590712821775552</v>
      </c>
      <c r="AF25" s="27">
        <f t="shared" si="3"/>
        <v>29.961334993473177</v>
      </c>
      <c r="AG25" s="27">
        <f t="shared" si="3"/>
        <v>11.429950113417231</v>
      </c>
      <c r="AH25" s="27">
        <f t="shared" si="3"/>
        <v>17.899559136617917</v>
      </c>
      <c r="AI25" s="27">
        <f t="shared" si="3"/>
        <v>15.338822920984786</v>
      </c>
      <c r="AJ25" s="27">
        <f t="shared" si="3"/>
        <v>-18.139786888171216</v>
      </c>
      <c r="AK25" s="27">
        <f t="shared" si="3"/>
        <v>-6.5423735349464547</v>
      </c>
      <c r="AL25" s="27">
        <f t="shared" si="3"/>
        <v>-8.4952383180261108</v>
      </c>
      <c r="AM25" s="27">
        <f t="shared" si="3"/>
        <v>-5.289871421482184</v>
      </c>
      <c r="AN25" s="27">
        <f t="shared" si="3"/>
        <v>28.892281638076909</v>
      </c>
      <c r="AO25" s="27">
        <f t="shared" si="3"/>
        <v>15.409098179384495</v>
      </c>
      <c r="AP25" s="27">
        <f t="shared" si="3"/>
        <v>28.576646135332794</v>
      </c>
      <c r="AQ25" s="27">
        <f t="shared" si="3"/>
        <v>21.766633240201916</v>
      </c>
      <c r="AR25" s="27">
        <f t="shared" si="3"/>
        <v>9.0747300586674573</v>
      </c>
      <c r="AS25" s="27">
        <f t="shared" si="3"/>
        <v>21.318897411111081</v>
      </c>
      <c r="AT25" s="27">
        <f t="shared" si="3"/>
        <v>1.12676386219146</v>
      </c>
      <c r="AU25" s="27">
        <f t="shared" si="3"/>
        <v>18.892421066480146</v>
      </c>
      <c r="AV25" s="27">
        <f t="shared" si="3"/>
        <v>11.211967849318526</v>
      </c>
      <c r="AW25" s="27">
        <f t="shared" si="3"/>
        <v>0.81153457641538473</v>
      </c>
      <c r="AX25" s="27">
        <f t="shared" si="3"/>
        <v>2.423608618040296</v>
      </c>
      <c r="AY25" s="27">
        <f t="shared" si="3"/>
        <v>-1.0618606693487909</v>
      </c>
      <c r="AZ25" s="27">
        <f t="shared" si="3"/>
        <v>1.414075310196794</v>
      </c>
      <c r="BA25" s="27">
        <f t="shared" si="3"/>
        <v>7.8492462573547916</v>
      </c>
      <c r="BB25" s="27">
        <f t="shared" si="3"/>
        <v>11.714380276267256</v>
      </c>
      <c r="BC25" s="27">
        <f t="shared" si="3"/>
        <v>-35.510602866493713</v>
      </c>
      <c r="BD25" s="27">
        <f t="shared" si="3"/>
        <v>-27.826074316174086</v>
      </c>
      <c r="BE25" s="27">
        <f t="shared" si="3"/>
        <v>-28.685691320553541</v>
      </c>
      <c r="BF25" s="27">
        <f t="shared" si="3"/>
        <v>-21.835494461684668</v>
      </c>
      <c r="BG25" s="27">
        <f t="shared" si="3"/>
        <v>33.573292918444153</v>
      </c>
      <c r="BH25" s="27">
        <f t="shared" si="3"/>
        <v>23.649781243116742</v>
      </c>
      <c r="BI25" s="27">
        <f t="shared" si="3"/>
        <v>30.426528838776235</v>
      </c>
      <c r="BJ25" s="27">
        <f t="shared" si="3"/>
        <v>28.782368306955377</v>
      </c>
      <c r="BK25" s="27">
        <f t="shared" si="3"/>
        <v>38.072468999921007</v>
      </c>
      <c r="BL25" s="27">
        <f t="shared" si="3"/>
        <v>46.768306703528893</v>
      </c>
      <c r="BM25" s="27">
        <f t="shared" si="3"/>
        <v>25.261286126592488</v>
      </c>
      <c r="BN25" s="27">
        <f t="shared" si="2"/>
        <v>30.601185391362918</v>
      </c>
      <c r="BO25" s="27">
        <f t="shared" si="2"/>
        <v>-7.8358916382950339</v>
      </c>
      <c r="BP25" s="27">
        <f t="shared" si="2"/>
        <v>5.5221854232052836</v>
      </c>
      <c r="BQ25" s="27">
        <f t="shared" si="2"/>
        <v>-5.0514381513758639</v>
      </c>
    </row>
    <row r="26" spans="1:69" ht="15" customHeight="1" x14ac:dyDescent="0.25">
      <c r="A26" s="12" t="s">
        <v>91</v>
      </c>
      <c r="C26" s="27"/>
      <c r="D26" s="27"/>
      <c r="E26" s="27"/>
      <c r="F26" s="27">
        <f t="shared" si="3"/>
        <v>16.95491682322443</v>
      </c>
      <c r="G26" s="27">
        <f t="shared" si="3"/>
        <v>8.0096931179802091</v>
      </c>
      <c r="H26" s="27">
        <f t="shared" si="3"/>
        <v>10.179777874779372</v>
      </c>
      <c r="I26" s="27">
        <f t="shared" si="3"/>
        <v>0.38444784742770466</v>
      </c>
      <c r="J26" s="27">
        <f t="shared" si="3"/>
        <v>-7.0091856649599276</v>
      </c>
      <c r="K26" s="27">
        <f t="shared" si="3"/>
        <v>-0.49113624246576171</v>
      </c>
      <c r="L26" s="27">
        <f t="shared" si="3"/>
        <v>2.5157723623544292</v>
      </c>
      <c r="M26" s="27">
        <f t="shared" si="3"/>
        <v>-2.0467966126058612</v>
      </c>
      <c r="N26" s="27">
        <f t="shared" si="3"/>
        <v>-8.7118872464973851</v>
      </c>
      <c r="O26" s="27">
        <f t="shared" si="3"/>
        <v>-14.057392643673605</v>
      </c>
      <c r="P26" s="27">
        <f t="shared" si="3"/>
        <v>0.64587338988020271</v>
      </c>
      <c r="Q26" s="27">
        <f t="shared" si="3"/>
        <v>26.993780334372008</v>
      </c>
      <c r="R26" s="27">
        <f t="shared" si="3"/>
        <v>11.991691533219528</v>
      </c>
      <c r="S26" s="27">
        <f t="shared" si="3"/>
        <v>12.760688448490276</v>
      </c>
      <c r="T26" s="27">
        <f t="shared" si="3"/>
        <v>-3.5369127744112272</v>
      </c>
      <c r="U26" s="27">
        <f t="shared" ref="U26:BQ26" si="4">+(U12/Q12-1)*100</f>
        <v>-22.630661166554933</v>
      </c>
      <c r="V26" s="27">
        <f t="shared" si="4"/>
        <v>4.7249944165432822</v>
      </c>
      <c r="W26" s="27">
        <f t="shared" si="4"/>
        <v>4.4361274354999924</v>
      </c>
      <c r="X26" s="27">
        <f t="shared" si="4"/>
        <v>59.680878003780592</v>
      </c>
      <c r="Y26" s="27">
        <f t="shared" si="4"/>
        <v>2.3623053104219194</v>
      </c>
      <c r="Z26" s="27">
        <f t="shared" si="4"/>
        <v>10.898400621303917</v>
      </c>
      <c r="AA26" s="27">
        <f t="shared" si="4"/>
        <v>13.418012163881809</v>
      </c>
      <c r="AB26" s="27">
        <f t="shared" si="4"/>
        <v>-25.140128931116056</v>
      </c>
      <c r="AC26" s="27">
        <f t="shared" si="4"/>
        <v>15.987752567004598</v>
      </c>
      <c r="AD26" s="27">
        <f t="shared" si="4"/>
        <v>0.92587263380725648</v>
      </c>
      <c r="AE26" s="27">
        <f t="shared" si="4"/>
        <v>5.9730754453449553</v>
      </c>
      <c r="AF26" s="27">
        <f t="shared" si="4"/>
        <v>-1.2022991047328291</v>
      </c>
      <c r="AG26" s="27">
        <f t="shared" si="4"/>
        <v>19.321639882086437</v>
      </c>
      <c r="AH26" s="27">
        <f t="shared" si="4"/>
        <v>-9.1993187191952153E-2</v>
      </c>
      <c r="AI26" s="27">
        <f t="shared" si="4"/>
        <v>0.72693583341367773</v>
      </c>
      <c r="AJ26" s="27">
        <f t="shared" si="4"/>
        <v>5.1711860917545538</v>
      </c>
      <c r="AK26" s="27">
        <f t="shared" si="4"/>
        <v>-4.7780787179675155</v>
      </c>
      <c r="AL26" s="27">
        <f t="shared" si="4"/>
        <v>22.700267339579394</v>
      </c>
      <c r="AM26" s="27">
        <f t="shared" si="4"/>
        <v>15.566060647352886</v>
      </c>
      <c r="AN26" s="27">
        <f t="shared" si="4"/>
        <v>6.8030881272120425</v>
      </c>
      <c r="AO26" s="27">
        <f t="shared" si="4"/>
        <v>1.360221716445098</v>
      </c>
      <c r="AP26" s="27">
        <f t="shared" si="4"/>
        <v>-5.6845024547371947</v>
      </c>
      <c r="AQ26" s="27">
        <f t="shared" si="4"/>
        <v>-8.0530195931882709</v>
      </c>
      <c r="AR26" s="27">
        <f t="shared" si="4"/>
        <v>-0.25495158362904835</v>
      </c>
      <c r="AS26" s="27">
        <f t="shared" si="4"/>
        <v>7.0072503733778824</v>
      </c>
      <c r="AT26" s="27">
        <f t="shared" si="4"/>
        <v>4.7747980710293403</v>
      </c>
      <c r="AU26" s="27">
        <f t="shared" si="4"/>
        <v>18.794451371465936</v>
      </c>
      <c r="AV26" s="27">
        <f t="shared" si="4"/>
        <v>15.655187954592709</v>
      </c>
      <c r="AW26" s="27">
        <f t="shared" si="4"/>
        <v>16.398359808597341</v>
      </c>
      <c r="AX26" s="27">
        <f t="shared" si="4"/>
        <v>12.145979694982344</v>
      </c>
      <c r="AY26" s="27">
        <f t="shared" si="4"/>
        <v>-6.9554578649841714</v>
      </c>
      <c r="AZ26" s="27">
        <f t="shared" si="4"/>
        <v>4.1326324976947992</v>
      </c>
      <c r="BA26" s="27">
        <f t="shared" si="4"/>
        <v>-6.181989900120632</v>
      </c>
      <c r="BB26" s="27">
        <f t="shared" si="4"/>
        <v>-7.2017375492400282</v>
      </c>
      <c r="BC26" s="27">
        <f t="shared" si="4"/>
        <v>-52.31785807540723</v>
      </c>
      <c r="BD26" s="27">
        <f t="shared" si="4"/>
        <v>-55.254337276490432</v>
      </c>
      <c r="BE26" s="27">
        <f t="shared" si="4"/>
        <v>-46.449368071843608</v>
      </c>
      <c r="BF26" s="27">
        <f t="shared" si="4"/>
        <v>-48.627629923178425</v>
      </c>
      <c r="BG26" s="27">
        <f t="shared" si="4"/>
        <v>20.939655856873962</v>
      </c>
      <c r="BH26" s="27">
        <f t="shared" si="4"/>
        <v>26.353767462861775</v>
      </c>
      <c r="BI26" s="27">
        <f t="shared" si="4"/>
        <v>13.437627130766018</v>
      </c>
      <c r="BJ26" s="27">
        <f t="shared" si="4"/>
        <v>29.580183855397713</v>
      </c>
      <c r="BK26" s="27">
        <f t="shared" si="4"/>
        <v>26.794916146236236</v>
      </c>
      <c r="BL26" s="27">
        <f t="shared" si="4"/>
        <v>16.461237036991562</v>
      </c>
      <c r="BM26" s="27">
        <f t="shared" si="4"/>
        <v>16.774237385651958</v>
      </c>
      <c r="BN26" s="27">
        <f t="shared" si="4"/>
        <v>22.382102122523605</v>
      </c>
      <c r="BO26" s="27">
        <f t="shared" si="4"/>
        <v>8.2076930877251328</v>
      </c>
      <c r="BP26" s="27">
        <f t="shared" si="4"/>
        <v>12.086966140984945</v>
      </c>
      <c r="BQ26" s="27">
        <f t="shared" si="4"/>
        <v>-5.4972825985062146</v>
      </c>
    </row>
    <row r="27" spans="1:69" ht="15" customHeight="1" x14ac:dyDescent="0.25">
      <c r="A27" s="4" t="s">
        <v>99</v>
      </c>
      <c r="C27" s="27"/>
      <c r="D27" s="27"/>
      <c r="E27" s="27"/>
      <c r="F27" s="27">
        <f t="shared" ref="F27:BQ28" si="5">+(F13/B13-1)*100</f>
        <v>-12.658861297067602</v>
      </c>
      <c r="G27" s="27">
        <f t="shared" si="5"/>
        <v>-25.145980160383786</v>
      </c>
      <c r="H27" s="27">
        <f t="shared" si="5"/>
        <v>-4.8003838500909719</v>
      </c>
      <c r="I27" s="27">
        <f t="shared" si="5"/>
        <v>10.553172747085981</v>
      </c>
      <c r="J27" s="27">
        <f t="shared" si="5"/>
        <v>44.535952224256967</v>
      </c>
      <c r="K27" s="27">
        <f t="shared" si="5"/>
        <v>26.810281372209843</v>
      </c>
      <c r="L27" s="27">
        <f t="shared" si="5"/>
        <v>-17.224114688408733</v>
      </c>
      <c r="M27" s="27">
        <f t="shared" si="5"/>
        <v>-24.98326504573971</v>
      </c>
      <c r="N27" s="27">
        <f t="shared" si="5"/>
        <v>-12.747897151666033</v>
      </c>
      <c r="O27" s="27">
        <f t="shared" si="5"/>
        <v>14.32714244381701</v>
      </c>
      <c r="P27" s="27">
        <f t="shared" si="5"/>
        <v>23.343994949519285</v>
      </c>
      <c r="Q27" s="27">
        <f t="shared" si="5"/>
        <v>35.616968463799957</v>
      </c>
      <c r="R27" s="27">
        <f t="shared" si="5"/>
        <v>20.707336309916769</v>
      </c>
      <c r="S27" s="27">
        <f t="shared" si="5"/>
        <v>19.809972252795749</v>
      </c>
      <c r="T27" s="27">
        <f t="shared" si="5"/>
        <v>6.9380024784720495</v>
      </c>
      <c r="U27" s="27">
        <f t="shared" si="5"/>
        <v>-17.531302593448363</v>
      </c>
      <c r="V27" s="27">
        <f t="shared" si="5"/>
        <v>-33.419949483502457</v>
      </c>
      <c r="W27" s="27">
        <f t="shared" si="5"/>
        <v>-46.166856890781794</v>
      </c>
      <c r="X27" s="27">
        <f t="shared" si="5"/>
        <v>-25.426756664767336</v>
      </c>
      <c r="Y27" s="27">
        <f t="shared" si="5"/>
        <v>-34.695633646780131</v>
      </c>
      <c r="Z27" s="27">
        <f t="shared" si="5"/>
        <v>-58.206684683710463</v>
      </c>
      <c r="AA27" s="27">
        <f t="shared" si="5"/>
        <v>-12.050989751372631</v>
      </c>
      <c r="AB27" s="27">
        <f t="shared" si="5"/>
        <v>-41.034510204327709</v>
      </c>
      <c r="AC27" s="27">
        <f t="shared" si="5"/>
        <v>3.9938602093957831</v>
      </c>
      <c r="AD27" s="27">
        <f t="shared" si="5"/>
        <v>79.78868118207545</v>
      </c>
      <c r="AE27" s="27">
        <f t="shared" si="5"/>
        <v>18.920670505409156</v>
      </c>
      <c r="AF27" s="27">
        <f t="shared" si="5"/>
        <v>145.36180068067196</v>
      </c>
      <c r="AG27" s="27">
        <f t="shared" si="5"/>
        <v>3.311580624407795</v>
      </c>
      <c r="AH27" s="27">
        <f t="shared" si="5"/>
        <v>-7.3058078745115385</v>
      </c>
      <c r="AI27" s="27">
        <f t="shared" si="5"/>
        <v>2.8927118833744103</v>
      </c>
      <c r="AJ27" s="27">
        <f t="shared" si="5"/>
        <v>-67.114781518883973</v>
      </c>
      <c r="AK27" s="27">
        <f t="shared" si="5"/>
        <v>-10.948806155010161</v>
      </c>
      <c r="AL27" s="27">
        <f t="shared" si="5"/>
        <v>-47.790081904765771</v>
      </c>
      <c r="AM27" s="27">
        <f t="shared" si="5"/>
        <v>-5.5157571224446205</v>
      </c>
      <c r="AN27" s="27">
        <f t="shared" si="5"/>
        <v>137.38235455644073</v>
      </c>
      <c r="AO27" s="27">
        <f t="shared" si="5"/>
        <v>1.2737359272046778</v>
      </c>
      <c r="AP27" s="27">
        <f t="shared" si="5"/>
        <v>85.416875125390092</v>
      </c>
      <c r="AQ27" s="27">
        <f t="shared" si="5"/>
        <v>44.722556067995178</v>
      </c>
      <c r="AR27" s="27">
        <f t="shared" si="5"/>
        <v>2.7824233428793033</v>
      </c>
      <c r="AS27" s="27">
        <f t="shared" si="5"/>
        <v>53.866714293861072</v>
      </c>
      <c r="AT27" s="27">
        <f t="shared" si="5"/>
        <v>-39.109640365152984</v>
      </c>
      <c r="AU27" s="27">
        <f t="shared" si="5"/>
        <v>-1.6494222963639671</v>
      </c>
      <c r="AV27" s="27">
        <f t="shared" si="5"/>
        <v>17.423078335070951</v>
      </c>
      <c r="AW27" s="27">
        <f t="shared" si="5"/>
        <v>-19.186193113763338</v>
      </c>
      <c r="AX27" s="27">
        <f t="shared" si="5"/>
        <v>-16.668737037780289</v>
      </c>
      <c r="AY27" s="27">
        <f t="shared" si="5"/>
        <v>-26.308597760961881</v>
      </c>
      <c r="AZ27" s="27">
        <f t="shared" si="5"/>
        <v>-19.522411284271723</v>
      </c>
      <c r="BA27" s="27">
        <f t="shared" si="5"/>
        <v>-23.234124179337435</v>
      </c>
      <c r="BB27" s="27">
        <f t="shared" si="5"/>
        <v>104.89276675484783</v>
      </c>
      <c r="BC27" s="27">
        <f t="shared" si="5"/>
        <v>89.375995124611805</v>
      </c>
      <c r="BD27" s="27">
        <f t="shared" si="5"/>
        <v>94.216435613663776</v>
      </c>
      <c r="BE27" s="27">
        <f t="shared" si="5"/>
        <v>189.90225065949761</v>
      </c>
      <c r="BF27" s="27">
        <f t="shared" si="5"/>
        <v>218.54967276607221</v>
      </c>
      <c r="BG27" s="27">
        <f t="shared" si="5"/>
        <v>17.475186482759455</v>
      </c>
      <c r="BH27" s="27">
        <f t="shared" si="5"/>
        <v>-6.7020938959273408</v>
      </c>
      <c r="BI27" s="27">
        <f t="shared" si="5"/>
        <v>-17.556794741341918</v>
      </c>
      <c r="BJ27" s="27">
        <f t="shared" si="5"/>
        <v>-49.68003959965035</v>
      </c>
      <c r="BK27" s="27">
        <f t="shared" si="5"/>
        <v>-25.117182627127864</v>
      </c>
      <c r="BL27" s="27">
        <f t="shared" si="5"/>
        <v>-22.242435051006137</v>
      </c>
      <c r="BM27" s="27">
        <f t="shared" si="5"/>
        <v>-23.376673731557428</v>
      </c>
      <c r="BN27" s="27">
        <f t="shared" si="5"/>
        <v>16.32084377073657</v>
      </c>
      <c r="BO27" s="27">
        <f t="shared" si="5"/>
        <v>-19.973557834496024</v>
      </c>
      <c r="BP27" s="27">
        <f t="shared" si="5"/>
        <v>29.832190818567895</v>
      </c>
      <c r="BQ27" s="27">
        <f t="shared" si="5"/>
        <v>-41.30065693974683</v>
      </c>
    </row>
    <row r="28" spans="1:69" ht="15" customHeight="1" x14ac:dyDescent="0.25">
      <c r="A28" s="29" t="s">
        <v>81</v>
      </c>
      <c r="B28" s="30"/>
      <c r="C28" s="31"/>
      <c r="D28" s="31"/>
      <c r="E28" s="31"/>
      <c r="F28" s="31">
        <f t="shared" si="5"/>
        <v>6.5986738531713884</v>
      </c>
      <c r="G28" s="31">
        <f t="shared" si="5"/>
        <v>3.1178356363612769</v>
      </c>
      <c r="H28" s="31">
        <f t="shared" si="5"/>
        <v>17.772924146999269</v>
      </c>
      <c r="I28" s="31">
        <f t="shared" si="5"/>
        <v>16.262834889908806</v>
      </c>
      <c r="J28" s="31">
        <f t="shared" si="5"/>
        <v>7.3655170499280054</v>
      </c>
      <c r="K28" s="31">
        <f t="shared" si="5"/>
        <v>5.062330164186557</v>
      </c>
      <c r="L28" s="31">
        <f t="shared" si="5"/>
        <v>1.3935776072473205</v>
      </c>
      <c r="M28" s="31">
        <f t="shared" si="5"/>
        <v>-9.9269490116583263</v>
      </c>
      <c r="N28" s="31">
        <f t="shared" si="5"/>
        <v>-0.88271348120382287</v>
      </c>
      <c r="O28" s="31">
        <f t="shared" si="5"/>
        <v>6.7834098332336445</v>
      </c>
      <c r="P28" s="31">
        <f t="shared" si="5"/>
        <v>1.0146944596559404</v>
      </c>
      <c r="Q28" s="31">
        <f t="shared" si="5"/>
        <v>3.1956027227526329</v>
      </c>
      <c r="R28" s="31">
        <f t="shared" si="5"/>
        <v>4.1737663078714071</v>
      </c>
      <c r="S28" s="31">
        <f t="shared" si="5"/>
        <v>4.1266355913709862</v>
      </c>
      <c r="T28" s="31">
        <f t="shared" si="5"/>
        <v>6.5452298628966732</v>
      </c>
      <c r="U28" s="31">
        <f t="shared" si="5"/>
        <v>12.075210775106559</v>
      </c>
      <c r="V28" s="31">
        <f t="shared" si="5"/>
        <v>4.3585579035501754</v>
      </c>
      <c r="W28" s="31">
        <f t="shared" si="5"/>
        <v>-0.70461917331995361</v>
      </c>
      <c r="X28" s="31">
        <f t="shared" si="5"/>
        <v>1.2138719576612944</v>
      </c>
      <c r="Y28" s="31">
        <f t="shared" si="5"/>
        <v>2.3211570326460818</v>
      </c>
      <c r="Z28" s="31">
        <f t="shared" si="5"/>
        <v>5.7140133081839739</v>
      </c>
      <c r="AA28" s="31">
        <f t="shared" si="5"/>
        <v>2.6685156675342769</v>
      </c>
      <c r="AB28" s="31">
        <f t="shared" si="5"/>
        <v>0.66820662755586735</v>
      </c>
      <c r="AC28" s="31">
        <f t="shared" si="5"/>
        <v>-0.40186542994644636</v>
      </c>
      <c r="AD28" s="31">
        <f t="shared" si="5"/>
        <v>0.44982992642992325</v>
      </c>
      <c r="AE28" s="31">
        <f t="shared" si="5"/>
        <v>1.4225554965586085</v>
      </c>
      <c r="AF28" s="31">
        <f t="shared" si="5"/>
        <v>0.91121947424825933</v>
      </c>
      <c r="AG28" s="31">
        <f t="shared" si="5"/>
        <v>-0.32616906337716856</v>
      </c>
      <c r="AH28" s="31">
        <f t="shared" si="5"/>
        <v>1.7389647893774951</v>
      </c>
      <c r="AI28" s="31">
        <f t="shared" si="5"/>
        <v>2.6591865897420908</v>
      </c>
      <c r="AJ28" s="31">
        <f t="shared" si="5"/>
        <v>-0.21906416885314473</v>
      </c>
      <c r="AK28" s="31">
        <f t="shared" si="5"/>
        <v>5.9341398694964909</v>
      </c>
      <c r="AL28" s="31">
        <f t="shared" si="5"/>
        <v>6.4579115257089148</v>
      </c>
      <c r="AM28" s="31">
        <f t="shared" si="5"/>
        <v>5.3386994994959025</v>
      </c>
      <c r="AN28" s="31">
        <f t="shared" si="5"/>
        <v>8.6831656302123186</v>
      </c>
      <c r="AO28" s="31">
        <f t="shared" si="5"/>
        <v>3.899890632619285</v>
      </c>
      <c r="AP28" s="31">
        <f t="shared" si="5"/>
        <v>8.6896192188696375</v>
      </c>
      <c r="AQ28" s="31">
        <f t="shared" si="5"/>
        <v>5.162315424443098</v>
      </c>
      <c r="AR28" s="31">
        <f t="shared" si="5"/>
        <v>5.1869245920068474</v>
      </c>
      <c r="AS28" s="31">
        <f t="shared" si="5"/>
        <v>4.6768634062743342</v>
      </c>
      <c r="AT28" s="31">
        <f t="shared" si="5"/>
        <v>-1.1218019234936816</v>
      </c>
      <c r="AU28" s="31">
        <f t="shared" si="5"/>
        <v>5.5246577353079029</v>
      </c>
      <c r="AV28" s="31">
        <f t="shared" si="5"/>
        <v>9.9927990378574592</v>
      </c>
      <c r="AW28" s="31">
        <f t="shared" si="5"/>
        <v>7.5506268325725268</v>
      </c>
      <c r="AX28" s="31">
        <f t="shared" si="5"/>
        <v>8.680033173919167</v>
      </c>
      <c r="AY28" s="31">
        <f t="shared" si="5"/>
        <v>6.8537437071996665</v>
      </c>
      <c r="AZ28" s="31">
        <f t="shared" si="5"/>
        <v>6.3410002267360488</v>
      </c>
      <c r="BA28" s="31">
        <f t="shared" si="5"/>
        <v>8.8728358945779249</v>
      </c>
      <c r="BB28" s="31">
        <f t="shared" si="5"/>
        <v>3.6270082783717461</v>
      </c>
      <c r="BC28" s="31">
        <f t="shared" si="5"/>
        <v>-33.366171042172468</v>
      </c>
      <c r="BD28" s="31">
        <f t="shared" si="5"/>
        <v>-26.487602848751546</v>
      </c>
      <c r="BE28" s="31">
        <f t="shared" si="5"/>
        <v>-24.87214240473158</v>
      </c>
      <c r="BF28" s="31">
        <f t="shared" si="5"/>
        <v>-25.175172855493887</v>
      </c>
      <c r="BG28" s="31">
        <f t="shared" si="5"/>
        <v>28.060244542422641</v>
      </c>
      <c r="BH28" s="31">
        <f t="shared" si="5"/>
        <v>17.871091831354114</v>
      </c>
      <c r="BI28" s="31">
        <f t="shared" si="5"/>
        <v>25.557660793349847</v>
      </c>
      <c r="BJ28" s="31">
        <f t="shared" si="5"/>
        <v>30.206385196636141</v>
      </c>
      <c r="BK28" s="31">
        <f t="shared" si="5"/>
        <v>25.959959160531309</v>
      </c>
      <c r="BL28" s="31">
        <f t="shared" si="5"/>
        <v>30.49722748628032</v>
      </c>
      <c r="BM28" s="31">
        <f t="shared" si="5"/>
        <v>20.101609749405114</v>
      </c>
      <c r="BN28" s="31">
        <f t="shared" si="5"/>
        <v>16.28154327919793</v>
      </c>
      <c r="BO28" s="31">
        <f t="shared" si="5"/>
        <v>8.8847485664067971</v>
      </c>
      <c r="BP28" s="31">
        <f>+(BP14/BL14-1)*100</f>
        <v>4.7697451700543958</v>
      </c>
      <c r="BQ28" s="31">
        <f>+(BQ14/BM14-1)*100</f>
        <v>8.0444386008293289</v>
      </c>
    </row>
    <row r="29" spans="1:69" ht="15" customHeight="1" x14ac:dyDescent="0.25">
      <c r="A29" s="32"/>
    </row>
    <row r="30" spans="1:69" ht="15" customHeight="1" x14ac:dyDescent="0.25">
      <c r="A30" s="32" t="s">
        <v>113</v>
      </c>
    </row>
  </sheetData>
  <pageMargins left="0.138125" right="0.31496062992125984" top="0.55118110236220474" bottom="0.74803149606299213" header="0.31496062992125984" footer="0.31496062992125984"/>
  <pageSetup paperSize="9" scale="34" orientation="landscape" r:id="rId1"/>
  <headerFooter>
    <oddHeader>&amp;C&amp;G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28"/>
  <sheetViews>
    <sheetView showGridLines="0" view="pageLayout" zoomScaleNormal="100" zoomScaleSheetLayoutView="40" workbookViewId="0">
      <selection activeCell="A10" sqref="A10"/>
    </sheetView>
  </sheetViews>
  <sheetFormatPr defaultColWidth="10" defaultRowHeight="15" customHeight="1" x14ac:dyDescent="0.25"/>
  <cols>
    <col min="1" max="1" width="37.285156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9" width="7.28515625" style="4" bestFit="1" customWidth="1"/>
    <col min="20" max="20" width="7.85546875" style="4" bestFit="1" customWidth="1"/>
    <col min="21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2" width="7.85546875" style="4" bestFit="1" customWidth="1"/>
    <col min="33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8" width="7.85546875" style="4" bestFit="1" customWidth="1"/>
    <col min="49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5" width="7.28515625" style="4" bestFit="1" customWidth="1"/>
    <col min="56" max="56" width="7.85546875" style="4" bestFit="1" customWidth="1"/>
    <col min="57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5" width="9.42578125" style="4" bestFit="1" customWidth="1"/>
    <col min="66" max="66" width="8.140625" style="4" bestFit="1" customWidth="1"/>
    <col min="67" max="67" width="8.7109375" style="4" bestFit="1" customWidth="1"/>
    <col min="68" max="68" width="9.28515625" style="4" bestFit="1" customWidth="1"/>
    <col min="69" max="69" width="9.42578125" style="4" customWidth="1"/>
    <col min="70" max="16384" width="10" style="4"/>
  </cols>
  <sheetData>
    <row r="1" spans="1:69" ht="18" customHeight="1" x14ac:dyDescent="0.25">
      <c r="A1" s="5" t="s">
        <v>144</v>
      </c>
      <c r="B1" s="6"/>
      <c r="C1" s="6"/>
      <c r="D1" s="6"/>
      <c r="E1" s="6"/>
      <c r="F1" s="6"/>
      <c r="G1" s="6"/>
      <c r="H1" s="6"/>
    </row>
    <row r="2" spans="1:69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121</v>
      </c>
      <c r="BO2" s="127" t="s">
        <v>123</v>
      </c>
      <c r="BP2" s="127" t="s">
        <v>126</v>
      </c>
      <c r="BQ2" s="128" t="s">
        <v>140</v>
      </c>
    </row>
    <row r="3" spans="1:69" ht="15" customHeight="1" x14ac:dyDescent="0.25">
      <c r="A3" s="10" t="s">
        <v>83</v>
      </c>
      <c r="B3" s="11">
        <v>28153.845971502189</v>
      </c>
      <c r="C3" s="11">
        <v>28396.444653267918</v>
      </c>
      <c r="D3" s="11">
        <v>29296.99680983842</v>
      </c>
      <c r="E3" s="11">
        <v>32971.874481516636</v>
      </c>
      <c r="F3" s="11">
        <v>30479.396839546102</v>
      </c>
      <c r="G3" s="11">
        <v>28261.378562346905</v>
      </c>
      <c r="H3" s="11">
        <v>30933.263737039859</v>
      </c>
      <c r="I3" s="11">
        <v>31721.080554189499</v>
      </c>
      <c r="J3" s="11">
        <v>29680.972710597765</v>
      </c>
      <c r="K3" s="11">
        <v>32737.233646608278</v>
      </c>
      <c r="L3" s="11">
        <v>32784.407661618861</v>
      </c>
      <c r="M3" s="11">
        <v>33763.071164205379</v>
      </c>
      <c r="N3" s="11">
        <v>29665.113122987561</v>
      </c>
      <c r="O3" s="11">
        <v>32551.624573065397</v>
      </c>
      <c r="P3" s="11">
        <v>32805.401139143396</v>
      </c>
      <c r="Q3" s="11">
        <v>33356.725973680244</v>
      </c>
      <c r="R3" s="11">
        <v>31003.934244992837</v>
      </c>
      <c r="S3" s="11">
        <v>31658.214193199579</v>
      </c>
      <c r="T3" s="11">
        <v>33479.430842108181</v>
      </c>
      <c r="U3" s="11">
        <v>36289.759275024095</v>
      </c>
      <c r="V3" s="11">
        <v>32149.79580846414</v>
      </c>
      <c r="W3" s="11">
        <v>32609.538305739294</v>
      </c>
      <c r="X3" s="11">
        <v>33126.993307829311</v>
      </c>
      <c r="Y3" s="11">
        <v>35914.412352526648</v>
      </c>
      <c r="Z3" s="11">
        <v>33892.234532439768</v>
      </c>
      <c r="AA3" s="11">
        <v>32306.974310638092</v>
      </c>
      <c r="AB3" s="11">
        <v>33616.684586911033</v>
      </c>
      <c r="AC3" s="11">
        <v>36414.95707391826</v>
      </c>
      <c r="AD3" s="11">
        <v>33413.51164639488</v>
      </c>
      <c r="AE3" s="11">
        <v>32562.651528951548</v>
      </c>
      <c r="AF3" s="11">
        <v>35602.650314545215</v>
      </c>
      <c r="AG3" s="11">
        <v>37651.906599371971</v>
      </c>
      <c r="AH3" s="11">
        <v>33654.593876528808</v>
      </c>
      <c r="AI3" s="11">
        <v>34157.833955929018</v>
      </c>
      <c r="AJ3" s="11">
        <v>35796.310937691189</v>
      </c>
      <c r="AK3" s="11">
        <v>40094.796229851068</v>
      </c>
      <c r="AL3" s="11">
        <v>37948.618943809204</v>
      </c>
      <c r="AM3" s="11">
        <v>37172.309120096907</v>
      </c>
      <c r="AN3" s="11">
        <v>37918.461756925113</v>
      </c>
      <c r="AO3" s="11">
        <v>40810.380179168911</v>
      </c>
      <c r="AP3" s="11">
        <v>41691.941293922748</v>
      </c>
      <c r="AQ3" s="11">
        <v>41902.184439862234</v>
      </c>
      <c r="AR3" s="11">
        <v>40050.341420547971</v>
      </c>
      <c r="AS3" s="11">
        <v>43085.772537115008</v>
      </c>
      <c r="AT3" s="11">
        <v>41497.549808482414</v>
      </c>
      <c r="AU3" s="11">
        <v>42266.037264506609</v>
      </c>
      <c r="AV3" s="11">
        <v>43669.789869825436</v>
      </c>
      <c r="AW3" s="11">
        <v>46893.995929559082</v>
      </c>
      <c r="AX3" s="11">
        <v>43076.637455959804</v>
      </c>
      <c r="AY3" s="11">
        <v>44471.826265741824</v>
      </c>
      <c r="AZ3" s="11">
        <v>46584.79115205515</v>
      </c>
      <c r="BA3" s="11">
        <v>51746.78371814228</v>
      </c>
      <c r="BB3" s="11">
        <v>49977.72079523396</v>
      </c>
      <c r="BC3" s="11">
        <v>34448.848008480149</v>
      </c>
      <c r="BD3" s="11">
        <v>38472.359477195372</v>
      </c>
      <c r="BE3" s="11">
        <v>44246.501111914782</v>
      </c>
      <c r="BF3" s="11">
        <v>38882.873520131965</v>
      </c>
      <c r="BG3" s="11">
        <v>43745.815568879021</v>
      </c>
      <c r="BH3" s="11">
        <v>46753.219023526995</v>
      </c>
      <c r="BI3" s="11">
        <v>54583.727930801739</v>
      </c>
      <c r="BJ3" s="11">
        <v>45067.178430448403</v>
      </c>
      <c r="BK3" s="11">
        <v>48671.513681117256</v>
      </c>
      <c r="BL3" s="11">
        <v>50413.672429852893</v>
      </c>
      <c r="BM3" s="11">
        <v>55132.966806912897</v>
      </c>
      <c r="BN3" s="11">
        <v>51306.76259808414</v>
      </c>
      <c r="BO3" s="11">
        <v>49944.52334742414</v>
      </c>
      <c r="BP3" s="11">
        <v>53447.985591393473</v>
      </c>
      <c r="BQ3" s="11">
        <v>57150.019727249652</v>
      </c>
    </row>
    <row r="4" spans="1:69" ht="15" customHeight="1" x14ac:dyDescent="0.25">
      <c r="A4" s="12" t="s">
        <v>84</v>
      </c>
      <c r="B4" s="13">
        <v>22419.00596346334</v>
      </c>
      <c r="C4" s="13">
        <v>22243.417739061275</v>
      </c>
      <c r="D4" s="13">
        <v>22107.743032947943</v>
      </c>
      <c r="E4" s="13">
        <v>24130.589191220799</v>
      </c>
      <c r="F4" s="13">
        <v>24029.662996516752</v>
      </c>
      <c r="G4" s="13">
        <v>21624.793480607412</v>
      </c>
      <c r="H4" s="13">
        <v>22924.331266505054</v>
      </c>
      <c r="I4" s="13">
        <v>23819.418642651661</v>
      </c>
      <c r="J4" s="13">
        <v>23260.688789654359</v>
      </c>
      <c r="K4" s="13">
        <v>25242.95131794376</v>
      </c>
      <c r="L4" s="13">
        <v>24966.699658411268</v>
      </c>
      <c r="M4" s="13">
        <v>24397.806864276063</v>
      </c>
      <c r="N4" s="13">
        <v>22979.949853992919</v>
      </c>
      <c r="O4" s="13">
        <v>24834.75847600264</v>
      </c>
      <c r="P4" s="13">
        <v>24586.673445279208</v>
      </c>
      <c r="Q4" s="13">
        <v>24256.092248040673</v>
      </c>
      <c r="R4" s="13">
        <v>23190.254715045048</v>
      </c>
      <c r="S4" s="13">
        <v>23676.421402788463</v>
      </c>
      <c r="T4" s="13">
        <v>25266.553954364255</v>
      </c>
      <c r="U4" s="13">
        <v>26659.562252008302</v>
      </c>
      <c r="V4" s="13">
        <v>24970.667176646577</v>
      </c>
      <c r="W4" s="13">
        <v>25004.270097918648</v>
      </c>
      <c r="X4" s="13">
        <v>25638.005567032968</v>
      </c>
      <c r="Y4" s="13">
        <v>26481.078855119344</v>
      </c>
      <c r="Z4" s="13">
        <v>26521.343103767224</v>
      </c>
      <c r="AA4" s="13">
        <v>24459.475514787591</v>
      </c>
      <c r="AB4" s="13">
        <v>26265.396746457223</v>
      </c>
      <c r="AC4" s="13">
        <v>26665.102448068021</v>
      </c>
      <c r="AD4" s="13">
        <v>25463.392727470364</v>
      </c>
      <c r="AE4" s="13">
        <v>24260.146788608854</v>
      </c>
      <c r="AF4" s="13">
        <v>27285.805839018391</v>
      </c>
      <c r="AG4" s="13">
        <v>28266.495134040033</v>
      </c>
      <c r="AH4" s="13">
        <v>25515.973362580673</v>
      </c>
      <c r="AI4" s="13">
        <v>25474.574963644085</v>
      </c>
      <c r="AJ4" s="13">
        <v>27835.055525879754</v>
      </c>
      <c r="AK4" s="13">
        <v>29644.931147895484</v>
      </c>
      <c r="AL4" s="13">
        <v>29200.395010079927</v>
      </c>
      <c r="AM4" s="13">
        <v>28367.851648585867</v>
      </c>
      <c r="AN4" s="13">
        <v>29213.075654643071</v>
      </c>
      <c r="AO4" s="13">
        <v>30487.351686691145</v>
      </c>
      <c r="AP4" s="13">
        <v>33929.92926263791</v>
      </c>
      <c r="AQ4" s="13">
        <v>33820.675332288738</v>
      </c>
      <c r="AR4" s="13">
        <v>31507.479903713956</v>
      </c>
      <c r="AS4" s="13">
        <v>33864.824170383552</v>
      </c>
      <c r="AT4" s="13">
        <v>33663.586375885003</v>
      </c>
      <c r="AU4" s="13">
        <v>33644.593167215397</v>
      </c>
      <c r="AV4" s="13">
        <v>34831.812264576874</v>
      </c>
      <c r="AW4" s="13">
        <v>36705.101981666659</v>
      </c>
      <c r="AX4" s="13">
        <v>33453.361749731353</v>
      </c>
      <c r="AY4" s="13">
        <v>34347.547748656725</v>
      </c>
      <c r="AZ4" s="13">
        <v>36558.535269730557</v>
      </c>
      <c r="BA4" s="13">
        <v>40117.973876537762</v>
      </c>
      <c r="BB4" s="13">
        <v>40605.773388985661</v>
      </c>
      <c r="BC4" s="13">
        <v>24485.29781825078</v>
      </c>
      <c r="BD4" s="13">
        <v>27967.578172794652</v>
      </c>
      <c r="BE4" s="13">
        <v>31511.257978402919</v>
      </c>
      <c r="BF4" s="13">
        <v>28274.115773310299</v>
      </c>
      <c r="BG4" s="13">
        <v>32107.611710896559</v>
      </c>
      <c r="BH4" s="13">
        <v>35057.176721816926</v>
      </c>
      <c r="BI4" s="13">
        <v>41680.483836400213</v>
      </c>
      <c r="BJ4" s="13">
        <v>34917.205380477062</v>
      </c>
      <c r="BK4" s="13">
        <v>38073.715551010377</v>
      </c>
      <c r="BL4" s="13">
        <v>39768.422349964712</v>
      </c>
      <c r="BM4" s="13">
        <v>43158.207648237032</v>
      </c>
      <c r="BN4" s="13">
        <v>41158.404095982827</v>
      </c>
      <c r="BO4" s="13">
        <v>39392.185742472677</v>
      </c>
      <c r="BP4" s="13">
        <v>42559.431722160269</v>
      </c>
      <c r="BQ4" s="13">
        <v>44870.808333993242</v>
      </c>
    </row>
    <row r="5" spans="1:69" ht="15" customHeight="1" x14ac:dyDescent="0.25">
      <c r="A5" s="84" t="s">
        <v>153</v>
      </c>
      <c r="B5" s="14">
        <v>5753.7823988518458</v>
      </c>
      <c r="C5" s="14">
        <v>6167.6654743779827</v>
      </c>
      <c r="D5" s="14">
        <v>7194.1681064238164</v>
      </c>
      <c r="E5" s="14">
        <v>8837.7280456542376</v>
      </c>
      <c r="F5" s="14">
        <v>6467.3193120799669</v>
      </c>
      <c r="G5" s="14">
        <v>6644.9419751775858</v>
      </c>
      <c r="H5" s="14">
        <v>8009.0560421356913</v>
      </c>
      <c r="I5" s="14">
        <v>7905.5588493589403</v>
      </c>
      <c r="J5" s="14">
        <v>6422.1565768773389</v>
      </c>
      <c r="K5" s="14">
        <v>7499.711328811858</v>
      </c>
      <c r="L5" s="14">
        <v>7825.6915106434299</v>
      </c>
      <c r="M5" s="14">
        <v>9384.1916073829543</v>
      </c>
      <c r="N5" s="14">
        <v>6695.333240525898</v>
      </c>
      <c r="O5" s="14">
        <v>7726.1518801825123</v>
      </c>
      <c r="P5" s="14">
        <v>8225.9148121699509</v>
      </c>
      <c r="Q5" s="14">
        <v>9104.2857646527136</v>
      </c>
      <c r="R5" s="14">
        <v>7820.9756039469721</v>
      </c>
      <c r="S5" s="14">
        <v>7989.2424077633541</v>
      </c>
      <c r="T5" s="14">
        <v>8220.7852804065351</v>
      </c>
      <c r="U5" s="14">
        <v>9638.6728252972007</v>
      </c>
      <c r="V5" s="14">
        <v>7158.5957881661834</v>
      </c>
      <c r="W5" s="14">
        <v>7593.6464753023174</v>
      </c>
      <c r="X5" s="14">
        <v>7470.4387036457447</v>
      </c>
      <c r="Y5" s="14">
        <v>9450.6198198077964</v>
      </c>
      <c r="Z5" s="14">
        <v>7336.7084972074535</v>
      </c>
      <c r="AA5" s="14">
        <v>7846.8948465598023</v>
      </c>
      <c r="AB5" s="14">
        <v>7318.9528053625218</v>
      </c>
      <c r="AC5" s="14">
        <v>9784.3910524463809</v>
      </c>
      <c r="AD5" s="14">
        <v>7942.9103572528102</v>
      </c>
      <c r="AE5" s="14">
        <v>8314.3310036783987</v>
      </c>
      <c r="AF5" s="14">
        <v>8303.9265279356823</v>
      </c>
      <c r="AG5" s="14">
        <v>9391.791259455782</v>
      </c>
      <c r="AH5" s="14">
        <v>8137.4273055222584</v>
      </c>
      <c r="AI5" s="14">
        <v>8686.5235029547675</v>
      </c>
      <c r="AJ5" s="14">
        <v>7952.6286891446352</v>
      </c>
      <c r="AK5" s="14">
        <v>10456.420502378347</v>
      </c>
      <c r="AL5" s="14">
        <v>8748.2239337292467</v>
      </c>
      <c r="AM5" s="14">
        <v>8804.457471511012</v>
      </c>
      <c r="AN5" s="14">
        <v>8705.3861022820165</v>
      </c>
      <c r="AO5" s="14">
        <v>10323.028492477741</v>
      </c>
      <c r="AP5" s="14">
        <v>7746.0898538847405</v>
      </c>
      <c r="AQ5" s="14">
        <v>8067.5817479969237</v>
      </c>
      <c r="AR5" s="14">
        <v>8535.6080533888235</v>
      </c>
      <c r="AS5" s="14">
        <v>9213.3718013196449</v>
      </c>
      <c r="AT5" s="14">
        <v>7834.9618323712903</v>
      </c>
      <c r="AU5" s="14">
        <v>8607.7880713341838</v>
      </c>
      <c r="AV5" s="14">
        <v>8825.462409748432</v>
      </c>
      <c r="AW5" s="14">
        <v>10159.502961184387</v>
      </c>
      <c r="AX5" s="14">
        <v>9579.3312325092775</v>
      </c>
      <c r="AY5" s="14">
        <v>10072.169965238476</v>
      </c>
      <c r="AZ5" s="14">
        <v>9992.2888948941345</v>
      </c>
      <c r="BA5" s="14">
        <v>11573.576861219703</v>
      </c>
      <c r="BB5" s="14">
        <v>9385.7078542009567</v>
      </c>
      <c r="BC5" s="14">
        <v>9846.4883604083607</v>
      </c>
      <c r="BD5" s="14">
        <v>10396.530270285672</v>
      </c>
      <c r="BE5" s="14">
        <v>12587.128973720663</v>
      </c>
      <c r="BF5" s="14">
        <v>10499.051068949278</v>
      </c>
      <c r="BG5" s="14">
        <v>11525.767192503912</v>
      </c>
      <c r="BH5" s="14">
        <v>11603.310839900993</v>
      </c>
      <c r="BI5" s="14">
        <v>12822.766187330535</v>
      </c>
      <c r="BJ5" s="14">
        <v>10104.939540225869</v>
      </c>
      <c r="BK5" s="14">
        <v>10563.382717508764</v>
      </c>
      <c r="BL5" s="14">
        <v>10622.570251428462</v>
      </c>
      <c r="BM5" s="14">
        <v>11936.945632354973</v>
      </c>
      <c r="BN5" s="14">
        <v>10149.782482211313</v>
      </c>
      <c r="BO5" s="14">
        <v>10528.91987141517</v>
      </c>
      <c r="BP5" s="14">
        <v>10878.373702978764</v>
      </c>
      <c r="BQ5" s="14">
        <v>12244.883404558041</v>
      </c>
    </row>
    <row r="6" spans="1:69" ht="15" customHeight="1" x14ac:dyDescent="0.25">
      <c r="A6" s="4" t="s">
        <v>85</v>
      </c>
      <c r="B6" s="13">
        <v>15466.88659326872</v>
      </c>
      <c r="C6" s="13">
        <v>19158.366315106236</v>
      </c>
      <c r="D6" s="13">
        <v>17155.531968057498</v>
      </c>
      <c r="E6" s="13">
        <v>18198.26367894073</v>
      </c>
      <c r="F6" s="13">
        <v>14740.036699699478</v>
      </c>
      <c r="G6" s="13">
        <v>16118.926839852084</v>
      </c>
      <c r="H6" s="13">
        <v>18482.546749738376</v>
      </c>
      <c r="I6" s="13">
        <v>23409.960033000789</v>
      </c>
      <c r="J6" s="13">
        <v>18577.299443306689</v>
      </c>
      <c r="K6" s="13">
        <v>15703.064426436909</v>
      </c>
      <c r="L6" s="13">
        <v>15965.59484738523</v>
      </c>
      <c r="M6" s="13">
        <v>15509.795211572024</v>
      </c>
      <c r="N6" s="13">
        <v>17990.381013700582</v>
      </c>
      <c r="O6" s="13">
        <v>18828.118685541263</v>
      </c>
      <c r="P6" s="13">
        <v>17212.107668216224</v>
      </c>
      <c r="Q6" s="13">
        <v>18738.464147197312</v>
      </c>
      <c r="R6" s="13">
        <v>17872.171276065405</v>
      </c>
      <c r="S6" s="13">
        <v>21197.494974618476</v>
      </c>
      <c r="T6" s="13">
        <v>18340.876549426586</v>
      </c>
      <c r="U6" s="13">
        <v>16659.860847066244</v>
      </c>
      <c r="V6" s="13">
        <v>14482.922810845357</v>
      </c>
      <c r="W6" s="13">
        <v>14694.503156168837</v>
      </c>
      <c r="X6" s="13">
        <v>15761.463690855799</v>
      </c>
      <c r="Y6" s="13">
        <v>14063.067846413629</v>
      </c>
      <c r="Z6" s="13">
        <v>10599.743861639739</v>
      </c>
      <c r="AA6" s="13">
        <v>14532.061934322475</v>
      </c>
      <c r="AB6" s="13">
        <v>12395.414251069449</v>
      </c>
      <c r="AC6" s="13">
        <v>13936.454321082245</v>
      </c>
      <c r="AD6" s="13">
        <v>13280.879914802799</v>
      </c>
      <c r="AE6" s="13">
        <v>16050.979770372027</v>
      </c>
      <c r="AF6" s="13">
        <v>17977.777124479519</v>
      </c>
      <c r="AG6" s="13">
        <v>13021.662791288903</v>
      </c>
      <c r="AH6" s="13">
        <v>13284.594317297759</v>
      </c>
      <c r="AI6" s="13">
        <v>15444.383688928223</v>
      </c>
      <c r="AJ6" s="13">
        <v>10000.718780971061</v>
      </c>
      <c r="AK6" s="13">
        <v>11890.582212802894</v>
      </c>
      <c r="AL6" s="13">
        <v>9824.4268052673087</v>
      </c>
      <c r="AM6" s="13">
        <v>14548.494529987564</v>
      </c>
      <c r="AN6" s="13">
        <v>17043.661698357373</v>
      </c>
      <c r="AO6" s="13">
        <v>13079.82196638767</v>
      </c>
      <c r="AP6" s="13">
        <v>10920.624706926177</v>
      </c>
      <c r="AQ6" s="13">
        <v>13936.278865874863</v>
      </c>
      <c r="AR6" s="13">
        <v>15416.12633236534</v>
      </c>
      <c r="AS6" s="13">
        <v>15498.539210468209</v>
      </c>
      <c r="AT6" s="13">
        <v>9424.7987548428227</v>
      </c>
      <c r="AU6" s="13">
        <v>16733.067693483197</v>
      </c>
      <c r="AV6" s="13">
        <v>18067.997261021534</v>
      </c>
      <c r="AW6" s="13">
        <v>13794.444333726864</v>
      </c>
      <c r="AX6" s="13">
        <v>12084.785571241364</v>
      </c>
      <c r="AY6" s="13">
        <v>14730.885718751455</v>
      </c>
      <c r="AZ6" s="13">
        <v>16838.484034766927</v>
      </c>
      <c r="BA6" s="13">
        <v>12216.652966041911</v>
      </c>
      <c r="BB6" s="13">
        <v>8323.7159372385559</v>
      </c>
      <c r="BC6" s="13">
        <v>13424.593530631208</v>
      </c>
      <c r="BD6" s="13">
        <v>18790.354963264581</v>
      </c>
      <c r="BE6" s="13">
        <v>15378.151798002489</v>
      </c>
      <c r="BF6" s="13">
        <v>16011.626157584875</v>
      </c>
      <c r="BG6" s="13">
        <v>17109.082791073903</v>
      </c>
      <c r="BH6" s="13">
        <v>13952.304509830517</v>
      </c>
      <c r="BI6" s="13">
        <v>10201.174109907828</v>
      </c>
      <c r="BJ6" s="13">
        <v>8788.8624839147869</v>
      </c>
      <c r="BK6" s="13">
        <v>10980.87947863686</v>
      </c>
      <c r="BL6" s="13">
        <v>12773.304848692531</v>
      </c>
      <c r="BM6" s="13">
        <v>9025.0655630145302</v>
      </c>
      <c r="BN6" s="13">
        <v>5271.9226881107761</v>
      </c>
      <c r="BO6" s="13">
        <v>6628.8700789089926</v>
      </c>
      <c r="BP6" s="13">
        <v>10275.381549398286</v>
      </c>
      <c r="BQ6" s="13">
        <v>5205.7818252962788</v>
      </c>
    </row>
    <row r="7" spans="1:69" ht="15" customHeight="1" x14ac:dyDescent="0.25">
      <c r="A7" s="15" t="s">
        <v>86</v>
      </c>
      <c r="B7" s="14">
        <v>12582.541332617113</v>
      </c>
      <c r="C7" s="14">
        <v>13586.254754826259</v>
      </c>
      <c r="D7" s="14">
        <v>11795.582082409592</v>
      </c>
      <c r="E7" s="14">
        <v>15004.233752548831</v>
      </c>
      <c r="F7" s="14">
        <v>15106.68016172518</v>
      </c>
      <c r="G7" s="14">
        <v>14294.183527376819</v>
      </c>
      <c r="H7" s="14">
        <v>13615.58623286375</v>
      </c>
      <c r="I7" s="14">
        <v>14052.603432790049</v>
      </c>
      <c r="J7" s="14">
        <v>11412.804717436378</v>
      </c>
      <c r="K7" s="14">
        <v>11783.570407027004</v>
      </c>
      <c r="L7" s="14">
        <v>12069.791537484603</v>
      </c>
      <c r="M7" s="14">
        <v>12164.325446058927</v>
      </c>
      <c r="N7" s="14">
        <v>11812.743050686944</v>
      </c>
      <c r="O7" s="14">
        <v>11986.861474262587</v>
      </c>
      <c r="P7" s="14">
        <v>13255.455465796422</v>
      </c>
      <c r="Q7" s="14">
        <v>13493.663339800976</v>
      </c>
      <c r="R7" s="14">
        <v>12648.256741837504</v>
      </c>
      <c r="S7" s="14">
        <v>12714.157749764807</v>
      </c>
      <c r="T7" s="14">
        <v>14942.481583171411</v>
      </c>
      <c r="U7" s="14">
        <v>15681.284866054295</v>
      </c>
      <c r="V7" s="14">
        <v>15432.881138070081</v>
      </c>
      <c r="W7" s="14">
        <v>16048.645092512954</v>
      </c>
      <c r="X7" s="14">
        <v>16518.655495032006</v>
      </c>
      <c r="Y7" s="14">
        <v>15674.451430683581</v>
      </c>
      <c r="Z7" s="14">
        <v>15679.072777434023</v>
      </c>
      <c r="AA7" s="14">
        <v>15490.073751783215</v>
      </c>
      <c r="AB7" s="14">
        <v>16121.930280781422</v>
      </c>
      <c r="AC7" s="14">
        <v>16653.183729601151</v>
      </c>
      <c r="AD7" s="14">
        <v>15489.706852735633</v>
      </c>
      <c r="AE7" s="14">
        <v>14411.476601123535</v>
      </c>
      <c r="AF7" s="14">
        <v>13826.389215315947</v>
      </c>
      <c r="AG7" s="14">
        <v>19279.362765987466</v>
      </c>
      <c r="AH7" s="14">
        <v>18315.683107761994</v>
      </c>
      <c r="AI7" s="14">
        <v>16588.885566148136</v>
      </c>
      <c r="AJ7" s="14">
        <v>17980.918466889929</v>
      </c>
      <c r="AK7" s="14">
        <v>18653.512859199931</v>
      </c>
      <c r="AL7" s="14">
        <v>20436.780832954079</v>
      </c>
      <c r="AM7" s="14">
        <v>17256.04730912219</v>
      </c>
      <c r="AN7" s="14">
        <v>18379.659755933615</v>
      </c>
      <c r="AO7" s="14">
        <v>21844.770101990089</v>
      </c>
      <c r="AP7" s="14">
        <v>23203.854016125453</v>
      </c>
      <c r="AQ7" s="14">
        <v>17866.56360877644</v>
      </c>
      <c r="AR7" s="14">
        <v>20356.989598952103</v>
      </c>
      <c r="AS7" s="14">
        <v>24102.325364695753</v>
      </c>
      <c r="AT7" s="14">
        <v>25453.725928969707</v>
      </c>
      <c r="AU7" s="14">
        <v>22938.912175596131</v>
      </c>
      <c r="AV7" s="14">
        <v>22007.23470825695</v>
      </c>
      <c r="AW7" s="14">
        <v>26591.777651276901</v>
      </c>
      <c r="AX7" s="14">
        <v>26832.613853224353</v>
      </c>
      <c r="AY7" s="14">
        <v>24448.500323309909</v>
      </c>
      <c r="AZ7" s="14">
        <v>24675.105767378718</v>
      </c>
      <c r="BA7" s="14">
        <v>29949.714096475062</v>
      </c>
      <c r="BB7" s="14">
        <v>26887.137964957343</v>
      </c>
      <c r="BC7" s="14">
        <v>5958.9314669592322</v>
      </c>
      <c r="BD7" s="14">
        <v>5511.198408958865</v>
      </c>
      <c r="BE7" s="14">
        <v>7666.0027641528586</v>
      </c>
      <c r="BF7" s="14">
        <v>8078.6211616603096</v>
      </c>
      <c r="BG7" s="14">
        <v>9065.7973116512967</v>
      </c>
      <c r="BH7" s="14">
        <v>11202.533114683554</v>
      </c>
      <c r="BI7" s="14">
        <v>16359.390424750909</v>
      </c>
      <c r="BJ7" s="14">
        <v>19376.933498811773</v>
      </c>
      <c r="BK7" s="14">
        <v>20181.53633716713</v>
      </c>
      <c r="BL7" s="14">
        <v>23987.625264244467</v>
      </c>
      <c r="BM7" s="14">
        <v>24807.188175114468</v>
      </c>
      <c r="BN7" s="14">
        <v>24019.590503752097</v>
      </c>
      <c r="BO7" s="14">
        <v>19479.996244043439</v>
      </c>
      <c r="BP7" s="14">
        <v>22598.09800588671</v>
      </c>
      <c r="BQ7" s="14">
        <v>26570.046156451248</v>
      </c>
    </row>
    <row r="8" spans="1:69" ht="15" customHeight="1" x14ac:dyDescent="0.25">
      <c r="A8" s="12" t="s">
        <v>87</v>
      </c>
      <c r="B8" s="13">
        <v>741.08479793692641</v>
      </c>
      <c r="C8" s="13">
        <v>711.32827055717325</v>
      </c>
      <c r="D8" s="13">
        <v>429.14228380587889</v>
      </c>
      <c r="E8" s="13">
        <v>623.42618738296267</v>
      </c>
      <c r="F8" s="13">
        <v>809.0395936067265</v>
      </c>
      <c r="G8" s="13">
        <v>704.28923555796359</v>
      </c>
      <c r="H8" s="13">
        <v>964.16828595567154</v>
      </c>
      <c r="I8" s="13">
        <v>782.53802435024727</v>
      </c>
      <c r="J8" s="13">
        <v>466.23310249687097</v>
      </c>
      <c r="K8" s="13">
        <v>728.44532843526508</v>
      </c>
      <c r="L8" s="13">
        <v>882.651112532002</v>
      </c>
      <c r="M8" s="13">
        <v>894.7082494530971</v>
      </c>
      <c r="N8" s="13">
        <v>809.24675491102414</v>
      </c>
      <c r="O8" s="13">
        <v>1248.7018422023873</v>
      </c>
      <c r="P8" s="13">
        <v>689.50748505660772</v>
      </c>
      <c r="Q8" s="13">
        <v>1532.8730360090212</v>
      </c>
      <c r="R8" s="13">
        <v>1252.1437496611852</v>
      </c>
      <c r="S8" s="13">
        <v>1374.6979093274688</v>
      </c>
      <c r="T8" s="13">
        <v>1179.7678956935126</v>
      </c>
      <c r="U8" s="13">
        <v>1577.5324931943871</v>
      </c>
      <c r="V8" s="13">
        <v>984.78968194377728</v>
      </c>
      <c r="W8" s="13">
        <v>1567.2368649228761</v>
      </c>
      <c r="X8" s="13">
        <v>1460.7177992033646</v>
      </c>
      <c r="Y8" s="13">
        <v>952.32937062543726</v>
      </c>
      <c r="Z8" s="13">
        <v>768.73459297951797</v>
      </c>
      <c r="AA8" s="13">
        <v>1638.0239648545105</v>
      </c>
      <c r="AB8" s="13">
        <v>1817.7213407058196</v>
      </c>
      <c r="AC8" s="13">
        <v>1613.1753737284378</v>
      </c>
      <c r="AD8" s="13">
        <v>1352.6799221353115</v>
      </c>
      <c r="AE8" s="13">
        <v>1011.4245470922325</v>
      </c>
      <c r="AF8" s="13">
        <v>1802.4967674730774</v>
      </c>
      <c r="AG8" s="13">
        <v>2806.4372373311526</v>
      </c>
      <c r="AH8" s="13">
        <v>3228.3590611428444</v>
      </c>
      <c r="AI8" s="13">
        <v>3607.3445474833975</v>
      </c>
      <c r="AJ8" s="13">
        <v>3238.6004799039242</v>
      </c>
      <c r="AK8" s="13">
        <v>3829.6959114698366</v>
      </c>
      <c r="AL8" s="13">
        <v>3757.2029744063079</v>
      </c>
      <c r="AM8" s="13">
        <v>3269.4602376880293</v>
      </c>
      <c r="AN8" s="13">
        <v>3206.5922380072966</v>
      </c>
      <c r="AO8" s="13">
        <v>3821.6355498983698</v>
      </c>
      <c r="AP8" s="13">
        <v>4181.7971152632972</v>
      </c>
      <c r="AQ8" s="13">
        <v>3963.6739603009478</v>
      </c>
      <c r="AR8" s="13">
        <v>4131.4330464345276</v>
      </c>
      <c r="AS8" s="13">
        <v>6277.0562335864824</v>
      </c>
      <c r="AT8" s="13">
        <v>6936.5586071546541</v>
      </c>
      <c r="AU8" s="13">
        <v>7193.5862535985707</v>
      </c>
      <c r="AV8" s="13">
        <v>7432.0212808371925</v>
      </c>
      <c r="AW8" s="13">
        <v>8255.3266761685554</v>
      </c>
      <c r="AX8" s="13">
        <v>7266.643119172435</v>
      </c>
      <c r="AY8" s="13">
        <v>7342.9716348347074</v>
      </c>
      <c r="AZ8" s="13">
        <v>6650.1251880464315</v>
      </c>
      <c r="BA8" s="13">
        <v>8431.0094717689735</v>
      </c>
      <c r="BB8" s="13">
        <v>6357.0801043958027</v>
      </c>
      <c r="BC8" s="13">
        <v>2214.3520508612946</v>
      </c>
      <c r="BD8" s="13">
        <v>2508.0059821784921</v>
      </c>
      <c r="BE8" s="13">
        <v>3516.6183683353306</v>
      </c>
      <c r="BF8" s="13">
        <v>3581.7603513963336</v>
      </c>
      <c r="BG8" s="13">
        <v>4615.4744402158776</v>
      </c>
      <c r="BH8" s="13">
        <v>4185.4277616032741</v>
      </c>
      <c r="BI8" s="13">
        <v>4779.4150717117209</v>
      </c>
      <c r="BJ8" s="13">
        <v>6546.333456078095</v>
      </c>
      <c r="BK8" s="13">
        <v>7640.9793865478823</v>
      </c>
      <c r="BL8" s="13">
        <v>8120.1110996325961</v>
      </c>
      <c r="BM8" s="13">
        <v>6321.6457113945689</v>
      </c>
      <c r="BN8" s="13">
        <v>7511.7039146943089</v>
      </c>
      <c r="BO8" s="13">
        <v>5279.0845635371134</v>
      </c>
      <c r="BP8" s="13">
        <v>4147.46155929621</v>
      </c>
      <c r="BQ8" s="13">
        <v>6266.440386797447</v>
      </c>
    </row>
    <row r="9" spans="1:69" ht="15" customHeight="1" x14ac:dyDescent="0.25">
      <c r="A9" s="12" t="s">
        <v>88</v>
      </c>
      <c r="B9" s="13">
        <v>11957.870115289932</v>
      </c>
      <c r="C9" s="13">
        <v>13005.989093372473</v>
      </c>
      <c r="D9" s="13">
        <v>11491.598504786722</v>
      </c>
      <c r="E9" s="13">
        <v>14535.332815656935</v>
      </c>
      <c r="F9" s="13">
        <v>14442.277669154979</v>
      </c>
      <c r="G9" s="13">
        <v>13730.447335897661</v>
      </c>
      <c r="H9" s="13">
        <v>12767.599589888481</v>
      </c>
      <c r="I9" s="13">
        <v>13402.803193264252</v>
      </c>
      <c r="J9" s="13">
        <v>11068.510808484714</v>
      </c>
      <c r="K9" s="13">
        <v>11160.902062163457</v>
      </c>
      <c r="L9" s="13">
        <v>11284.367751720249</v>
      </c>
      <c r="M9" s="13">
        <v>11367.187055435204</v>
      </c>
      <c r="N9" s="13">
        <v>11104.007097061738</v>
      </c>
      <c r="O9" s="13">
        <v>10810.941564621357</v>
      </c>
      <c r="P9" s="13">
        <v>12693.668230348399</v>
      </c>
      <c r="Q9" s="13">
        <v>12034.030164561031</v>
      </c>
      <c r="R9" s="13">
        <v>11476.747148639972</v>
      </c>
      <c r="S9" s="13">
        <v>11412.17907000941</v>
      </c>
      <c r="T9" s="13">
        <v>13879.488317019963</v>
      </c>
      <c r="U9" s="13">
        <v>14201.917441377673</v>
      </c>
      <c r="V9" s="13">
        <v>14575.67265608599</v>
      </c>
      <c r="W9" s="13">
        <v>14585.73607685199</v>
      </c>
      <c r="X9" s="13">
        <v>15173.274683866073</v>
      </c>
      <c r="Y9" s="13">
        <v>14854.198584309024</v>
      </c>
      <c r="Z9" s="13">
        <v>15046.948288701697</v>
      </c>
      <c r="AA9" s="13">
        <v>13951.040657055915</v>
      </c>
      <c r="AB9" s="13">
        <v>14402.615850288457</v>
      </c>
      <c r="AC9" s="13">
        <v>15152.485659847027</v>
      </c>
      <c r="AD9" s="13">
        <v>14248.583243060777</v>
      </c>
      <c r="AE9" s="13">
        <v>13517.524587868777</v>
      </c>
      <c r="AF9" s="13">
        <v>12090.520820976808</v>
      </c>
      <c r="AG9" s="13">
        <v>16549.605016713864</v>
      </c>
      <c r="AH9" s="13">
        <v>15110.725796755016</v>
      </c>
      <c r="AI9" s="13">
        <v>12954.480817505915</v>
      </c>
      <c r="AJ9" s="13">
        <v>14760.402026636746</v>
      </c>
      <c r="AK9" s="13">
        <v>14809.391359102297</v>
      </c>
      <c r="AL9" s="13">
        <v>16679.577858547775</v>
      </c>
      <c r="AM9" s="13">
        <v>13986.587071434154</v>
      </c>
      <c r="AN9" s="13">
        <v>15173.067517926316</v>
      </c>
      <c r="AO9" s="13">
        <v>18023.134552091713</v>
      </c>
      <c r="AP9" s="13">
        <v>19021.606339664038</v>
      </c>
      <c r="AQ9" s="13">
        <v>13991.514451119543</v>
      </c>
      <c r="AR9" s="13">
        <v>16280.51090505842</v>
      </c>
      <c r="AS9" s="13">
        <v>18056.074130146371</v>
      </c>
      <c r="AT9" s="13">
        <v>18993.469272090788</v>
      </c>
      <c r="AU9" s="13">
        <v>16417.68337170871</v>
      </c>
      <c r="AV9" s="13">
        <v>15357.151398107391</v>
      </c>
      <c r="AW9" s="13">
        <v>19094.260397219143</v>
      </c>
      <c r="AX9" s="13">
        <v>20074.971718501485</v>
      </c>
      <c r="AY9" s="13">
        <v>17741.833085865364</v>
      </c>
      <c r="AZ9" s="13">
        <v>18485.351681951401</v>
      </c>
      <c r="BA9" s="13">
        <v>22163.355431357155</v>
      </c>
      <c r="BB9" s="13">
        <v>20800.735995021554</v>
      </c>
      <c r="BC9" s="13">
        <v>4009.6460201738055</v>
      </c>
      <c r="BD9" s="13">
        <v>3365.47277924947</v>
      </c>
      <c r="BE9" s="13">
        <v>4660.4446591062888</v>
      </c>
      <c r="BF9" s="13">
        <v>5055.8349000987882</v>
      </c>
      <c r="BG9" s="13">
        <v>5259.7637069401089</v>
      </c>
      <c r="BH9" s="13">
        <v>7553.4275329869079</v>
      </c>
      <c r="BI9" s="13">
        <v>11955.882785948437</v>
      </c>
      <c r="BJ9" s="13">
        <v>13637.633556531959</v>
      </c>
      <c r="BK9" s="13">
        <v>13548.454513013536</v>
      </c>
      <c r="BL9" s="13">
        <v>16869.852669147011</v>
      </c>
      <c r="BM9" s="13">
        <v>19099.909822675654</v>
      </c>
      <c r="BN9" s="13">
        <v>17386.884244421744</v>
      </c>
      <c r="BO9" s="13">
        <v>14752.238194823512</v>
      </c>
      <c r="BP9" s="13">
        <v>18697.423852080752</v>
      </c>
      <c r="BQ9" s="13">
        <v>20869.985436329138</v>
      </c>
    </row>
    <row r="10" spans="1:69" ht="15" customHeight="1" x14ac:dyDescent="0.25">
      <c r="A10" s="15" t="s">
        <v>89</v>
      </c>
      <c r="B10" s="14">
        <v>19921.276329965865</v>
      </c>
      <c r="C10" s="14">
        <v>23375.31987015991</v>
      </c>
      <c r="D10" s="14">
        <v>22162.869828160019</v>
      </c>
      <c r="E10" s="14">
        <v>25365.005362388903</v>
      </c>
      <c r="F10" s="14">
        <v>20986.756560772261</v>
      </c>
      <c r="G10" s="14">
        <v>20917.092496449575</v>
      </c>
      <c r="H10" s="14">
        <v>22690.597192243134</v>
      </c>
      <c r="I10" s="14">
        <v>24980.84135304614</v>
      </c>
      <c r="J10" s="14">
        <v>20745.95138692472</v>
      </c>
      <c r="K10" s="14">
        <v>21247.272521601502</v>
      </c>
      <c r="L10" s="14">
        <v>20367.372330775506</v>
      </c>
      <c r="M10" s="14">
        <v>20963.073671899234</v>
      </c>
      <c r="N10" s="14">
        <v>19999.055837566892</v>
      </c>
      <c r="O10" s="14">
        <v>22469.356975312829</v>
      </c>
      <c r="P10" s="14">
        <v>22882.328380346149</v>
      </c>
      <c r="Q10" s="14">
        <v>24641.184953327025</v>
      </c>
      <c r="R10" s="14">
        <v>21810.528719417023</v>
      </c>
      <c r="S10" s="14">
        <v>24326.826674114971</v>
      </c>
      <c r="T10" s="14">
        <v>24300.266641643349</v>
      </c>
      <c r="U10" s="14">
        <v>23890.546765466195</v>
      </c>
      <c r="V10" s="14">
        <v>20786.52546865182</v>
      </c>
      <c r="W10" s="14">
        <v>21601.784092241422</v>
      </c>
      <c r="X10" s="14">
        <v>23124.149983810901</v>
      </c>
      <c r="Y10" s="14">
        <v>20836.179367119861</v>
      </c>
      <c r="Z10" s="14">
        <v>17669.423339487825</v>
      </c>
      <c r="AA10" s="14">
        <v>20602.740962769454</v>
      </c>
      <c r="AB10" s="14">
        <v>20046.93795811876</v>
      </c>
      <c r="AC10" s="14">
        <v>22332.875798416324</v>
      </c>
      <c r="AD10" s="14">
        <v>19744.55619388078</v>
      </c>
      <c r="AE10" s="14">
        <v>20772.56143677012</v>
      </c>
      <c r="AF10" s="14">
        <v>24258.436985067245</v>
      </c>
      <c r="AG10" s="14">
        <v>25337.554997605414</v>
      </c>
      <c r="AH10" s="14">
        <v>22387.575560803685</v>
      </c>
      <c r="AI10" s="14">
        <v>23339.277910028701</v>
      </c>
      <c r="AJ10" s="14">
        <v>21591.373199860507</v>
      </c>
      <c r="AK10" s="14">
        <v>24633.773329307114</v>
      </c>
      <c r="AL10" s="14">
        <v>23338.376686622923</v>
      </c>
      <c r="AM10" s="14">
        <v>24754.892820756431</v>
      </c>
      <c r="AN10" s="14">
        <v>28120.778644221224</v>
      </c>
      <c r="AO10" s="14">
        <v>28693.944848399431</v>
      </c>
      <c r="AP10" s="14">
        <v>27992.589551771165</v>
      </c>
      <c r="AQ10" s="14">
        <v>27839.06108262749</v>
      </c>
      <c r="AR10" s="14">
        <v>29564.086422874585</v>
      </c>
      <c r="AS10" s="14">
        <v>33507.076540146503</v>
      </c>
      <c r="AT10" s="14">
        <v>28951.62743770843</v>
      </c>
      <c r="AU10" s="14">
        <v>34042.292695520155</v>
      </c>
      <c r="AV10" s="14">
        <v>34336.087547089264</v>
      </c>
      <c r="AW10" s="14">
        <v>36047.888611642469</v>
      </c>
      <c r="AX10" s="14">
        <v>30925.077824582768</v>
      </c>
      <c r="AY10" s="14">
        <v>33588.528964690937</v>
      </c>
      <c r="AZ10" s="14">
        <v>35304.765736348745</v>
      </c>
      <c r="BA10" s="14">
        <v>37986.608560394779</v>
      </c>
      <c r="BB10" s="14">
        <v>33567.637745394568</v>
      </c>
      <c r="BC10" s="14">
        <v>20717.866949922416</v>
      </c>
      <c r="BD10" s="14">
        <v>23383.978183408442</v>
      </c>
      <c r="BE10" s="14">
        <v>25432.222192141624</v>
      </c>
      <c r="BF10" s="14">
        <v>23526.322730481286</v>
      </c>
      <c r="BG10" s="14">
        <v>26109.770873811347</v>
      </c>
      <c r="BH10" s="14">
        <v>27780.255347348608</v>
      </c>
      <c r="BI10" s="14">
        <v>31302.014026146066</v>
      </c>
      <c r="BJ10" s="14">
        <v>25713.596172720743</v>
      </c>
      <c r="BK10" s="14">
        <v>29997.111005404644</v>
      </c>
      <c r="BL10" s="14">
        <v>33302.356822635367</v>
      </c>
      <c r="BM10" s="14">
        <v>33355.304473130294</v>
      </c>
      <c r="BN10" s="14">
        <v>28067.034524110721</v>
      </c>
      <c r="BO10" s="14">
        <v>24550.011802117297</v>
      </c>
      <c r="BP10" s="14">
        <v>31080.256221707274</v>
      </c>
      <c r="BQ10" s="14">
        <v>28303.071058333673</v>
      </c>
    </row>
    <row r="11" spans="1:69" ht="15" customHeight="1" x14ac:dyDescent="0.25">
      <c r="A11" s="12" t="s">
        <v>90</v>
      </c>
      <c r="B11" s="13">
        <v>15156.236040550793</v>
      </c>
      <c r="C11" s="13">
        <v>18239.480915863893</v>
      </c>
      <c r="D11" s="13">
        <v>17098.764076375413</v>
      </c>
      <c r="E11" s="13">
        <v>19633.599824037454</v>
      </c>
      <c r="F11" s="13">
        <v>15597.157898806434</v>
      </c>
      <c r="G11" s="13">
        <v>15632.368303223795</v>
      </c>
      <c r="H11" s="13">
        <v>17403.213026561996</v>
      </c>
      <c r="I11" s="13">
        <v>19526.588435847651</v>
      </c>
      <c r="J11" s="13">
        <v>15802.914224021775</v>
      </c>
      <c r="K11" s="13">
        <v>15972.263390130538</v>
      </c>
      <c r="L11" s="13">
        <v>14894.139430122477</v>
      </c>
      <c r="M11" s="13">
        <v>15564.005954842271</v>
      </c>
      <c r="N11" s="13">
        <v>15465.141970298402</v>
      </c>
      <c r="O11" s="13">
        <v>17946.066146102839</v>
      </c>
      <c r="P11" s="13">
        <v>17428.954131624356</v>
      </c>
      <c r="Q11" s="13">
        <v>17933.685309239507</v>
      </c>
      <c r="R11" s="13">
        <v>16902.850045696137</v>
      </c>
      <c r="S11" s="13">
        <v>19428.543016435753</v>
      </c>
      <c r="T11" s="13">
        <v>19260.431165308939</v>
      </c>
      <c r="U11" s="13">
        <v>18894.495128991581</v>
      </c>
      <c r="V11" s="13">
        <v>15811.826567525193</v>
      </c>
      <c r="W11" s="13">
        <v>16605.811108591512</v>
      </c>
      <c r="X11" s="13">
        <v>15320.865774647893</v>
      </c>
      <c r="Y11" s="13">
        <v>15813.098826662786</v>
      </c>
      <c r="Z11" s="13">
        <v>12288.498816487174</v>
      </c>
      <c r="AA11" s="13">
        <v>15051.730371502885</v>
      </c>
      <c r="AB11" s="13">
        <v>14245.699299990043</v>
      </c>
      <c r="AC11" s="13">
        <v>16548.71597995819</v>
      </c>
      <c r="AD11" s="13">
        <v>14273.306543019176</v>
      </c>
      <c r="AE11" s="13">
        <v>14861.435354764393</v>
      </c>
      <c r="AF11" s="13">
        <v>18453.679188329097</v>
      </c>
      <c r="AG11" s="13">
        <v>18445.12690358864</v>
      </c>
      <c r="AH11" s="13">
        <v>16938.25127825412</v>
      </c>
      <c r="AI11" s="13">
        <v>17439.490283692885</v>
      </c>
      <c r="AJ11" s="13">
        <v>15598.355951436028</v>
      </c>
      <c r="AK11" s="13">
        <v>18124.902486617015</v>
      </c>
      <c r="AL11" s="13">
        <v>16667.156201062651</v>
      </c>
      <c r="AM11" s="13">
        <v>17904.045470777379</v>
      </c>
      <c r="AN11" s="13">
        <v>21660.742121833639</v>
      </c>
      <c r="AO11" s="13">
        <v>22071.340206326389</v>
      </c>
      <c r="AP11" s="13">
        <v>21799.241383125311</v>
      </c>
      <c r="AQ11" s="13">
        <v>21673.731895728146</v>
      </c>
      <c r="AR11" s="13">
        <v>23283.376723530793</v>
      </c>
      <c r="AS11" s="13">
        <v>26583.02620172979</v>
      </c>
      <c r="AT11" s="13">
        <v>22427.729125521339</v>
      </c>
      <c r="AU11" s="13">
        <v>26639.508429646285</v>
      </c>
      <c r="AV11" s="13">
        <v>26952.306564017992</v>
      </c>
      <c r="AW11" s="13">
        <v>27815.724047564145</v>
      </c>
      <c r="AX11" s="13">
        <v>23531.606742169413</v>
      </c>
      <c r="AY11" s="13">
        <v>26768.079882406219</v>
      </c>
      <c r="AZ11" s="13">
        <v>27674.438314354662</v>
      </c>
      <c r="BA11" s="13">
        <v>30452.836339776783</v>
      </c>
      <c r="BB11" s="13">
        <v>26928.160047623991</v>
      </c>
      <c r="BC11" s="13">
        <v>17659.142317435388</v>
      </c>
      <c r="BD11" s="13">
        <v>20250.894571969722</v>
      </c>
      <c r="BE11" s="13">
        <v>21631.1383954212</v>
      </c>
      <c r="BF11" s="13">
        <v>20393.846810460152</v>
      </c>
      <c r="BG11" s="13">
        <v>22546.575481038552</v>
      </c>
      <c r="BH11" s="13">
        <v>23872.947344730936</v>
      </c>
      <c r="BI11" s="13">
        <v>27156.760879449448</v>
      </c>
      <c r="BJ11" s="13">
        <v>21934.576251767878</v>
      </c>
      <c r="BK11" s="13">
        <v>25740.172699291314</v>
      </c>
      <c r="BL11" s="13">
        <v>29016.392941380331</v>
      </c>
      <c r="BM11" s="13">
        <v>28712.118635132756</v>
      </c>
      <c r="BN11" s="13">
        <v>23755.955755889525</v>
      </c>
      <c r="BO11" s="13">
        <v>20098.012650153309</v>
      </c>
      <c r="BP11" s="13">
        <v>26210.137651279616</v>
      </c>
      <c r="BQ11" s="13">
        <v>23843.534293747714</v>
      </c>
    </row>
    <row r="12" spans="1:69" ht="15" customHeight="1" x14ac:dyDescent="0.25">
      <c r="A12" s="12" t="s">
        <v>91</v>
      </c>
      <c r="B12" s="13">
        <v>4722.5241328664342</v>
      </c>
      <c r="C12" s="13">
        <v>5081.9034854421989</v>
      </c>
      <c r="D12" s="13">
        <v>5014.6980415442786</v>
      </c>
      <c r="E12" s="13">
        <v>5674.2871359176224</v>
      </c>
      <c r="F12" s="13">
        <v>5348.0946184668455</v>
      </c>
      <c r="G12" s="13">
        <v>5242.5847685530889</v>
      </c>
      <c r="H12" s="13">
        <v>5237.7127914066323</v>
      </c>
      <c r="I12" s="13">
        <v>5396.3077049188096</v>
      </c>
      <c r="J12" s="13">
        <v>4898.4464684736804</v>
      </c>
      <c r="K12" s="13">
        <v>5233.0243027797078</v>
      </c>
      <c r="L12" s="13">
        <v>5440.2083950400065</v>
      </c>
      <c r="M12" s="13">
        <v>5361.0174721451922</v>
      </c>
      <c r="N12" s="13">
        <v>4498.2026742151465</v>
      </c>
      <c r="O12" s="13">
        <v>4485.4673953914289</v>
      </c>
      <c r="P12" s="13">
        <v>5411.4437894320545</v>
      </c>
      <c r="Q12" s="13">
        <v>6658.9826652420024</v>
      </c>
      <c r="R12" s="13">
        <v>4865.5991760166962</v>
      </c>
      <c r="S12" s="13">
        <v>4845.620166595203</v>
      </c>
      <c r="T12" s="13">
        <v>4988.6916592228699</v>
      </c>
      <c r="U12" s="13">
        <v>4946.1801417760726</v>
      </c>
      <c r="V12" s="13">
        <v>4954.3135203575657</v>
      </c>
      <c r="W12" s="13">
        <v>4968.2208651846076</v>
      </c>
      <c r="X12" s="13">
        <v>7866.3301258931979</v>
      </c>
      <c r="Y12" s="13">
        <v>5004.0253024803442</v>
      </c>
      <c r="Z12" s="13">
        <v>5414.1990192550029</v>
      </c>
      <c r="AA12" s="13">
        <v>5555.3421873316893</v>
      </c>
      <c r="AB12" s="13">
        <v>5824.515720021891</v>
      </c>
      <c r="AC12" s="13">
        <v>5777.7506607259174</v>
      </c>
      <c r="AD12" s="13">
        <v>5483.2874376759219</v>
      </c>
      <c r="AE12" s="13">
        <v>5928.667636931028</v>
      </c>
      <c r="AF12" s="13">
        <v>5790.6879072179572</v>
      </c>
      <c r="AG12" s="13">
        <v>6903.8282233979999</v>
      </c>
      <c r="AH12" s="13">
        <v>5435.6821080295504</v>
      </c>
      <c r="AI12" s="13">
        <v>5893.9110253041181</v>
      </c>
      <c r="AJ12" s="13">
        <v>6007.9885088807314</v>
      </c>
      <c r="AK12" s="13">
        <v>6513.4183577855865</v>
      </c>
      <c r="AL12" s="13">
        <v>6671.2204855602813</v>
      </c>
      <c r="AM12" s="13">
        <v>6850.8473499790643</v>
      </c>
      <c r="AN12" s="13">
        <v>6460.0365223875988</v>
      </c>
      <c r="AO12" s="13">
        <v>6622.6046420730427</v>
      </c>
      <c r="AP12" s="13">
        <v>6252.3522273350272</v>
      </c>
      <c r="AQ12" s="13">
        <v>6223.6220111190796</v>
      </c>
      <c r="AR12" s="13">
        <v>6359.9883429953215</v>
      </c>
      <c r="AS12" s="13">
        <v>7026.5637610005224</v>
      </c>
      <c r="AT12" s="13">
        <v>6575.4377252032627</v>
      </c>
      <c r="AU12" s="13">
        <v>7482.4521098990008</v>
      </c>
      <c r="AV12" s="13">
        <v>7470.0283150389378</v>
      </c>
      <c r="AW12" s="13">
        <v>8288.574031843511</v>
      </c>
      <c r="AX12" s="13">
        <v>7407.7961850235342</v>
      </c>
      <c r="AY12" s="13">
        <v>6945.4236410449266</v>
      </c>
      <c r="AZ12" s="13">
        <v>7719.9595359473533</v>
      </c>
      <c r="BA12" s="13">
        <v>7691.367483937006</v>
      </c>
      <c r="BB12" s="13">
        <v>6790.0963450741592</v>
      </c>
      <c r="BC12" s="13">
        <v>3265.2544709774193</v>
      </c>
      <c r="BD12" s="13">
        <v>3401.082803053323</v>
      </c>
      <c r="BE12" s="13">
        <v>4049.5444178107655</v>
      </c>
      <c r="BF12" s="13">
        <v>3420.1563004059649</v>
      </c>
      <c r="BG12" s="13">
        <v>3870.905783185588</v>
      </c>
      <c r="BH12" s="13">
        <v>4219.2263053390561</v>
      </c>
      <c r="BI12" s="13">
        <v>4531.0187018932784</v>
      </c>
      <c r="BJ12" s="13">
        <v>4051.7355152899599</v>
      </c>
      <c r="BK12" s="13">
        <v>4592.3483295561518</v>
      </c>
      <c r="BL12" s="13">
        <v>4708.436791052306</v>
      </c>
      <c r="BM12" s="13">
        <v>5026.4297736130629</v>
      </c>
      <c r="BN12" s="13">
        <v>4635.3200044374908</v>
      </c>
      <c r="BO12" s="13">
        <v>4735.5375460411387</v>
      </c>
      <c r="BP12" s="13">
        <v>5229.1594207701228</v>
      </c>
      <c r="BQ12" s="13">
        <v>4786.492787913834</v>
      </c>
    </row>
    <row r="13" spans="1:69" ht="15" customHeight="1" x14ac:dyDescent="0.25">
      <c r="A13" s="16" t="s">
        <v>93</v>
      </c>
      <c r="B13" s="17">
        <v>36220.850489164099</v>
      </c>
      <c r="C13" s="17">
        <v>37722.3265119465</v>
      </c>
      <c r="D13" s="17">
        <v>36087.365098834234</v>
      </c>
      <c r="E13" s="17">
        <v>40721.500408646869</v>
      </c>
      <c r="F13" s="17">
        <v>39179.684305644943</v>
      </c>
      <c r="G13" s="17">
        <v>37637.817254537134</v>
      </c>
      <c r="H13" s="17">
        <v>40306.366363108791</v>
      </c>
      <c r="I13" s="17">
        <v>44239.627921236897</v>
      </c>
      <c r="J13" s="17">
        <v>38969.240296152253</v>
      </c>
      <c r="K13" s="17">
        <v>38991.129363741078</v>
      </c>
      <c r="L13" s="17">
        <v>40481.967063863645</v>
      </c>
      <c r="M13" s="17">
        <v>40494.918927232509</v>
      </c>
      <c r="N13" s="17">
        <v>39485.020923393749</v>
      </c>
      <c r="O13" s="17">
        <v>40951.206054916162</v>
      </c>
      <c r="P13" s="17">
        <v>40418.388819578686</v>
      </c>
      <c r="Q13" s="17">
        <v>41001.39410624544</v>
      </c>
      <c r="R13" s="17">
        <v>39737.460173982319</v>
      </c>
      <c r="S13" s="17">
        <v>41285.508161850208</v>
      </c>
      <c r="T13" s="17">
        <v>42453.660314790097</v>
      </c>
      <c r="U13" s="17">
        <v>44731.773546903314</v>
      </c>
      <c r="V13" s="17">
        <v>41258.996465699049</v>
      </c>
      <c r="W13" s="17">
        <v>41710.948280929188</v>
      </c>
      <c r="X13" s="17">
        <v>42222.587466177814</v>
      </c>
      <c r="Y13" s="17">
        <v>44838.657824499955</v>
      </c>
      <c r="Z13" s="17">
        <v>42612.570425769831</v>
      </c>
      <c r="AA13" s="17">
        <v>41718.682984797022</v>
      </c>
      <c r="AB13" s="17">
        <v>42105.37396653404</v>
      </c>
      <c r="AC13" s="17">
        <v>44669.392205788754</v>
      </c>
      <c r="AD13" s="17">
        <v>42467.252985686835</v>
      </c>
      <c r="AE13" s="17">
        <v>42218.329408496436</v>
      </c>
      <c r="AF13" s="17">
        <v>43052.376810327762</v>
      </c>
      <c r="AG13" s="17">
        <v>44560.099295570828</v>
      </c>
      <c r="AH13" s="17">
        <v>42866.912697069878</v>
      </c>
      <c r="AI13" s="17">
        <v>42792.461676057908</v>
      </c>
      <c r="AJ13" s="17">
        <v>42235.086507541957</v>
      </c>
      <c r="AK13" s="17">
        <v>46016.353119330124</v>
      </c>
      <c r="AL13" s="17">
        <v>44871.449895407633</v>
      </c>
      <c r="AM13" s="17">
        <v>44221.958138450173</v>
      </c>
      <c r="AN13" s="17">
        <v>45221.004566994845</v>
      </c>
      <c r="AO13" s="17">
        <v>47041.027399147213</v>
      </c>
      <c r="AP13" s="17">
        <v>47912.89797016613</v>
      </c>
      <c r="AQ13" s="17">
        <v>45977.467221489525</v>
      </c>
      <c r="AR13" s="17">
        <v>46349.284813145488</v>
      </c>
      <c r="AS13" s="17">
        <v>49369.847044401475</v>
      </c>
      <c r="AT13" s="17">
        <v>47234.738907692561</v>
      </c>
      <c r="AU13" s="17">
        <v>48215.334157334095</v>
      </c>
      <c r="AV13" s="17">
        <v>49786.753765235859</v>
      </c>
      <c r="AW13" s="17">
        <v>51401.42711412393</v>
      </c>
      <c r="AX13" s="17">
        <v>50954.823540765428</v>
      </c>
      <c r="AY13" s="17">
        <v>50210.404800012075</v>
      </c>
      <c r="AZ13" s="17">
        <v>52931.443232254001</v>
      </c>
      <c r="BA13" s="17">
        <v>56203.666743767797</v>
      </c>
      <c r="BB13" s="17">
        <v>52188.365108215257</v>
      </c>
      <c r="BC13" s="17">
        <v>33192.208342977574</v>
      </c>
      <c r="BD13" s="17">
        <v>39143.970582697853</v>
      </c>
      <c r="BE13" s="17">
        <v>42022.228645731731</v>
      </c>
      <c r="BF13" s="17">
        <v>39322.507301455509</v>
      </c>
      <c r="BG13" s="17">
        <v>43746.336707195616</v>
      </c>
      <c r="BH13" s="17">
        <v>44508.129922788619</v>
      </c>
      <c r="BI13" s="17">
        <v>50683.916140610105</v>
      </c>
      <c r="BJ13" s="17">
        <v>47962.669602650712</v>
      </c>
      <c r="BK13" s="17">
        <v>50418.699542762522</v>
      </c>
      <c r="BL13" s="17">
        <v>54403.182631836891</v>
      </c>
      <c r="BM13" s="17">
        <v>56563.396523405419</v>
      </c>
      <c r="BN13" s="17">
        <v>52382.014523527381</v>
      </c>
      <c r="BO13" s="17">
        <v>51644.720387877365</v>
      </c>
      <c r="BP13" s="17">
        <v>55817.843937503843</v>
      </c>
      <c r="BQ13" s="17">
        <v>60282.977632674221</v>
      </c>
    </row>
    <row r="14" spans="1:69" ht="15" customHeight="1" x14ac:dyDescent="0.25">
      <c r="A14" s="123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6"/>
      <c r="BP14" s="126"/>
      <c r="BQ14" s="129"/>
    </row>
    <row r="15" spans="1:69" ht="15" customHeight="1" x14ac:dyDescent="0.25">
      <c r="A15" s="117" t="s">
        <v>94</v>
      </c>
      <c r="B15" s="117"/>
      <c r="C15" s="117"/>
      <c r="D15" s="117"/>
      <c r="E15" s="117"/>
      <c r="F15" s="21" t="s">
        <v>5</v>
      </c>
      <c r="G15" s="21" t="s">
        <v>6</v>
      </c>
      <c r="H15" s="21" t="s">
        <v>7</v>
      </c>
      <c r="I15" s="21" t="s">
        <v>8</v>
      </c>
      <c r="J15" s="21" t="s">
        <v>9</v>
      </c>
      <c r="K15" s="21" t="s">
        <v>10</v>
      </c>
      <c r="L15" s="21" t="s">
        <v>11</v>
      </c>
      <c r="M15" s="21" t="s">
        <v>12</v>
      </c>
      <c r="N15" s="21" t="s">
        <v>13</v>
      </c>
      <c r="O15" s="21" t="s">
        <v>14</v>
      </c>
      <c r="P15" s="21" t="s">
        <v>15</v>
      </c>
      <c r="Q15" s="21" t="s">
        <v>16</v>
      </c>
      <c r="R15" s="21" t="s">
        <v>17</v>
      </c>
      <c r="S15" s="21" t="s">
        <v>18</v>
      </c>
      <c r="T15" s="21" t="s">
        <v>19</v>
      </c>
      <c r="U15" s="21" t="s">
        <v>20</v>
      </c>
      <c r="V15" s="21" t="s">
        <v>21</v>
      </c>
      <c r="W15" s="21" t="s">
        <v>22</v>
      </c>
      <c r="X15" s="21" t="s">
        <v>23</v>
      </c>
      <c r="Y15" s="21" t="s">
        <v>24</v>
      </c>
      <c r="Z15" s="21" t="s">
        <v>25</v>
      </c>
      <c r="AA15" s="21" t="s">
        <v>26</v>
      </c>
      <c r="AB15" s="21" t="s">
        <v>27</v>
      </c>
      <c r="AC15" s="21" t="s">
        <v>28</v>
      </c>
      <c r="AD15" s="21" t="s">
        <v>29</v>
      </c>
      <c r="AE15" s="21" t="s">
        <v>30</v>
      </c>
      <c r="AF15" s="21" t="s">
        <v>31</v>
      </c>
      <c r="AG15" s="21" t="s">
        <v>32</v>
      </c>
      <c r="AH15" s="21" t="s">
        <v>33</v>
      </c>
      <c r="AI15" s="21" t="s">
        <v>34</v>
      </c>
      <c r="AJ15" s="21" t="s">
        <v>35</v>
      </c>
      <c r="AK15" s="21" t="s">
        <v>36</v>
      </c>
      <c r="AL15" s="21" t="s">
        <v>37</v>
      </c>
      <c r="AM15" s="21" t="s">
        <v>38</v>
      </c>
      <c r="AN15" s="21" t="s">
        <v>39</v>
      </c>
      <c r="AO15" s="21" t="s">
        <v>40</v>
      </c>
      <c r="AP15" s="21" t="s">
        <v>41</v>
      </c>
      <c r="AQ15" s="21" t="s">
        <v>42</v>
      </c>
      <c r="AR15" s="21" t="s">
        <v>43</v>
      </c>
      <c r="AS15" s="21" t="s">
        <v>44</v>
      </c>
      <c r="AT15" s="21" t="s">
        <v>45</v>
      </c>
      <c r="AU15" s="21" t="s">
        <v>46</v>
      </c>
      <c r="AV15" s="21" t="s">
        <v>47</v>
      </c>
      <c r="AW15" s="21" t="s">
        <v>48</v>
      </c>
      <c r="AX15" s="21" t="s">
        <v>49</v>
      </c>
      <c r="AY15" s="21" t="s">
        <v>50</v>
      </c>
      <c r="AZ15" s="21" t="s">
        <v>51</v>
      </c>
      <c r="BA15" s="21" t="s">
        <v>52</v>
      </c>
      <c r="BB15" s="21" t="s">
        <v>53</v>
      </c>
      <c r="BC15" s="21" t="s">
        <v>54</v>
      </c>
      <c r="BD15" s="21" t="s">
        <v>55</v>
      </c>
      <c r="BE15" s="21" t="s">
        <v>56</v>
      </c>
      <c r="BF15" s="22" t="s">
        <v>57</v>
      </c>
      <c r="BG15" s="22" t="s">
        <v>58</v>
      </c>
      <c r="BH15" s="22" t="s">
        <v>59</v>
      </c>
      <c r="BI15" s="22" t="s">
        <v>60</v>
      </c>
      <c r="BJ15" s="22" t="s">
        <v>61</v>
      </c>
      <c r="BK15" s="22" t="s">
        <v>62</v>
      </c>
      <c r="BL15" s="22" t="s">
        <v>63</v>
      </c>
      <c r="BM15" s="23" t="s">
        <v>64</v>
      </c>
      <c r="BN15" s="22" t="s">
        <v>121</v>
      </c>
      <c r="BO15" s="22" t="s">
        <v>123</v>
      </c>
      <c r="BP15" s="22" t="s">
        <v>126</v>
      </c>
      <c r="BQ15" s="22" t="s">
        <v>140</v>
      </c>
    </row>
    <row r="16" spans="1:69" ht="15" customHeight="1" x14ac:dyDescent="0.25">
      <c r="A16" s="15" t="s">
        <v>95</v>
      </c>
      <c r="B16" s="16"/>
      <c r="C16" s="16"/>
      <c r="D16" s="16"/>
      <c r="E16" s="16"/>
      <c r="F16" s="26">
        <f t="shared" ref="F16:BM20" si="0">+(F3/B3-1)*100</f>
        <v>8.260153409938642</v>
      </c>
      <c r="G16" s="26">
        <f t="shared" si="0"/>
        <v>-0.47564437228049261</v>
      </c>
      <c r="H16" s="26">
        <f t="shared" si="0"/>
        <v>5.5851012232487784</v>
      </c>
      <c r="I16" s="26">
        <f t="shared" si="0"/>
        <v>-3.7935177996273994</v>
      </c>
      <c r="J16" s="26">
        <f t="shared" si="0"/>
        <v>-2.6195535730300423</v>
      </c>
      <c r="K16" s="26">
        <f t="shared" si="0"/>
        <v>15.837355826034006</v>
      </c>
      <c r="L16" s="26">
        <f t="shared" si="0"/>
        <v>5.9843149443116195</v>
      </c>
      <c r="M16" s="26">
        <f t="shared" si="0"/>
        <v>6.4373299217456381</v>
      </c>
      <c r="N16" s="26">
        <f t="shared" si="0"/>
        <v>-5.3433517037471123E-2</v>
      </c>
      <c r="O16" s="26">
        <f t="shared" si="0"/>
        <v>-0.56696627316312753</v>
      </c>
      <c r="P16" s="26">
        <f t="shared" si="0"/>
        <v>6.4034945335045279E-2</v>
      </c>
      <c r="Q16" s="26">
        <f t="shared" si="0"/>
        <v>-1.2035196340667298</v>
      </c>
      <c r="R16" s="26">
        <f t="shared" si="0"/>
        <v>4.5131165232868087</v>
      </c>
      <c r="S16" s="26">
        <f t="shared" si="0"/>
        <v>-2.7445953668471135</v>
      </c>
      <c r="T16" s="26">
        <f t="shared" si="0"/>
        <v>2.0546302729416377</v>
      </c>
      <c r="U16" s="26">
        <f t="shared" si="0"/>
        <v>8.7929292091140088</v>
      </c>
      <c r="V16" s="26">
        <f t="shared" si="0"/>
        <v>3.6958585785168863</v>
      </c>
      <c r="W16" s="26">
        <f t="shared" si="0"/>
        <v>3.0049834988609803</v>
      </c>
      <c r="X16" s="26">
        <f t="shared" si="0"/>
        <v>-1.052698703096222</v>
      </c>
      <c r="Y16" s="26">
        <f t="shared" si="0"/>
        <v>-1.0343053522423706</v>
      </c>
      <c r="Z16" s="26">
        <f t="shared" si="0"/>
        <v>5.4197505152331127</v>
      </c>
      <c r="AA16" s="26">
        <f t="shared" si="0"/>
        <v>-0.92783894167538516</v>
      </c>
      <c r="AB16" s="26">
        <f t="shared" si="0"/>
        <v>1.4782243427023722</v>
      </c>
      <c r="AC16" s="26">
        <f t="shared" si="0"/>
        <v>1.3937154713221878</v>
      </c>
      <c r="AD16" s="26">
        <f t="shared" si="0"/>
        <v>-1.4124854635556128</v>
      </c>
      <c r="AE16" s="26">
        <f t="shared" si="0"/>
        <v>0.79139945404689271</v>
      </c>
      <c r="AF16" s="26">
        <f t="shared" si="0"/>
        <v>5.9076787376213691</v>
      </c>
      <c r="AG16" s="26">
        <f t="shared" si="0"/>
        <v>3.3968172005333974</v>
      </c>
      <c r="AH16" s="26">
        <f t="shared" si="0"/>
        <v>0.72151120386636514</v>
      </c>
      <c r="AI16" s="26">
        <f t="shared" si="0"/>
        <v>4.898809992666564</v>
      </c>
      <c r="AJ16" s="26">
        <f t="shared" si="0"/>
        <v>0.54395001898737139</v>
      </c>
      <c r="AK16" s="26">
        <f t="shared" si="0"/>
        <v>6.4880901157867044</v>
      </c>
      <c r="AL16" s="26">
        <f t="shared" si="0"/>
        <v>12.759105288966532</v>
      </c>
      <c r="AM16" s="26">
        <f t="shared" si="0"/>
        <v>8.8251355986366455</v>
      </c>
      <c r="AN16" s="26">
        <f t="shared" si="0"/>
        <v>5.9284064855952501</v>
      </c>
      <c r="AO16" s="26">
        <f t="shared" si="0"/>
        <v>1.7847302308649171</v>
      </c>
      <c r="AP16" s="26">
        <f t="shared" si="0"/>
        <v>9.8641859817252033</v>
      </c>
      <c r="AQ16" s="26">
        <f t="shared" si="0"/>
        <v>12.724190215044139</v>
      </c>
      <c r="AR16" s="26">
        <f t="shared" si="0"/>
        <v>5.6222735966696025</v>
      </c>
      <c r="AS16" s="26">
        <f t="shared" si="0"/>
        <v>5.57552355051949</v>
      </c>
      <c r="AT16" s="26">
        <f t="shared" si="0"/>
        <v>-0.46625673789065791</v>
      </c>
      <c r="AU16" s="26">
        <f t="shared" si="0"/>
        <v>0.868338559214199</v>
      </c>
      <c r="AV16" s="26">
        <f t="shared" si="0"/>
        <v>9.0372474263614944</v>
      </c>
      <c r="AW16" s="26">
        <f t="shared" si="0"/>
        <v>8.8387028204347295</v>
      </c>
      <c r="AX16" s="26">
        <f t="shared" si="0"/>
        <v>3.8052551410026059</v>
      </c>
      <c r="AY16" s="26">
        <f t="shared" si="0"/>
        <v>5.218821408383012</v>
      </c>
      <c r="AZ16" s="26">
        <f t="shared" si="0"/>
        <v>6.6750980275357197</v>
      </c>
      <c r="BA16" s="26">
        <f t="shared" si="0"/>
        <v>10.348420287903636</v>
      </c>
      <c r="BB16" s="26">
        <f t="shared" si="0"/>
        <v>16.020478261167902</v>
      </c>
      <c r="BC16" s="26">
        <f t="shared" si="0"/>
        <v>-22.537815733874456</v>
      </c>
      <c r="BD16" s="26">
        <f t="shared" si="0"/>
        <v>-17.414335181584018</v>
      </c>
      <c r="BE16" s="26">
        <f t="shared" si="0"/>
        <v>-14.494200542164171</v>
      </c>
      <c r="BF16" s="26">
        <f t="shared" si="0"/>
        <v>-22.199586332796585</v>
      </c>
      <c r="BG16" s="26">
        <f t="shared" si="0"/>
        <v>26.987745883723811</v>
      </c>
      <c r="BH16" s="26">
        <f t="shared" si="0"/>
        <v>21.524179070015535</v>
      </c>
      <c r="BI16" s="26">
        <f t="shared" si="0"/>
        <v>23.362811881419777</v>
      </c>
      <c r="BJ16" s="26">
        <f t="shared" si="0"/>
        <v>15.904958534287484</v>
      </c>
      <c r="BK16" s="26">
        <f t="shared" si="0"/>
        <v>11.259815477625711</v>
      </c>
      <c r="BL16" s="26">
        <f t="shared" si="0"/>
        <v>7.8293077627102026</v>
      </c>
      <c r="BM16" s="26">
        <f t="shared" si="0"/>
        <v>1.0062318880224685</v>
      </c>
      <c r="BN16" s="26">
        <f t="shared" ref="BN16:BQ24" si="1">+(BN3/BJ3-1)*100</f>
        <v>13.845073920625417</v>
      </c>
      <c r="BO16" s="26">
        <f t="shared" si="1"/>
        <v>2.6155127918299437</v>
      </c>
      <c r="BP16" s="26">
        <f t="shared" si="1"/>
        <v>6.0188298437544141</v>
      </c>
      <c r="BQ16" s="26">
        <f t="shared" si="1"/>
        <v>3.6585241773781085</v>
      </c>
    </row>
    <row r="17" spans="1:69" ht="15" customHeight="1" x14ac:dyDescent="0.25">
      <c r="A17" s="12" t="s">
        <v>84</v>
      </c>
      <c r="B17" s="20"/>
      <c r="C17" s="20"/>
      <c r="D17" s="20"/>
      <c r="E17" s="20"/>
      <c r="F17" s="27">
        <f t="shared" si="0"/>
        <v>7.1843374129893611</v>
      </c>
      <c r="G17" s="27">
        <f t="shared" si="0"/>
        <v>-2.78115650081735</v>
      </c>
      <c r="H17" s="27">
        <f t="shared" si="0"/>
        <v>3.6936752536888218</v>
      </c>
      <c r="I17" s="27">
        <f t="shared" si="0"/>
        <v>-1.2895273551063902</v>
      </c>
      <c r="J17" s="27">
        <f t="shared" si="0"/>
        <v>-3.2001040005174453</v>
      </c>
      <c r="K17" s="27">
        <f t="shared" si="0"/>
        <v>16.731525508352373</v>
      </c>
      <c r="L17" s="27">
        <f t="shared" si="0"/>
        <v>8.9091732629528622</v>
      </c>
      <c r="M17" s="27">
        <f t="shared" si="0"/>
        <v>2.4282214033079841</v>
      </c>
      <c r="N17" s="27">
        <f t="shared" si="0"/>
        <v>-1.2069244303131055</v>
      </c>
      <c r="O17" s="27">
        <f t="shared" si="0"/>
        <v>-1.6170567252608015</v>
      </c>
      <c r="P17" s="27">
        <f t="shared" si="0"/>
        <v>-1.5221323536209974</v>
      </c>
      <c r="Q17" s="27">
        <f t="shared" si="0"/>
        <v>-0.58084981582050554</v>
      </c>
      <c r="R17" s="27">
        <f t="shared" si="0"/>
        <v>0.91516675357576904</v>
      </c>
      <c r="S17" s="27">
        <f t="shared" si="0"/>
        <v>-4.6641769209612267</v>
      </c>
      <c r="T17" s="27">
        <f t="shared" si="0"/>
        <v>2.7652399199029842</v>
      </c>
      <c r="U17" s="27">
        <f t="shared" si="0"/>
        <v>9.9087271741464136</v>
      </c>
      <c r="V17" s="27">
        <f t="shared" si="0"/>
        <v>7.6774165850211906</v>
      </c>
      <c r="W17" s="27">
        <f t="shared" si="0"/>
        <v>5.6083166984593369</v>
      </c>
      <c r="X17" s="27">
        <f t="shared" si="0"/>
        <v>1.4701316742268045</v>
      </c>
      <c r="Y17" s="27">
        <f t="shared" si="0"/>
        <v>-0.66949110117332511</v>
      </c>
      <c r="Z17" s="27">
        <f t="shared" si="0"/>
        <v>6.209989970035279</v>
      </c>
      <c r="AA17" s="27">
        <f t="shared" si="0"/>
        <v>-2.1788061838941886</v>
      </c>
      <c r="AB17" s="27">
        <f t="shared" si="0"/>
        <v>2.4471138278829185</v>
      </c>
      <c r="AC17" s="27">
        <f t="shared" si="0"/>
        <v>0.69492483276640815</v>
      </c>
      <c r="AD17" s="27">
        <f t="shared" si="0"/>
        <v>-3.989052787249614</v>
      </c>
      <c r="AE17" s="27">
        <f t="shared" si="0"/>
        <v>-0.81493458867598623</v>
      </c>
      <c r="AF17" s="27">
        <f t="shared" si="0"/>
        <v>3.8849940185990306</v>
      </c>
      <c r="AG17" s="27">
        <f t="shared" si="0"/>
        <v>6.0055748485903004</v>
      </c>
      <c r="AH17" s="27">
        <f t="shared" si="0"/>
        <v>0.20649500902361062</v>
      </c>
      <c r="AI17" s="27">
        <f t="shared" si="0"/>
        <v>5.0058566653251146</v>
      </c>
      <c r="AJ17" s="27">
        <f t="shared" si="0"/>
        <v>2.0129502133887645</v>
      </c>
      <c r="AK17" s="27">
        <f t="shared" si="0"/>
        <v>4.876572094696896</v>
      </c>
      <c r="AL17" s="27">
        <f t="shared" si="0"/>
        <v>14.439667243509824</v>
      </c>
      <c r="AM17" s="27">
        <f t="shared" si="0"/>
        <v>11.357507197159954</v>
      </c>
      <c r="AN17" s="27">
        <f t="shared" si="0"/>
        <v>4.9506641992580036</v>
      </c>
      <c r="AO17" s="27">
        <f t="shared" si="0"/>
        <v>2.8417017890610463</v>
      </c>
      <c r="AP17" s="27">
        <f t="shared" si="0"/>
        <v>16.19681600514431</v>
      </c>
      <c r="AQ17" s="27">
        <f t="shared" si="0"/>
        <v>19.221842215093133</v>
      </c>
      <c r="AR17" s="27">
        <f t="shared" si="0"/>
        <v>7.8540317910901658</v>
      </c>
      <c r="AS17" s="27">
        <f t="shared" si="0"/>
        <v>11.078274421476886</v>
      </c>
      <c r="AT17" s="27">
        <f t="shared" si="0"/>
        <v>-0.78497919842760444</v>
      </c>
      <c r="AU17" s="27">
        <f t="shared" si="0"/>
        <v>-0.52063468083748399</v>
      </c>
      <c r="AV17" s="27">
        <f t="shared" si="0"/>
        <v>10.550930671135838</v>
      </c>
      <c r="AW17" s="27">
        <f t="shared" si="0"/>
        <v>8.3871033760366309</v>
      </c>
      <c r="AX17" s="27">
        <f t="shared" si="0"/>
        <v>-0.62448671928859723</v>
      </c>
      <c r="AY17" s="27">
        <f t="shared" si="0"/>
        <v>2.0893537869446366</v>
      </c>
      <c r="AZ17" s="27">
        <f t="shared" si="0"/>
        <v>4.9573160076707312</v>
      </c>
      <c r="BA17" s="27">
        <f t="shared" si="0"/>
        <v>9.2980858535027355</v>
      </c>
      <c r="BB17" s="27">
        <f t="shared" si="0"/>
        <v>21.380247799196873</v>
      </c>
      <c r="BC17" s="27">
        <f t="shared" si="0"/>
        <v>-28.713112221502456</v>
      </c>
      <c r="BD17" s="27">
        <f t="shared" si="0"/>
        <v>-23.499182977522015</v>
      </c>
      <c r="BE17" s="27">
        <f t="shared" si="0"/>
        <v>-21.453515884480691</v>
      </c>
      <c r="BF17" s="27">
        <f t="shared" si="0"/>
        <v>-30.36922237028573</v>
      </c>
      <c r="BG17" s="27">
        <f t="shared" si="0"/>
        <v>31.130166147966065</v>
      </c>
      <c r="BH17" s="27">
        <f t="shared" si="0"/>
        <v>25.349347395115718</v>
      </c>
      <c r="BI17" s="27">
        <f t="shared" si="0"/>
        <v>32.271722902865527</v>
      </c>
      <c r="BJ17" s="27">
        <f t="shared" si="0"/>
        <v>23.495304540832329</v>
      </c>
      <c r="BK17" s="27">
        <f t="shared" si="0"/>
        <v>18.581587113466512</v>
      </c>
      <c r="BL17" s="27">
        <f t="shared" si="0"/>
        <v>13.438747978857823</v>
      </c>
      <c r="BM17" s="27">
        <f t="shared" si="0"/>
        <v>3.5453614637416919</v>
      </c>
      <c r="BN17" s="27">
        <f t="shared" si="1"/>
        <v>17.874279019463991</v>
      </c>
      <c r="BO17" s="27">
        <f t="shared" si="1"/>
        <v>3.46294069906532</v>
      </c>
      <c r="BP17" s="27">
        <f t="shared" si="1"/>
        <v>7.018154624376316</v>
      </c>
      <c r="BQ17" s="27">
        <f t="shared" si="1"/>
        <v>3.9681923302163913</v>
      </c>
    </row>
    <row r="18" spans="1:69" ht="15" customHeight="1" x14ac:dyDescent="0.25">
      <c r="A18" s="84" t="s">
        <v>153</v>
      </c>
      <c r="B18" s="16"/>
      <c r="C18" s="16"/>
      <c r="D18" s="16"/>
      <c r="E18" s="16"/>
      <c r="F18" s="28">
        <f t="shared" si="0"/>
        <v>12.401180019781521</v>
      </c>
      <c r="G18" s="28">
        <f t="shared" si="0"/>
        <v>7.73836555796239</v>
      </c>
      <c r="H18" s="28">
        <f t="shared" si="0"/>
        <v>11.327062749398987</v>
      </c>
      <c r="I18" s="28">
        <f t="shared" si="0"/>
        <v>-10.547611235374809</v>
      </c>
      <c r="J18" s="28">
        <f t="shared" si="0"/>
        <v>-0.69832233454548698</v>
      </c>
      <c r="K18" s="28">
        <f t="shared" si="0"/>
        <v>12.863458504638459</v>
      </c>
      <c r="L18" s="28">
        <f t="shared" si="0"/>
        <v>-2.2894649572631209</v>
      </c>
      <c r="M18" s="28">
        <f t="shared" si="0"/>
        <v>18.703709455580309</v>
      </c>
      <c r="N18" s="28">
        <f t="shared" si="0"/>
        <v>4.2536593491369956</v>
      </c>
      <c r="O18" s="28">
        <f t="shared" si="0"/>
        <v>3.0193235638381388</v>
      </c>
      <c r="P18" s="28">
        <f t="shared" si="0"/>
        <v>5.1142228259597466</v>
      </c>
      <c r="Q18" s="28">
        <f t="shared" si="0"/>
        <v>-2.9827379324823933</v>
      </c>
      <c r="R18" s="28">
        <f t="shared" si="0"/>
        <v>16.812342612130514</v>
      </c>
      <c r="S18" s="28">
        <f t="shared" si="0"/>
        <v>3.4051948714037827</v>
      </c>
      <c r="T18" s="28">
        <f t="shared" si="0"/>
        <v>-6.2358192134770452E-2</v>
      </c>
      <c r="U18" s="28">
        <f t="shared" si="0"/>
        <v>5.8696209066639637</v>
      </c>
      <c r="V18" s="28">
        <f t="shared" si="0"/>
        <v>-8.4692735193613089</v>
      </c>
      <c r="W18" s="28">
        <f t="shared" si="0"/>
        <v>-4.9516075776675166</v>
      </c>
      <c r="X18" s="28">
        <f t="shared" si="0"/>
        <v>-9.1274318835351522</v>
      </c>
      <c r="Y18" s="28">
        <f t="shared" si="0"/>
        <v>-1.9510259233600058</v>
      </c>
      <c r="Z18" s="28">
        <f t="shared" si="0"/>
        <v>2.4880956309295543</v>
      </c>
      <c r="AA18" s="28">
        <f t="shared" si="0"/>
        <v>3.3350034411155915</v>
      </c>
      <c r="AB18" s="28">
        <f t="shared" si="0"/>
        <v>-2.0278045814002055</v>
      </c>
      <c r="AC18" s="28">
        <f t="shared" si="0"/>
        <v>3.5317390711138819</v>
      </c>
      <c r="AD18" s="28">
        <f t="shared" si="0"/>
        <v>8.2625861484900689</v>
      </c>
      <c r="AE18" s="28">
        <f t="shared" si="0"/>
        <v>5.9569570672089123</v>
      </c>
      <c r="AF18" s="28">
        <f t="shared" si="0"/>
        <v>13.457850443460707</v>
      </c>
      <c r="AG18" s="28">
        <f t="shared" si="0"/>
        <v>-4.012511262951179</v>
      </c>
      <c r="AH18" s="28">
        <f t="shared" si="0"/>
        <v>2.4489379776498676</v>
      </c>
      <c r="AI18" s="28">
        <f t="shared" si="0"/>
        <v>4.4765177031285353</v>
      </c>
      <c r="AJ18" s="28">
        <f t="shared" si="0"/>
        <v>-4.2305027339684109</v>
      </c>
      <c r="AK18" s="28">
        <f t="shared" si="0"/>
        <v>11.335742176453101</v>
      </c>
      <c r="AL18" s="28">
        <f t="shared" si="0"/>
        <v>7.5060164014305375</v>
      </c>
      <c r="AM18" s="28">
        <f t="shared" si="0"/>
        <v>1.3576659122159551</v>
      </c>
      <c r="AN18" s="28">
        <f t="shared" si="0"/>
        <v>9.4655169071944378</v>
      </c>
      <c r="AO18" s="28">
        <f t="shared" si="0"/>
        <v>-1.2756947740411362</v>
      </c>
      <c r="AP18" s="28">
        <f t="shared" si="0"/>
        <v>-11.455286095052097</v>
      </c>
      <c r="AQ18" s="28">
        <f t="shared" si="0"/>
        <v>-8.3693484339998356</v>
      </c>
      <c r="AR18" s="28">
        <f t="shared" si="0"/>
        <v>-1.950264432828408</v>
      </c>
      <c r="AS18" s="28">
        <f t="shared" si="0"/>
        <v>-10.749332833544811</v>
      </c>
      <c r="AT18" s="28">
        <f t="shared" si="0"/>
        <v>1.1473140663605941</v>
      </c>
      <c r="AU18" s="28">
        <f t="shared" si="0"/>
        <v>6.6960130087480918</v>
      </c>
      <c r="AV18" s="28">
        <f t="shared" si="0"/>
        <v>3.3958255176036456</v>
      </c>
      <c r="AW18" s="28">
        <f t="shared" si="0"/>
        <v>10.269108641954805</v>
      </c>
      <c r="AX18" s="28">
        <f t="shared" si="0"/>
        <v>22.263917010174449</v>
      </c>
      <c r="AY18" s="28">
        <f t="shared" si="0"/>
        <v>17.012290286060882</v>
      </c>
      <c r="AZ18" s="28">
        <f t="shared" si="0"/>
        <v>13.221137102763581</v>
      </c>
      <c r="BA18" s="28">
        <f t="shared" si="0"/>
        <v>13.918731117437112</v>
      </c>
      <c r="BB18" s="28">
        <f t="shared" si="0"/>
        <v>-2.0212619608686588</v>
      </c>
      <c r="BC18" s="28">
        <f t="shared" si="0"/>
        <v>-2.2406453188240194</v>
      </c>
      <c r="BD18" s="28">
        <f t="shared" si="0"/>
        <v>4.0455333071694577</v>
      </c>
      <c r="BE18" s="28">
        <f t="shared" si="0"/>
        <v>8.7574664656795207</v>
      </c>
      <c r="BF18" s="28">
        <f t="shared" si="0"/>
        <v>11.862112395177515</v>
      </c>
      <c r="BG18" s="28">
        <f t="shared" si="0"/>
        <v>17.05459622384511</v>
      </c>
      <c r="BH18" s="28">
        <f t="shared" si="0"/>
        <v>11.607531919225211</v>
      </c>
      <c r="BI18" s="28">
        <f t="shared" si="0"/>
        <v>1.8720489326981227</v>
      </c>
      <c r="BJ18" s="28">
        <f t="shared" si="0"/>
        <v>-3.7537823764757783</v>
      </c>
      <c r="BK18" s="28">
        <f t="shared" si="0"/>
        <v>-8.3498517618945112</v>
      </c>
      <c r="BL18" s="28">
        <f t="shared" si="0"/>
        <v>-8.4522478282663904</v>
      </c>
      <c r="BM18" s="28">
        <f t="shared" si="0"/>
        <v>-6.9081861279728596</v>
      </c>
      <c r="BN18" s="28">
        <f t="shared" si="1"/>
        <v>0.44377249172973254</v>
      </c>
      <c r="BO18" s="28">
        <f t="shared" si="1"/>
        <v>-0.32624820112284736</v>
      </c>
      <c r="BP18" s="28">
        <f t="shared" si="1"/>
        <v>2.4081125894733768</v>
      </c>
      <c r="BQ18" s="28">
        <f t="shared" si="1"/>
        <v>2.5797032313559898</v>
      </c>
    </row>
    <row r="19" spans="1:69" ht="15" customHeight="1" x14ac:dyDescent="0.25">
      <c r="A19" s="4" t="s">
        <v>96</v>
      </c>
      <c r="B19" s="20"/>
      <c r="C19" s="20"/>
      <c r="D19" s="20"/>
      <c r="E19" s="20"/>
      <c r="F19" s="27">
        <f t="shared" si="0"/>
        <v>-4.6993936962437699</v>
      </c>
      <c r="G19" s="27">
        <f t="shared" si="0"/>
        <v>-15.864815534180366</v>
      </c>
      <c r="H19" s="27">
        <f t="shared" si="0"/>
        <v>7.735200424864086</v>
      </c>
      <c r="I19" s="27">
        <f t="shared" si="0"/>
        <v>28.638426423566465</v>
      </c>
      <c r="J19" s="27">
        <f t="shared" si="0"/>
        <v>26.032925302590627</v>
      </c>
      <c r="K19" s="27">
        <f t="shared" si="0"/>
        <v>-2.5799634029419649</v>
      </c>
      <c r="L19" s="27">
        <f t="shared" si="0"/>
        <v>-13.617992890448249</v>
      </c>
      <c r="M19" s="27">
        <f t="shared" si="0"/>
        <v>-33.747023960280075</v>
      </c>
      <c r="N19" s="27">
        <f t="shared" si="0"/>
        <v>-3.1593312655439298</v>
      </c>
      <c r="O19" s="27">
        <f t="shared" si="0"/>
        <v>19.900919809277262</v>
      </c>
      <c r="P19" s="27">
        <f t="shared" si="0"/>
        <v>7.8074937560822733</v>
      </c>
      <c r="Q19" s="27">
        <f t="shared" si="0"/>
        <v>20.816966901125443</v>
      </c>
      <c r="R19" s="27">
        <f t="shared" si="0"/>
        <v>-0.65707189606020178</v>
      </c>
      <c r="S19" s="27">
        <f t="shared" si="0"/>
        <v>12.584243432121212</v>
      </c>
      <c r="T19" s="27">
        <f t="shared" si="0"/>
        <v>6.5579933786652944</v>
      </c>
      <c r="U19" s="27">
        <f t="shared" si="0"/>
        <v>-11.092709006474056</v>
      </c>
      <c r="V19" s="27">
        <f t="shared" si="0"/>
        <v>-18.96383160650975</v>
      </c>
      <c r="W19" s="27">
        <f t="shared" si="0"/>
        <v>-30.678114684004932</v>
      </c>
      <c r="X19" s="27">
        <f t="shared" si="0"/>
        <v>-14.063738184047869</v>
      </c>
      <c r="Y19" s="27">
        <f t="shared" si="0"/>
        <v>-15.587122992746384</v>
      </c>
      <c r="Z19" s="27">
        <f t="shared" si="0"/>
        <v>-26.812122110446847</v>
      </c>
      <c r="AA19" s="27">
        <f t="shared" si="0"/>
        <v>-1.1054556940101046</v>
      </c>
      <c r="AB19" s="27">
        <f t="shared" si="0"/>
        <v>-21.356198293558247</v>
      </c>
      <c r="AC19" s="27">
        <f t="shared" si="0"/>
        <v>-0.90032649144669019</v>
      </c>
      <c r="AD19" s="27">
        <f t="shared" si="0"/>
        <v>25.294347563114595</v>
      </c>
      <c r="AE19" s="27">
        <f t="shared" si="0"/>
        <v>10.45218388769802</v>
      </c>
      <c r="AF19" s="27">
        <f t="shared" si="0"/>
        <v>45.035710467913034</v>
      </c>
      <c r="AG19" s="27">
        <f t="shared" si="0"/>
        <v>-6.5640191451673546</v>
      </c>
      <c r="AH19" s="27">
        <f t="shared" si="0"/>
        <v>2.7968045180637446E-2</v>
      </c>
      <c r="AI19" s="27">
        <f t="shared" si="0"/>
        <v>-3.7791841378026048</v>
      </c>
      <c r="AJ19" s="27">
        <f t="shared" si="0"/>
        <v>-44.371772373607087</v>
      </c>
      <c r="AK19" s="27">
        <f t="shared" si="0"/>
        <v>-8.6861455147085209</v>
      </c>
      <c r="AL19" s="27">
        <f t="shared" si="0"/>
        <v>-26.046467279207729</v>
      </c>
      <c r="AM19" s="27">
        <f t="shared" si="0"/>
        <v>-5.8007439920241382</v>
      </c>
      <c r="AN19" s="27">
        <f t="shared" si="0"/>
        <v>70.42436720435856</v>
      </c>
      <c r="AO19" s="27">
        <f t="shared" si="0"/>
        <v>10.001526689788932</v>
      </c>
      <c r="AP19" s="27">
        <f t="shared" si="0"/>
        <v>11.157881506849311</v>
      </c>
      <c r="AQ19" s="27">
        <f t="shared" si="0"/>
        <v>-4.2081032016803688</v>
      </c>
      <c r="AR19" s="27">
        <f t="shared" si="0"/>
        <v>-9.5492118700577713</v>
      </c>
      <c r="AS19" s="27">
        <f t="shared" si="0"/>
        <v>18.491973746249158</v>
      </c>
      <c r="AT19" s="27">
        <f t="shared" si="0"/>
        <v>-13.6972562671681</v>
      </c>
      <c r="AU19" s="27">
        <f t="shared" si="0"/>
        <v>20.068404590099753</v>
      </c>
      <c r="AV19" s="27">
        <f t="shared" si="0"/>
        <v>17.201927848040089</v>
      </c>
      <c r="AW19" s="27">
        <f t="shared" si="0"/>
        <v>-10.995196731769042</v>
      </c>
      <c r="AX19" s="27">
        <f t="shared" si="0"/>
        <v>28.223274423039935</v>
      </c>
      <c r="AY19" s="27">
        <f t="shared" si="0"/>
        <v>-11.965420874449128</v>
      </c>
      <c r="AZ19" s="27">
        <f t="shared" si="0"/>
        <v>-6.804922584901318</v>
      </c>
      <c r="BA19" s="27">
        <f t="shared" si="0"/>
        <v>-11.437875491855198</v>
      </c>
      <c r="BB19" s="27">
        <f t="shared" si="0"/>
        <v>-31.122353076360511</v>
      </c>
      <c r="BC19" s="27">
        <f t="shared" si="0"/>
        <v>-8.8677097430565404</v>
      </c>
      <c r="BD19" s="27">
        <f t="shared" si="0"/>
        <v>11.59172598000846</v>
      </c>
      <c r="BE19" s="27">
        <f t="shared" si="0"/>
        <v>25.878600634301851</v>
      </c>
      <c r="BF19" s="27">
        <f t="shared" si="0"/>
        <v>92.361515918055588</v>
      </c>
      <c r="BG19" s="27">
        <f t="shared" si="0"/>
        <v>27.445816158498282</v>
      </c>
      <c r="BH19" s="27">
        <f t="shared" si="0"/>
        <v>-25.74752027246171</v>
      </c>
      <c r="BI19" s="27">
        <f t="shared" si="0"/>
        <v>-33.66449854375292</v>
      </c>
      <c r="BJ19" s="27">
        <f t="shared" si="0"/>
        <v>-45.109494829471707</v>
      </c>
      <c r="BK19" s="27">
        <f t="shared" si="0"/>
        <v>-35.818421053139268</v>
      </c>
      <c r="BL19" s="27">
        <f t="shared" si="0"/>
        <v>-8.4502145169443992</v>
      </c>
      <c r="BM19" s="27">
        <f t="shared" si="0"/>
        <v>-11.529148843278836</v>
      </c>
      <c r="BN19" s="27">
        <f t="shared" si="1"/>
        <v>-40.015870111071237</v>
      </c>
      <c r="BO19" s="27">
        <f t="shared" si="1"/>
        <v>-39.632612380407586</v>
      </c>
      <c r="BP19" s="27">
        <f t="shared" si="1"/>
        <v>-19.555810566518595</v>
      </c>
      <c r="BQ19" s="27">
        <f t="shared" si="1"/>
        <v>-42.318625954031774</v>
      </c>
    </row>
    <row r="20" spans="1:69" ht="15" customHeight="1" x14ac:dyDescent="0.25">
      <c r="A20" s="15" t="s">
        <v>97</v>
      </c>
      <c r="B20" s="16"/>
      <c r="C20" s="16"/>
      <c r="D20" s="16"/>
      <c r="E20" s="16"/>
      <c r="F20" s="28">
        <f t="shared" si="0"/>
        <v>20.060644049424781</v>
      </c>
      <c r="G20" s="28">
        <f t="shared" si="0"/>
        <v>5.2106248949813194</v>
      </c>
      <c r="H20" s="28">
        <f t="shared" si="0"/>
        <v>15.429540803825859</v>
      </c>
      <c r="I20" s="28">
        <f t="shared" si="0"/>
        <v>-6.3424119848647713</v>
      </c>
      <c r="J20" s="28">
        <f t="shared" si="0"/>
        <v>-24.451933877886255</v>
      </c>
      <c r="K20" s="28">
        <f t="shared" si="0"/>
        <v>-17.5638791508545</v>
      </c>
      <c r="L20" s="28">
        <f t="shared" si="0"/>
        <v>-11.35312625502738</v>
      </c>
      <c r="M20" s="28">
        <f t="shared" si="0"/>
        <v>-13.437211088765611</v>
      </c>
      <c r="N20" s="28">
        <f t="shared" si="0"/>
        <v>3.5042948964117748</v>
      </c>
      <c r="O20" s="28">
        <f t="shared" si="0"/>
        <v>1.7252077274843014</v>
      </c>
      <c r="P20" s="28">
        <f t="shared" si="0"/>
        <v>9.8234002188816163</v>
      </c>
      <c r="Q20" s="28">
        <f t="shared" si="0"/>
        <v>10.928167777463859</v>
      </c>
      <c r="R20" s="28">
        <f t="shared" si="0"/>
        <v>7.0729862451547332</v>
      </c>
      <c r="S20" s="28">
        <f t="shared" si="0"/>
        <v>6.0674454031509617</v>
      </c>
      <c r="T20" s="28">
        <f t="shared" si="0"/>
        <v>12.727032441307573</v>
      </c>
      <c r="U20" s="28">
        <f t="shared" ref="U20:BM25" si="2">+(U7/Q7-1)*100</f>
        <v>16.212213623269367</v>
      </c>
      <c r="V20" s="28">
        <f t="shared" si="2"/>
        <v>22.015875017951569</v>
      </c>
      <c r="W20" s="28">
        <f t="shared" si="2"/>
        <v>26.226568903550309</v>
      </c>
      <c r="X20" s="28">
        <f t="shared" si="2"/>
        <v>10.548274080763932</v>
      </c>
      <c r="Y20" s="28">
        <f t="shared" si="2"/>
        <v>-4.3577011890827411E-2</v>
      </c>
      <c r="Z20" s="28">
        <f t="shared" si="2"/>
        <v>1.5952409479564444</v>
      </c>
      <c r="AA20" s="28">
        <f t="shared" si="2"/>
        <v>-3.4804890849653436</v>
      </c>
      <c r="AB20" s="28">
        <f t="shared" si="2"/>
        <v>-2.4016798120761074</v>
      </c>
      <c r="AC20" s="28">
        <f t="shared" si="2"/>
        <v>6.2441247353744567</v>
      </c>
      <c r="AD20" s="28">
        <f t="shared" si="2"/>
        <v>-1.2077622662159837</v>
      </c>
      <c r="AE20" s="28">
        <f t="shared" si="2"/>
        <v>-6.9631505178308846</v>
      </c>
      <c r="AF20" s="28">
        <f t="shared" si="2"/>
        <v>-14.238624193791093</v>
      </c>
      <c r="AG20" s="28">
        <f t="shared" si="2"/>
        <v>15.769831637167741</v>
      </c>
      <c r="AH20" s="28">
        <f t="shared" si="2"/>
        <v>18.244220383856181</v>
      </c>
      <c r="AI20" s="28">
        <f t="shared" si="2"/>
        <v>15.108854042443131</v>
      </c>
      <c r="AJ20" s="28">
        <f t="shared" si="2"/>
        <v>30.04782511815791</v>
      </c>
      <c r="AK20" s="28">
        <f t="shared" si="2"/>
        <v>-3.2462167675565201</v>
      </c>
      <c r="AL20" s="28">
        <f t="shared" si="2"/>
        <v>11.580773224304064</v>
      </c>
      <c r="AM20" s="28">
        <f t="shared" si="2"/>
        <v>4.0217393767275622</v>
      </c>
      <c r="AN20" s="28">
        <f t="shared" si="2"/>
        <v>2.2175802074734241</v>
      </c>
      <c r="AO20" s="28">
        <f t="shared" si="2"/>
        <v>17.108076461942279</v>
      </c>
      <c r="AP20" s="28">
        <f t="shared" si="2"/>
        <v>13.539672445424976</v>
      </c>
      <c r="AQ20" s="28">
        <f t="shared" si="2"/>
        <v>3.5379846190587871</v>
      </c>
      <c r="AR20" s="28">
        <f t="shared" si="2"/>
        <v>10.758250529529722</v>
      </c>
      <c r="AS20" s="28">
        <f t="shared" si="2"/>
        <v>10.334534317209387</v>
      </c>
      <c r="AT20" s="28">
        <f t="shared" si="2"/>
        <v>9.6961130305367007</v>
      </c>
      <c r="AU20" s="28">
        <f t="shared" si="2"/>
        <v>28.39017439440925</v>
      </c>
      <c r="AV20" s="28">
        <f t="shared" si="2"/>
        <v>8.1065282333778743</v>
      </c>
      <c r="AW20" s="28">
        <f t="shared" si="2"/>
        <v>10.328680942244727</v>
      </c>
      <c r="AX20" s="28">
        <f t="shared" si="2"/>
        <v>5.4172341137895597</v>
      </c>
      <c r="AY20" s="28">
        <f t="shared" si="2"/>
        <v>6.5809055641259828</v>
      </c>
      <c r="AZ20" s="28">
        <f t="shared" si="2"/>
        <v>12.122700077901216</v>
      </c>
      <c r="BA20" s="28">
        <f t="shared" si="2"/>
        <v>12.627724589284517</v>
      </c>
      <c r="BB20" s="28">
        <f t="shared" si="2"/>
        <v>0.20320089586216561</v>
      </c>
      <c r="BC20" s="28">
        <f t="shared" si="2"/>
        <v>-75.626597181186554</v>
      </c>
      <c r="BD20" s="28">
        <f t="shared" si="2"/>
        <v>-77.664945143842729</v>
      </c>
      <c r="BE20" s="28">
        <f t="shared" si="2"/>
        <v>-74.403753106093546</v>
      </c>
      <c r="BF20" s="28">
        <f t="shared" si="2"/>
        <v>-69.95358460171785</v>
      </c>
      <c r="BG20" s="28">
        <f t="shared" si="2"/>
        <v>52.137969062387278</v>
      </c>
      <c r="BH20" s="28">
        <f t="shared" si="2"/>
        <v>103.26855038412334</v>
      </c>
      <c r="BI20" s="28">
        <f t="shared" si="2"/>
        <v>113.40183310720113</v>
      </c>
      <c r="BJ20" s="28">
        <f t="shared" si="2"/>
        <v>139.85446415993897</v>
      </c>
      <c r="BK20" s="28">
        <f t="shared" si="2"/>
        <v>122.61181938437966</v>
      </c>
      <c r="BL20" s="28">
        <f t="shared" si="2"/>
        <v>114.12679631183633</v>
      </c>
      <c r="BM20" s="28">
        <f t="shared" si="2"/>
        <v>51.63882963256674</v>
      </c>
      <c r="BN20" s="28">
        <f t="shared" si="1"/>
        <v>23.959709647685056</v>
      </c>
      <c r="BO20" s="28">
        <f t="shared" si="1"/>
        <v>-3.4761481058887767</v>
      </c>
      <c r="BP20" s="28">
        <f t="shared" si="1"/>
        <v>-5.7926836985775392</v>
      </c>
      <c r="BQ20" s="28">
        <f t="shared" si="1"/>
        <v>7.106238598638126</v>
      </c>
    </row>
    <row r="21" spans="1:69" ht="15" customHeight="1" x14ac:dyDescent="0.25">
      <c r="A21" s="12" t="s">
        <v>87</v>
      </c>
      <c r="B21" s="20"/>
      <c r="C21" s="20"/>
      <c r="D21" s="20"/>
      <c r="E21" s="20"/>
      <c r="F21" s="27">
        <f t="shared" ref="F21:U26" si="3">+(F8/B8-1)*100</f>
        <v>9.1696383273515369</v>
      </c>
      <c r="G21" s="27">
        <f t="shared" si="3"/>
        <v>-0.98956210382248333</v>
      </c>
      <c r="H21" s="27">
        <f t="shared" si="3"/>
        <v>124.67333617299987</v>
      </c>
      <c r="I21" s="27">
        <f t="shared" si="3"/>
        <v>25.522161273848496</v>
      </c>
      <c r="J21" s="27">
        <f t="shared" si="3"/>
        <v>-42.37202898582656</v>
      </c>
      <c r="K21" s="27">
        <f t="shared" si="3"/>
        <v>3.4298540511078723</v>
      </c>
      <c r="L21" s="27">
        <f t="shared" si="3"/>
        <v>-8.4546623873726254</v>
      </c>
      <c r="M21" s="27">
        <f t="shared" si="3"/>
        <v>14.334156502616779</v>
      </c>
      <c r="N21" s="27">
        <f t="shared" si="3"/>
        <v>73.571278096122583</v>
      </c>
      <c r="O21" s="27">
        <f t="shared" si="3"/>
        <v>71.420118086920496</v>
      </c>
      <c r="P21" s="27">
        <f t="shared" si="3"/>
        <v>-21.882216510364572</v>
      </c>
      <c r="Q21" s="27">
        <f t="shared" si="3"/>
        <v>71.326579021263228</v>
      </c>
      <c r="R21" s="27">
        <f t="shared" si="3"/>
        <v>54.729536085548737</v>
      </c>
      <c r="S21" s="27">
        <f t="shared" si="3"/>
        <v>10.090164270347923</v>
      </c>
      <c r="T21" s="27">
        <f t="shared" si="3"/>
        <v>71.10298600988429</v>
      </c>
      <c r="U21" s="27">
        <f t="shared" si="2"/>
        <v>2.913447894004384</v>
      </c>
      <c r="V21" s="27">
        <f t="shared" si="2"/>
        <v>-21.351707245254449</v>
      </c>
      <c r="W21" s="27">
        <f t="shared" si="2"/>
        <v>14.005910265012433</v>
      </c>
      <c r="X21" s="27">
        <f t="shared" si="2"/>
        <v>23.813998036003415</v>
      </c>
      <c r="Y21" s="27">
        <f t="shared" si="2"/>
        <v>-39.631711249443711</v>
      </c>
      <c r="Z21" s="27">
        <f t="shared" si="2"/>
        <v>-21.939211277864924</v>
      </c>
      <c r="AA21" s="27">
        <f t="shared" si="2"/>
        <v>4.5166816526561071</v>
      </c>
      <c r="AB21" s="27">
        <f t="shared" si="2"/>
        <v>24.440281462795532</v>
      </c>
      <c r="AC21" s="27">
        <f t="shared" si="2"/>
        <v>69.392588686936477</v>
      </c>
      <c r="AD21" s="27">
        <f t="shared" si="2"/>
        <v>75.961890422089027</v>
      </c>
      <c r="AE21" s="27">
        <f t="shared" si="2"/>
        <v>-38.253373040114994</v>
      </c>
      <c r="AF21" s="27">
        <f t="shared" si="2"/>
        <v>-0.83756365135870814</v>
      </c>
      <c r="AG21" s="27">
        <f t="shared" si="2"/>
        <v>73.969754500082558</v>
      </c>
      <c r="AH21" s="27">
        <f t="shared" si="2"/>
        <v>138.66392990047683</v>
      </c>
      <c r="AI21" s="27">
        <f t="shared" si="2"/>
        <v>256.65977831507394</v>
      </c>
      <c r="AJ21" s="27">
        <f t="shared" si="2"/>
        <v>79.67302568004726</v>
      </c>
      <c r="AK21" s="27">
        <f t="shared" si="2"/>
        <v>36.461128028352974</v>
      </c>
      <c r="AL21" s="27">
        <f t="shared" si="2"/>
        <v>16.38119872193684</v>
      </c>
      <c r="AM21" s="27">
        <f t="shared" si="2"/>
        <v>-9.3665660528902688</v>
      </c>
      <c r="AN21" s="27">
        <f t="shared" si="2"/>
        <v>-0.98833561272050341</v>
      </c>
      <c r="AO21" s="27">
        <f t="shared" si="2"/>
        <v>-0.21047001531704357</v>
      </c>
      <c r="AP21" s="27">
        <f t="shared" si="2"/>
        <v>11.300803915819358</v>
      </c>
      <c r="AQ21" s="27">
        <f t="shared" si="2"/>
        <v>21.233282320136905</v>
      </c>
      <c r="AR21" s="27">
        <f t="shared" si="2"/>
        <v>28.841858888860905</v>
      </c>
      <c r="AS21" s="27">
        <f t="shared" si="2"/>
        <v>64.250519224770414</v>
      </c>
      <c r="AT21" s="27">
        <f t="shared" si="2"/>
        <v>65.875063183640606</v>
      </c>
      <c r="AU21" s="27">
        <f t="shared" si="2"/>
        <v>81.487839959782832</v>
      </c>
      <c r="AV21" s="27">
        <f t="shared" si="2"/>
        <v>79.889670177545511</v>
      </c>
      <c r="AW21" s="27">
        <f t="shared" si="2"/>
        <v>31.515894855250657</v>
      </c>
      <c r="AX21" s="27">
        <f t="shared" si="2"/>
        <v>4.7586206750609428</v>
      </c>
      <c r="AY21" s="27">
        <f t="shared" si="2"/>
        <v>2.0766468346912204</v>
      </c>
      <c r="AZ21" s="27">
        <f t="shared" si="2"/>
        <v>-10.520638507949521</v>
      </c>
      <c r="BA21" s="27">
        <f t="shared" si="2"/>
        <v>2.1281143980356187</v>
      </c>
      <c r="BB21" s="27">
        <f t="shared" si="2"/>
        <v>-12.516962782675067</v>
      </c>
      <c r="BC21" s="27">
        <f t="shared" si="2"/>
        <v>-69.843924762605454</v>
      </c>
      <c r="BD21" s="27">
        <f t="shared" si="2"/>
        <v>-62.286334298087787</v>
      </c>
      <c r="BE21" s="27">
        <f t="shared" si="2"/>
        <v>-58.289474349297791</v>
      </c>
      <c r="BF21" s="27">
        <f t="shared" si="2"/>
        <v>-43.657146164956885</v>
      </c>
      <c r="BG21" s="27">
        <f t="shared" si="2"/>
        <v>108.4345367946638</v>
      </c>
      <c r="BH21" s="27">
        <f t="shared" si="2"/>
        <v>66.882686538400833</v>
      </c>
      <c r="BI21" s="27">
        <f t="shared" si="2"/>
        <v>35.909404180646519</v>
      </c>
      <c r="BJ21" s="27">
        <f t="shared" si="2"/>
        <v>82.768605764649664</v>
      </c>
      <c r="BK21" s="27">
        <f t="shared" si="2"/>
        <v>65.551331407448842</v>
      </c>
      <c r="BL21" s="27">
        <f t="shared" si="2"/>
        <v>94.009108797092182</v>
      </c>
      <c r="BM21" s="27">
        <f t="shared" si="2"/>
        <v>32.268187979967735</v>
      </c>
      <c r="BN21" s="27">
        <f t="shared" si="1"/>
        <v>14.746735177687809</v>
      </c>
      <c r="BO21" s="27">
        <f t="shared" si="1"/>
        <v>-30.910891176711441</v>
      </c>
      <c r="BP21" s="27">
        <f t="shared" si="1"/>
        <v>-48.923586039557186</v>
      </c>
      <c r="BQ21" s="27">
        <f t="shared" si="1"/>
        <v>-0.87327457306909384</v>
      </c>
    </row>
    <row r="22" spans="1:69" ht="15" customHeight="1" x14ac:dyDescent="0.25">
      <c r="A22" s="12" t="s">
        <v>88</v>
      </c>
      <c r="B22" s="20"/>
      <c r="C22" s="20"/>
      <c r="D22" s="20"/>
      <c r="E22" s="20"/>
      <c r="F22" s="27">
        <f t="shared" si="3"/>
        <v>20.776338343802191</v>
      </c>
      <c r="G22" s="27">
        <f t="shared" si="3"/>
        <v>5.5701895282562974</v>
      </c>
      <c r="H22" s="27">
        <f t="shared" si="3"/>
        <v>11.103773635758785</v>
      </c>
      <c r="I22" s="27">
        <f t="shared" si="3"/>
        <v>-7.7915630605496888</v>
      </c>
      <c r="J22" s="27">
        <f t="shared" si="3"/>
        <v>-23.360351725377569</v>
      </c>
      <c r="K22" s="27">
        <f t="shared" si="3"/>
        <v>-18.714213826203896</v>
      </c>
      <c r="L22" s="27">
        <f t="shared" si="3"/>
        <v>-11.61715503157621</v>
      </c>
      <c r="M22" s="27">
        <f t="shared" si="3"/>
        <v>-15.187987978903339</v>
      </c>
      <c r="N22" s="27">
        <f t="shared" si="3"/>
        <v>0.32069615498602211</v>
      </c>
      <c r="O22" s="27">
        <f t="shared" si="3"/>
        <v>-3.1355933023415772</v>
      </c>
      <c r="P22" s="27">
        <f t="shared" si="3"/>
        <v>12.488962692777438</v>
      </c>
      <c r="Q22" s="27">
        <f t="shared" si="3"/>
        <v>5.8663863440777675</v>
      </c>
      <c r="R22" s="27">
        <f t="shared" si="3"/>
        <v>3.3568066763651982</v>
      </c>
      <c r="S22" s="27">
        <f t="shared" si="3"/>
        <v>5.5613796614681021</v>
      </c>
      <c r="T22" s="27">
        <f t="shared" si="3"/>
        <v>9.3418235387346051</v>
      </c>
      <c r="U22" s="27">
        <f t="shared" si="2"/>
        <v>18.01464054162707</v>
      </c>
      <c r="V22" s="27">
        <f t="shared" si="2"/>
        <v>27.001775566809894</v>
      </c>
      <c r="W22" s="27">
        <f t="shared" si="2"/>
        <v>27.808510428849797</v>
      </c>
      <c r="X22" s="27">
        <f t="shared" si="2"/>
        <v>9.3215710643999916</v>
      </c>
      <c r="Y22" s="27">
        <f t="shared" si="2"/>
        <v>4.5929089900981435</v>
      </c>
      <c r="Z22" s="27">
        <f t="shared" si="2"/>
        <v>3.2333028034828182</v>
      </c>
      <c r="AA22" s="27">
        <f t="shared" si="2"/>
        <v>-4.351480216369441</v>
      </c>
      <c r="AB22" s="27">
        <f t="shared" si="2"/>
        <v>-5.0790541240057223</v>
      </c>
      <c r="AC22" s="27">
        <f t="shared" si="2"/>
        <v>2.0080994194671131</v>
      </c>
      <c r="AD22" s="27">
        <f t="shared" si="2"/>
        <v>-5.3058270044058613</v>
      </c>
      <c r="AE22" s="27">
        <f t="shared" si="2"/>
        <v>-3.1074102631037936</v>
      </c>
      <c r="AF22" s="27">
        <f t="shared" si="2"/>
        <v>-16.053299298858558</v>
      </c>
      <c r="AG22" s="27">
        <f t="shared" si="2"/>
        <v>9.2203971561517495</v>
      </c>
      <c r="AH22" s="27">
        <f t="shared" si="2"/>
        <v>6.0507247561901512</v>
      </c>
      <c r="AI22" s="27">
        <f t="shared" si="2"/>
        <v>-4.165287562104103</v>
      </c>
      <c r="AJ22" s="27">
        <f t="shared" si="2"/>
        <v>22.082433380601341</v>
      </c>
      <c r="AK22" s="27">
        <f t="shared" si="2"/>
        <v>-10.515137103599038</v>
      </c>
      <c r="AL22" s="27">
        <f t="shared" si="2"/>
        <v>10.382373969949654</v>
      </c>
      <c r="AM22" s="27">
        <f t="shared" si="2"/>
        <v>7.9671757476649452</v>
      </c>
      <c r="AN22" s="27">
        <f t="shared" si="2"/>
        <v>2.7957605121111895</v>
      </c>
      <c r="AO22" s="27">
        <f t="shared" si="2"/>
        <v>21.700710819652635</v>
      </c>
      <c r="AP22" s="27">
        <f t="shared" si="2"/>
        <v>14.041293496621954</v>
      </c>
      <c r="AQ22" s="27">
        <f t="shared" si="2"/>
        <v>3.5229321207697062E-2</v>
      </c>
      <c r="AR22" s="27">
        <f t="shared" si="2"/>
        <v>7.2987442112394607</v>
      </c>
      <c r="AS22" s="27">
        <f t="shared" si="2"/>
        <v>0.18276275949367093</v>
      </c>
      <c r="AT22" s="27">
        <f t="shared" si="2"/>
        <v>-0.14792161645453827</v>
      </c>
      <c r="AU22" s="27">
        <f t="shared" si="2"/>
        <v>17.340288137250461</v>
      </c>
      <c r="AV22" s="27">
        <f t="shared" si="2"/>
        <v>-5.6715634560592143</v>
      </c>
      <c r="AW22" s="27">
        <f t="shared" si="2"/>
        <v>5.7497895699232693</v>
      </c>
      <c r="AX22" s="27">
        <f t="shared" si="2"/>
        <v>5.6940753209308026</v>
      </c>
      <c r="AY22" s="27">
        <f t="shared" si="2"/>
        <v>8.065387084017317</v>
      </c>
      <c r="AZ22" s="27">
        <f t="shared" si="2"/>
        <v>20.369664938183305</v>
      </c>
      <c r="BA22" s="27">
        <f t="shared" si="2"/>
        <v>16.073390486415427</v>
      </c>
      <c r="BB22" s="27">
        <f t="shared" si="2"/>
        <v>3.6152692352298121</v>
      </c>
      <c r="BC22" s="27">
        <f t="shared" si="2"/>
        <v>-77.400046541029482</v>
      </c>
      <c r="BD22" s="27">
        <f t="shared" si="2"/>
        <v>-81.793839591726964</v>
      </c>
      <c r="BE22" s="27">
        <f t="shared" si="2"/>
        <v>-78.97229653000737</v>
      </c>
      <c r="BF22" s="27">
        <f t="shared" si="2"/>
        <v>-75.693961495839133</v>
      </c>
      <c r="BG22" s="27">
        <f t="shared" si="2"/>
        <v>31.177756851267247</v>
      </c>
      <c r="BH22" s="27">
        <f t="shared" si="2"/>
        <v>124.43882415448888</v>
      </c>
      <c r="BI22" s="27">
        <f>+(BI9/BE9-1)*100</f>
        <v>156.53952917533752</v>
      </c>
      <c r="BJ22" s="27">
        <f t="shared" si="2"/>
        <v>169.74048452937981</v>
      </c>
      <c r="BK22" s="27">
        <f t="shared" si="2"/>
        <v>157.58675233141622</v>
      </c>
      <c r="BL22" s="27">
        <f t="shared" si="2"/>
        <v>123.34036562175159</v>
      </c>
      <c r="BM22" s="27">
        <f t="shared" si="2"/>
        <v>59.753237503494773</v>
      </c>
      <c r="BN22" s="27">
        <f t="shared" si="1"/>
        <v>27.4919447890138</v>
      </c>
      <c r="BO22" s="27">
        <f t="shared" si="1"/>
        <v>8.8850258208692523</v>
      </c>
      <c r="BP22" s="27">
        <f t="shared" si="1"/>
        <v>10.833355920624932</v>
      </c>
      <c r="BQ22" s="27">
        <f t="shared" si="1"/>
        <v>9.2674553444855867</v>
      </c>
    </row>
    <row r="23" spans="1:69" ht="15" customHeight="1" x14ac:dyDescent="0.25">
      <c r="A23" s="35" t="s">
        <v>98</v>
      </c>
      <c r="B23" s="16"/>
      <c r="C23" s="16"/>
      <c r="D23" s="16"/>
      <c r="E23" s="16"/>
      <c r="F23" s="28">
        <f t="shared" si="3"/>
        <v>5.348453649044993</v>
      </c>
      <c r="G23" s="28">
        <f t="shared" si="3"/>
        <v>-10.516336834596308</v>
      </c>
      <c r="H23" s="28">
        <f t="shared" si="3"/>
        <v>2.3811328053399805</v>
      </c>
      <c r="I23" s="28">
        <f t="shared" si="3"/>
        <v>-1.5145433791723173</v>
      </c>
      <c r="J23" s="28">
        <f t="shared" si="3"/>
        <v>-1.1474149097323805</v>
      </c>
      <c r="K23" s="28">
        <f t="shared" si="3"/>
        <v>1.5785177849549248</v>
      </c>
      <c r="L23" s="28">
        <f t="shared" si="3"/>
        <v>-10.238711840787651</v>
      </c>
      <c r="M23" s="28">
        <f t="shared" si="3"/>
        <v>-16.083396168948425</v>
      </c>
      <c r="N23" s="28">
        <f t="shared" si="3"/>
        <v>-3.6001990722323018</v>
      </c>
      <c r="O23" s="28">
        <f t="shared" si="3"/>
        <v>5.7517239093576311</v>
      </c>
      <c r="P23" s="28">
        <f t="shared" si="3"/>
        <v>12.347965209878819</v>
      </c>
      <c r="Q23" s="28">
        <f t="shared" si="3"/>
        <v>17.545667868153593</v>
      </c>
      <c r="R23" s="28">
        <f t="shared" si="3"/>
        <v>9.0577920105978205</v>
      </c>
      <c r="S23" s="28">
        <f t="shared" si="3"/>
        <v>8.2666793751283265</v>
      </c>
      <c r="T23" s="28">
        <f t="shared" si="3"/>
        <v>6.196652009045911</v>
      </c>
      <c r="U23" s="28">
        <f t="shared" si="2"/>
        <v>-3.0462747196720374</v>
      </c>
      <c r="V23" s="28">
        <f t="shared" si="2"/>
        <v>-4.6949950821392754</v>
      </c>
      <c r="W23" s="28">
        <f t="shared" si="2"/>
        <v>-11.201800458311062</v>
      </c>
      <c r="X23" s="28">
        <f t="shared" si="2"/>
        <v>-4.8399331380872042</v>
      </c>
      <c r="Y23" s="28">
        <f t="shared" si="2"/>
        <v>-12.784836731997384</v>
      </c>
      <c r="Z23" s="28">
        <f t="shared" si="2"/>
        <v>-14.995782406563807</v>
      </c>
      <c r="AA23" s="28">
        <f t="shared" si="2"/>
        <v>-4.6248176780490429</v>
      </c>
      <c r="AB23" s="28">
        <f t="shared" si="2"/>
        <v>-13.307351958218927</v>
      </c>
      <c r="AC23" s="28">
        <f t="shared" si="2"/>
        <v>7.1831615812364191</v>
      </c>
      <c r="AD23" s="28">
        <f t="shared" si="2"/>
        <v>11.744202482009847</v>
      </c>
      <c r="AE23" s="28">
        <f t="shared" si="2"/>
        <v>0.82426155969996806</v>
      </c>
      <c r="AF23" s="28">
        <f t="shared" si="2"/>
        <v>21.008191055147552</v>
      </c>
      <c r="AG23" s="28">
        <f t="shared" si="2"/>
        <v>13.454063087576728</v>
      </c>
      <c r="AH23" s="28">
        <f t="shared" si="2"/>
        <v>13.386066219822279</v>
      </c>
      <c r="AI23" s="28">
        <f t="shared" si="2"/>
        <v>12.356282979696287</v>
      </c>
      <c r="AJ23" s="28">
        <f t="shared" si="2"/>
        <v>-10.994376046768807</v>
      </c>
      <c r="AK23" s="28">
        <f t="shared" si="2"/>
        <v>-2.7776226568222984</v>
      </c>
      <c r="AL23" s="28">
        <f t="shared" si="2"/>
        <v>4.2470035365683279</v>
      </c>
      <c r="AM23" s="28">
        <f t="shared" si="2"/>
        <v>6.0653757849099987</v>
      </c>
      <c r="AN23" s="28">
        <f t="shared" si="2"/>
        <v>30.240806751480264</v>
      </c>
      <c r="AO23" s="28">
        <f t="shared" si="2"/>
        <v>16.482133958186097</v>
      </c>
      <c r="AP23" s="28">
        <f t="shared" si="2"/>
        <v>19.942316158672433</v>
      </c>
      <c r="AQ23" s="28">
        <f t="shared" si="2"/>
        <v>12.458822925240254</v>
      </c>
      <c r="AR23" s="28">
        <f t="shared" si="2"/>
        <v>5.1325313459979816</v>
      </c>
      <c r="AS23" s="28">
        <f t="shared" si="2"/>
        <v>16.774032699848696</v>
      </c>
      <c r="AT23" s="28">
        <f t="shared" si="2"/>
        <v>3.4260420393174451</v>
      </c>
      <c r="AU23" s="28">
        <f t="shared" si="2"/>
        <v>22.282474234605875</v>
      </c>
      <c r="AV23" s="28">
        <f t="shared" si="2"/>
        <v>16.141209493023425</v>
      </c>
      <c r="AW23" s="28">
        <f t="shared" si="2"/>
        <v>7.5829118319280742</v>
      </c>
      <c r="AX23" s="28">
        <f t="shared" si="2"/>
        <v>6.8163711733316701</v>
      </c>
      <c r="AY23" s="28">
        <f t="shared" si="2"/>
        <v>-1.332941159068679</v>
      </c>
      <c r="AZ23" s="28">
        <f t="shared" si="2"/>
        <v>2.8211664707896933</v>
      </c>
      <c r="BA23" s="28">
        <f t="shared" si="2"/>
        <v>5.3781789264799151</v>
      </c>
      <c r="BB23" s="28">
        <f t="shared" si="2"/>
        <v>8.5450388703991909</v>
      </c>
      <c r="BC23" s="28">
        <f t="shared" si="2"/>
        <v>-38.318623683396403</v>
      </c>
      <c r="BD23" s="28">
        <f t="shared" si="2"/>
        <v>-33.765377858511073</v>
      </c>
      <c r="BE23" s="28">
        <f t="shared" si="2"/>
        <v>-33.049505718029501</v>
      </c>
      <c r="BF23" s="28">
        <f t="shared" si="2"/>
        <v>-29.9136778437468</v>
      </c>
      <c r="BG23" s="28">
        <f t="shared" si="2"/>
        <v>26.025381555552094</v>
      </c>
      <c r="BH23" s="28">
        <f t="shared" si="2"/>
        <v>18.800381737695272</v>
      </c>
      <c r="BI23" s="28">
        <f t="shared" si="2"/>
        <v>23.080137432183044</v>
      </c>
      <c r="BJ23" s="28">
        <f t="shared" si="2"/>
        <v>9.2971326938636736</v>
      </c>
      <c r="BK23" s="28">
        <f t="shared" si="2"/>
        <v>14.888449808237802</v>
      </c>
      <c r="BL23" s="28">
        <f t="shared" si="2"/>
        <v>19.877792360946735</v>
      </c>
      <c r="BM23" s="28">
        <f t="shared" si="2"/>
        <v>6.5596112929639183</v>
      </c>
      <c r="BN23" s="28">
        <f t="shared" si="1"/>
        <v>9.1525056844701922</v>
      </c>
      <c r="BO23" s="28">
        <f t="shared" si="1"/>
        <v>-18.158746028262296</v>
      </c>
      <c r="BP23" s="28">
        <f t="shared" si="1"/>
        <v>-6.67250252816266</v>
      </c>
      <c r="BQ23" s="28">
        <f t="shared" si="1"/>
        <v>-15.1467165256024</v>
      </c>
    </row>
    <row r="24" spans="1:69" ht="15" customHeight="1" x14ac:dyDescent="0.25">
      <c r="A24" s="12" t="s">
        <v>90</v>
      </c>
      <c r="B24" s="20"/>
      <c r="C24" s="20"/>
      <c r="D24" s="20"/>
      <c r="E24" s="20"/>
      <c r="F24" s="27">
        <f t="shared" si="3"/>
        <v>2.909177826710696</v>
      </c>
      <c r="G24" s="27">
        <f t="shared" si="3"/>
        <v>-14.293787332360687</v>
      </c>
      <c r="H24" s="27">
        <f t="shared" si="3"/>
        <v>1.7805319076086068</v>
      </c>
      <c r="I24" s="27">
        <f t="shared" si="3"/>
        <v>-0.54504211733392705</v>
      </c>
      <c r="J24" s="27">
        <f t="shared" si="3"/>
        <v>1.3191911407852475</v>
      </c>
      <c r="K24" s="27">
        <f t="shared" si="3"/>
        <v>2.174303216977358</v>
      </c>
      <c r="L24" s="27">
        <f t="shared" si="3"/>
        <v>-14.417300946727462</v>
      </c>
      <c r="M24" s="27">
        <f t="shared" si="3"/>
        <v>-20.293265738784772</v>
      </c>
      <c r="N24" s="27">
        <f t="shared" si="3"/>
        <v>-2.1374048415065738</v>
      </c>
      <c r="O24" s="27">
        <f t="shared" si="3"/>
        <v>12.357689751046429</v>
      </c>
      <c r="P24" s="27">
        <f t="shared" si="3"/>
        <v>17.018873184276572</v>
      </c>
      <c r="Q24" s="27">
        <f t="shared" si="3"/>
        <v>15.225381956757623</v>
      </c>
      <c r="R24" s="27">
        <f t="shared" si="3"/>
        <v>9.2964427882972434</v>
      </c>
      <c r="S24" s="27">
        <f t="shared" si="3"/>
        <v>8.2607344599298074</v>
      </c>
      <c r="T24" s="27">
        <f t="shared" si="3"/>
        <v>10.508244039505609</v>
      </c>
      <c r="U24" s="27">
        <f t="shared" si="2"/>
        <v>5.3575704222771359</v>
      </c>
      <c r="V24" s="27">
        <f t="shared" si="2"/>
        <v>-6.454671698686365</v>
      </c>
      <c r="W24" s="27">
        <f t="shared" si="2"/>
        <v>-14.528788419472971</v>
      </c>
      <c r="X24" s="27">
        <f t="shared" si="2"/>
        <v>-20.454191065861604</v>
      </c>
      <c r="Y24" s="27">
        <f t="shared" si="2"/>
        <v>-16.308434183037367</v>
      </c>
      <c r="Z24" s="27">
        <f t="shared" si="2"/>
        <v>-22.282863627370773</v>
      </c>
      <c r="AA24" s="27">
        <f t="shared" si="2"/>
        <v>-9.3586559965419429</v>
      </c>
      <c r="AB24" s="27">
        <f t="shared" si="2"/>
        <v>-7.0176613415475213</v>
      </c>
      <c r="AC24" s="27">
        <f t="shared" si="2"/>
        <v>4.6519481181959366</v>
      </c>
      <c r="AD24" s="27">
        <f t="shared" si="2"/>
        <v>16.151750967897204</v>
      </c>
      <c r="AE24" s="27">
        <f t="shared" si="2"/>
        <v>-1.2642733562300168</v>
      </c>
      <c r="AF24" s="27">
        <f t="shared" si="2"/>
        <v>29.538598279566351</v>
      </c>
      <c r="AG24" s="27">
        <f t="shared" si="2"/>
        <v>11.459565357984003</v>
      </c>
      <c r="AH24" s="27">
        <f t="shared" si="2"/>
        <v>18.670829546068425</v>
      </c>
      <c r="AI24" s="27">
        <f t="shared" si="2"/>
        <v>17.347280847283699</v>
      </c>
      <c r="AJ24" s="27">
        <f t="shared" si="2"/>
        <v>-15.472921186897516</v>
      </c>
      <c r="AK24" s="27">
        <f t="shared" si="2"/>
        <v>-1.7360922407604784</v>
      </c>
      <c r="AL24" s="27">
        <f t="shared" si="2"/>
        <v>-1.6004903501432244</v>
      </c>
      <c r="AM24" s="27">
        <f t="shared" si="2"/>
        <v>2.6638117257296479</v>
      </c>
      <c r="AN24" s="27">
        <f t="shared" si="2"/>
        <v>38.865545761824279</v>
      </c>
      <c r="AO24" s="27">
        <f t="shared" si="2"/>
        <v>21.77356663090093</v>
      </c>
      <c r="AP24" s="27">
        <f t="shared" si="2"/>
        <v>30.791606679341331</v>
      </c>
      <c r="AQ24" s="27">
        <f t="shared" si="2"/>
        <v>21.054942197860104</v>
      </c>
      <c r="AR24" s="27">
        <f t="shared" si="2"/>
        <v>7.4911311559430205</v>
      </c>
      <c r="AS24" s="27">
        <f t="shared" si="2"/>
        <v>20.441377611089507</v>
      </c>
      <c r="AT24" s="27">
        <f t="shared" si="2"/>
        <v>2.8830716232287612</v>
      </c>
      <c r="AU24" s="27">
        <f t="shared" si="2"/>
        <v>22.911497465265242</v>
      </c>
      <c r="AV24" s="27">
        <f t="shared" si="2"/>
        <v>15.757722275649488</v>
      </c>
      <c r="AW24" s="27">
        <f t="shared" si="2"/>
        <v>4.6371614596465438</v>
      </c>
      <c r="AX24" s="27">
        <f t="shared" si="2"/>
        <v>4.9219321781086345</v>
      </c>
      <c r="AY24" s="27">
        <f t="shared" si="2"/>
        <v>0.48263447915897206</v>
      </c>
      <c r="AZ24" s="27">
        <f t="shared" si="2"/>
        <v>2.6792948077428491</v>
      </c>
      <c r="BA24" s="27">
        <f t="shared" si="2"/>
        <v>9.4806530568941838</v>
      </c>
      <c r="BB24" s="27">
        <f t="shared" si="2"/>
        <v>14.434005049760756</v>
      </c>
      <c r="BC24" s="27">
        <f t="shared" si="2"/>
        <v>-34.029103338703933</v>
      </c>
      <c r="BD24" s="27">
        <f t="shared" si="2"/>
        <v>-26.824550720996442</v>
      </c>
      <c r="BE24" s="27">
        <f t="shared" si="2"/>
        <v>-28.968395081258446</v>
      </c>
      <c r="BF24" s="27">
        <f t="shared" si="2"/>
        <v>-24.265724897681583</v>
      </c>
      <c r="BG24" s="27">
        <f t="shared" si="2"/>
        <v>27.676503624854188</v>
      </c>
      <c r="BH24" s="27">
        <f t="shared" si="2"/>
        <v>17.88589022518876</v>
      </c>
      <c r="BI24" s="27">
        <f t="shared" si="2"/>
        <v>25.544760442186853</v>
      </c>
      <c r="BJ24" s="27">
        <f t="shared" si="2"/>
        <v>7.5548740540576809</v>
      </c>
      <c r="BK24" s="27">
        <f t="shared" si="2"/>
        <v>14.164444711076163</v>
      </c>
      <c r="BL24" s="27">
        <f t="shared" si="2"/>
        <v>21.545079970130377</v>
      </c>
      <c r="BM24" s="27">
        <f t="shared" si="2"/>
        <v>5.7273316305565203</v>
      </c>
      <c r="BN24" s="27">
        <f t="shared" si="1"/>
        <v>8.3036913192013451</v>
      </c>
      <c r="BO24" s="27">
        <f t="shared" si="1"/>
        <v>-21.919666643469515</v>
      </c>
      <c r="BP24" s="27">
        <f t="shared" si="1"/>
        <v>-9.6712754606335221</v>
      </c>
      <c r="BQ24" s="27">
        <f t="shared" si="1"/>
        <v>-16.956548568407413</v>
      </c>
    </row>
    <row r="25" spans="1:69" ht="15" customHeight="1" x14ac:dyDescent="0.25">
      <c r="A25" s="12" t="s">
        <v>91</v>
      </c>
      <c r="B25" s="20"/>
      <c r="C25" s="20"/>
      <c r="D25" s="20"/>
      <c r="E25" s="20"/>
      <c r="F25" s="27">
        <f t="shared" si="3"/>
        <v>13.246528085409871</v>
      </c>
      <c r="G25" s="27">
        <f t="shared" si="3"/>
        <v>3.1618326395057128</v>
      </c>
      <c r="H25" s="27">
        <f t="shared" si="3"/>
        <v>4.4472219067785757</v>
      </c>
      <c r="I25" s="27">
        <f t="shared" si="3"/>
        <v>-4.8989313430974128</v>
      </c>
      <c r="J25" s="27">
        <f t="shared" si="3"/>
        <v>-8.4076326630523788</v>
      </c>
      <c r="K25" s="27">
        <f t="shared" si="3"/>
        <v>-0.18236168217494741</v>
      </c>
      <c r="L25" s="27">
        <f t="shared" si="3"/>
        <v>3.8661074346345137</v>
      </c>
      <c r="M25" s="27">
        <f t="shared" si="3"/>
        <v>-0.65396998657897276</v>
      </c>
      <c r="N25" s="27">
        <f t="shared" si="3"/>
        <v>-8.1708312387304023</v>
      </c>
      <c r="O25" s="27">
        <f t="shared" si="3"/>
        <v>-14.285370449955437</v>
      </c>
      <c r="P25" s="27">
        <f t="shared" si="3"/>
        <v>-0.52874087754023469</v>
      </c>
      <c r="Q25" s="27">
        <f t="shared" si="3"/>
        <v>24.211172596261555</v>
      </c>
      <c r="R25" s="27">
        <f t="shared" si="3"/>
        <v>8.167628904485813</v>
      </c>
      <c r="S25" s="27">
        <f t="shared" si="3"/>
        <v>8.0293253624764027</v>
      </c>
      <c r="T25" s="27">
        <f t="shared" si="3"/>
        <v>-7.8121874061553136</v>
      </c>
      <c r="U25" s="27">
        <f t="shared" si="2"/>
        <v>-25.721684671237732</v>
      </c>
      <c r="V25" s="27">
        <f t="shared" si="2"/>
        <v>1.8232974219939191</v>
      </c>
      <c r="W25" s="27">
        <f t="shared" si="2"/>
        <v>2.530134314583532</v>
      </c>
      <c r="X25" s="27">
        <f t="shared" si="2"/>
        <v>57.683229657023972</v>
      </c>
      <c r="Y25" s="27">
        <f t="shared" si="2"/>
        <v>1.1694915883815771</v>
      </c>
      <c r="Z25" s="27">
        <f t="shared" si="2"/>
        <v>9.2825271757174921</v>
      </c>
      <c r="AA25" s="27">
        <f t="shared" si="2"/>
        <v>11.817536661089356</v>
      </c>
      <c r="AB25" s="27">
        <f t="shared" si="2"/>
        <v>-25.956378300859384</v>
      </c>
      <c r="AC25" s="27">
        <f t="shared" si="2"/>
        <v>15.462059271803863</v>
      </c>
      <c r="AD25" s="27">
        <f t="shared" si="2"/>
        <v>1.2760598229805353</v>
      </c>
      <c r="AE25" s="27">
        <f t="shared" si="2"/>
        <v>6.7201161874540061</v>
      </c>
      <c r="AF25" s="27">
        <f t="shared" si="2"/>
        <v>-0.58078326903041599</v>
      </c>
      <c r="AG25" s="27">
        <f t="shared" si="2"/>
        <v>19.489895441950456</v>
      </c>
      <c r="AH25" s="27">
        <f t="shared" si="2"/>
        <v>-0.86818957035287303</v>
      </c>
      <c r="AI25" s="27">
        <f t="shared" si="2"/>
        <v>-0.58624658617061343</v>
      </c>
      <c r="AJ25" s="27">
        <f t="shared" si="2"/>
        <v>3.7525870007933504</v>
      </c>
      <c r="AK25" s="27">
        <f t="shared" si="2"/>
        <v>-5.6549765286636466</v>
      </c>
      <c r="AL25" s="27">
        <f t="shared" si="2"/>
        <v>22.730144128656882</v>
      </c>
      <c r="AM25" s="27">
        <f t="shared" si="2"/>
        <v>16.236015789287727</v>
      </c>
      <c r="AN25" s="27">
        <f t="shared" si="2"/>
        <v>7.5241158141143405</v>
      </c>
      <c r="AO25" s="27">
        <f t="shared" si="2"/>
        <v>1.6763284390744593</v>
      </c>
      <c r="AP25" s="27">
        <f t="shared" si="2"/>
        <v>-6.2787350400408055</v>
      </c>
      <c r="AQ25" s="27">
        <f t="shared" si="2"/>
        <v>-9.1554417551268479</v>
      </c>
      <c r="AR25" s="27">
        <f t="shared" si="2"/>
        <v>-1.5487246712236891</v>
      </c>
      <c r="AS25" s="27">
        <f t="shared" si="2"/>
        <v>6.0997015639609575</v>
      </c>
      <c r="AT25" s="27">
        <f t="shared" si="2"/>
        <v>5.1674231732454112</v>
      </c>
      <c r="AU25" s="27">
        <f t="shared" si="2"/>
        <v>20.226647706607249</v>
      </c>
      <c r="AV25" s="27">
        <f t="shared" si="2"/>
        <v>17.453490669777374</v>
      </c>
      <c r="AW25" s="27">
        <f t="shared" si="2"/>
        <v>17.960561004904175</v>
      </c>
      <c r="AX25" s="27">
        <f t="shared" si="2"/>
        <v>12.65860151986371</v>
      </c>
      <c r="AY25" s="27">
        <f t="shared" si="2"/>
        <v>-7.1771721484672923</v>
      </c>
      <c r="AZ25" s="27">
        <f t="shared" ref="AZ25:BQ25" si="4">+(AZ12/AV12-1)*100</f>
        <v>3.345786794479011</v>
      </c>
      <c r="BA25" s="27">
        <f t="shared" si="4"/>
        <v>-7.205178425289116</v>
      </c>
      <c r="BB25" s="27">
        <f t="shared" si="4"/>
        <v>-8.338510192791059</v>
      </c>
      <c r="BC25" s="27">
        <f t="shared" si="4"/>
        <v>-52.986964658556559</v>
      </c>
      <c r="BD25" s="27">
        <f t="shared" si="4"/>
        <v>-55.94429236038787</v>
      </c>
      <c r="BE25" s="27">
        <f t="shared" si="4"/>
        <v>-47.349487249594901</v>
      </c>
      <c r="BF25" s="27">
        <f t="shared" si="4"/>
        <v>-49.63022427675714</v>
      </c>
      <c r="BG25" s="27">
        <f t="shared" si="4"/>
        <v>18.548364839291477</v>
      </c>
      <c r="BH25" s="27">
        <f t="shared" si="4"/>
        <v>24.055383231224027</v>
      </c>
      <c r="BI25" s="27">
        <f t="shared" si="4"/>
        <v>11.889591381314046</v>
      </c>
      <c r="BJ25" s="27">
        <f t="shared" si="4"/>
        <v>18.466384557016525</v>
      </c>
      <c r="BK25" s="27">
        <f t="shared" si="4"/>
        <v>18.637564094284098</v>
      </c>
      <c r="BL25" s="27">
        <f t="shared" si="4"/>
        <v>11.594791326888476</v>
      </c>
      <c r="BM25" s="27">
        <f t="shared" si="4"/>
        <v>10.933767973916719</v>
      </c>
      <c r="BN25" s="27">
        <f t="shared" si="4"/>
        <v>14.403321414866998</v>
      </c>
      <c r="BO25" s="27">
        <f t="shared" si="4"/>
        <v>3.1179955484523569</v>
      </c>
      <c r="BP25" s="27">
        <f t="shared" si="4"/>
        <v>11.059352664718226</v>
      </c>
      <c r="BQ25" s="27">
        <f t="shared" si="4"/>
        <v>-4.7735071712095012</v>
      </c>
    </row>
    <row r="26" spans="1:69" ht="15" customHeight="1" x14ac:dyDescent="0.25">
      <c r="A26" s="29" t="s">
        <v>81</v>
      </c>
      <c r="B26" s="29"/>
      <c r="C26" s="29"/>
      <c r="D26" s="29"/>
      <c r="E26" s="29"/>
      <c r="F26" s="31">
        <f t="shared" si="3"/>
        <v>8.1688689705561082</v>
      </c>
      <c r="G26" s="31">
        <f t="shared" si="3"/>
        <v>-0.22402981264318944</v>
      </c>
      <c r="H26" s="31">
        <f t="shared" si="3"/>
        <v>11.691075956140807</v>
      </c>
      <c r="I26" s="31">
        <f t="shared" si="3"/>
        <v>8.6394840005526561</v>
      </c>
      <c r="J26" s="31">
        <f t="shared" si="3"/>
        <v>-0.53712533222829428</v>
      </c>
      <c r="K26" s="31">
        <f t="shared" si="3"/>
        <v>3.5956179394032395</v>
      </c>
      <c r="L26" s="31">
        <f t="shared" si="3"/>
        <v>0.43566492492257414</v>
      </c>
      <c r="M26" s="31">
        <f t="shared" si="3"/>
        <v>-8.4646032753064144</v>
      </c>
      <c r="N26" s="31">
        <f t="shared" si="3"/>
        <v>1.3235583329871181</v>
      </c>
      <c r="O26" s="31">
        <f t="shared" si="3"/>
        <v>5.0269810676420557</v>
      </c>
      <c r="P26" s="31">
        <f t="shared" si="3"/>
        <v>-0.15705324838750645</v>
      </c>
      <c r="Q26" s="31">
        <f t="shared" si="3"/>
        <v>1.2507129102370618</v>
      </c>
      <c r="R26" s="31">
        <f t="shared" si="3"/>
        <v>0.63932915491760056</v>
      </c>
      <c r="S26" s="31">
        <f t="shared" si="3"/>
        <v>0.81634251866902208</v>
      </c>
      <c r="T26" s="31">
        <f t="shared" si="3"/>
        <v>5.0355087242506036</v>
      </c>
      <c r="U26" s="31">
        <f t="shared" si="3"/>
        <v>9.0981770790316894</v>
      </c>
      <c r="V26" s="31">
        <f t="shared" ref="V26:BQ26" si="5">+(V13/R13-1)*100</f>
        <v>3.8289721714850344</v>
      </c>
      <c r="W26" s="31">
        <f t="shared" si="5"/>
        <v>1.0304829418863903</v>
      </c>
      <c r="X26" s="31">
        <f t="shared" si="5"/>
        <v>-0.54429428911170197</v>
      </c>
      <c r="Y26" s="31">
        <f t="shared" si="5"/>
        <v>0.2389448687621698</v>
      </c>
      <c r="Z26" s="31">
        <f t="shared" si="5"/>
        <v>3.2806759156056575</v>
      </c>
      <c r="AA26" s="31">
        <f t="shared" si="5"/>
        <v>1.8543581928986974E-2</v>
      </c>
      <c r="AB26" s="31">
        <f t="shared" si="5"/>
        <v>-0.27760851875235915</v>
      </c>
      <c r="AC26" s="31">
        <f t="shared" si="5"/>
        <v>-0.37749929842617602</v>
      </c>
      <c r="AD26" s="31">
        <f t="shared" si="5"/>
        <v>-0.34102012300838425</v>
      </c>
      <c r="AE26" s="31">
        <f t="shared" si="5"/>
        <v>1.1976562728058582</v>
      </c>
      <c r="AF26" s="31">
        <f t="shared" si="5"/>
        <v>2.249125834973964</v>
      </c>
      <c r="AG26" s="31">
        <f t="shared" si="5"/>
        <v>-0.24467069019972199</v>
      </c>
      <c r="AH26" s="31">
        <f t="shared" si="5"/>
        <v>0.94110092667811784</v>
      </c>
      <c r="AI26" s="31">
        <f t="shared" si="5"/>
        <v>1.3599123309837369</v>
      </c>
      <c r="AJ26" s="31">
        <f t="shared" si="5"/>
        <v>-1.8983627928057745</v>
      </c>
      <c r="AK26" s="31">
        <f t="shared" si="5"/>
        <v>3.2680668283520786</v>
      </c>
      <c r="AL26" s="31">
        <f t="shared" si="5"/>
        <v>4.6761874653846291</v>
      </c>
      <c r="AM26" s="31">
        <f t="shared" si="5"/>
        <v>3.3405333706054474</v>
      </c>
      <c r="AN26" s="31">
        <f t="shared" si="5"/>
        <v>7.0697571767011524</v>
      </c>
      <c r="AO26" s="31">
        <f t="shared" si="5"/>
        <v>2.226761162841151</v>
      </c>
      <c r="AP26" s="31">
        <f t="shared" si="5"/>
        <v>6.7781363915093262</v>
      </c>
      <c r="AQ26" s="31">
        <f t="shared" si="5"/>
        <v>3.9697678640624678</v>
      </c>
      <c r="AR26" s="31">
        <f t="shared" si="5"/>
        <v>2.495035784707289</v>
      </c>
      <c r="AS26" s="31">
        <f t="shared" si="5"/>
        <v>4.9506139087780232</v>
      </c>
      <c r="AT26" s="31">
        <f t="shared" si="5"/>
        <v>-1.4153998008966995</v>
      </c>
      <c r="AU26" s="31">
        <f t="shared" si="5"/>
        <v>4.8673123403339735</v>
      </c>
      <c r="AV26" s="31">
        <f t="shared" si="5"/>
        <v>7.4164444304768207</v>
      </c>
      <c r="AW26" s="31">
        <f t="shared" si="5"/>
        <v>4.1150220050212516</v>
      </c>
      <c r="AX26" s="31">
        <f t="shared" si="5"/>
        <v>7.8757387446191984</v>
      </c>
      <c r="AY26" s="31">
        <f t="shared" si="5"/>
        <v>4.1378343167087772</v>
      </c>
      <c r="AZ26" s="31">
        <f t="shared" si="5"/>
        <v>6.3163175527502613</v>
      </c>
      <c r="BA26" s="31">
        <f t="shared" si="5"/>
        <v>9.3426192603207383</v>
      </c>
      <c r="BB26" s="31">
        <f t="shared" si="5"/>
        <v>2.4208533789994435</v>
      </c>
      <c r="BC26" s="31">
        <f t="shared" si="5"/>
        <v>-33.893764698408503</v>
      </c>
      <c r="BD26" s="31">
        <f t="shared" si="5"/>
        <v>-26.04779278180477</v>
      </c>
      <c r="BE26" s="31">
        <f t="shared" si="5"/>
        <v>-25.232229353805625</v>
      </c>
      <c r="BF26" s="31">
        <f t="shared" si="5"/>
        <v>-24.652732041100979</v>
      </c>
      <c r="BG26" s="31">
        <f t="shared" si="5"/>
        <v>31.797005656151111</v>
      </c>
      <c r="BH26" s="31">
        <f t="shared" si="5"/>
        <v>13.703666900009859</v>
      </c>
      <c r="BI26" s="31">
        <f t="shared" si="5"/>
        <v>20.612156408696691</v>
      </c>
      <c r="BJ26" s="31">
        <f t="shared" si="5"/>
        <v>21.972562011261655</v>
      </c>
      <c r="BK26" s="31">
        <f t="shared" si="5"/>
        <v>15.252392172232799</v>
      </c>
      <c r="BL26" s="31">
        <f t="shared" si="5"/>
        <v>22.232011828432064</v>
      </c>
      <c r="BM26" s="31">
        <f t="shared" si="5"/>
        <v>11.600288277812121</v>
      </c>
      <c r="BN26" s="31">
        <f t="shared" si="5"/>
        <v>9.2141345706754141</v>
      </c>
      <c r="BO26" s="31">
        <f t="shared" si="5"/>
        <v>2.4316788339115991</v>
      </c>
      <c r="BP26" s="31">
        <f t="shared" si="5"/>
        <v>2.6003282110173664</v>
      </c>
      <c r="BQ26" s="31">
        <f t="shared" si="5"/>
        <v>6.5759507700879904</v>
      </c>
    </row>
    <row r="27" spans="1:69" ht="15" customHeight="1" x14ac:dyDescent="0.25">
      <c r="A27" s="32"/>
      <c r="B27" s="20"/>
      <c r="C27" s="20"/>
      <c r="D27" s="20"/>
      <c r="E27" s="20"/>
    </row>
    <row r="28" spans="1:69" ht="15" customHeight="1" x14ac:dyDescent="0.25">
      <c r="A28" s="32" t="s">
        <v>113</v>
      </c>
      <c r="B28" s="20"/>
      <c r="C28" s="20"/>
      <c r="D28" s="20"/>
      <c r="E28" s="20"/>
    </row>
  </sheetData>
  <pageMargins left="0.30875000000000002" right="0.7" top="0.26270833333333332" bottom="0.75" header="0.3" footer="0.3"/>
  <pageSetup paperSize="9" scale="26" orientation="landscape" r:id="rId1"/>
  <headerFooter>
    <oddHeader>&amp;C&amp;G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Y26"/>
  <sheetViews>
    <sheetView showGridLines="0" view="pageLayout" zoomScaleNormal="100" workbookViewId="0">
      <selection activeCell="A2" sqref="A2"/>
    </sheetView>
  </sheetViews>
  <sheetFormatPr defaultColWidth="9.140625" defaultRowHeight="15" customHeight="1" x14ac:dyDescent="0.25"/>
  <cols>
    <col min="1" max="1" width="47.5703125" style="34" bestFit="1" customWidth="1"/>
    <col min="2" max="18" width="9" style="34" bestFit="1" customWidth="1"/>
    <col min="19" max="16384" width="9.140625" style="34"/>
  </cols>
  <sheetData>
    <row r="1" spans="1:25" ht="15" customHeight="1" x14ac:dyDescent="0.25">
      <c r="A1" s="60" t="s">
        <v>145</v>
      </c>
    </row>
    <row r="2" spans="1:25" ht="15" customHeight="1" x14ac:dyDescent="0.25">
      <c r="A2" s="62" t="s">
        <v>154</v>
      </c>
      <c r="B2" s="107">
        <v>2007</v>
      </c>
      <c r="C2" s="107">
        <v>2008</v>
      </c>
      <c r="D2" s="107">
        <v>2009</v>
      </c>
      <c r="E2" s="107">
        <v>2010</v>
      </c>
      <c r="F2" s="107">
        <v>2011</v>
      </c>
      <c r="G2" s="107">
        <v>2012</v>
      </c>
      <c r="H2" s="107">
        <v>2013</v>
      </c>
      <c r="I2" s="107">
        <v>2014</v>
      </c>
      <c r="J2" s="107">
        <v>2015</v>
      </c>
      <c r="K2" s="107">
        <v>2016</v>
      </c>
      <c r="L2" s="107">
        <v>2017</v>
      </c>
      <c r="M2" s="107">
        <v>2018</v>
      </c>
      <c r="N2" s="107">
        <v>2019</v>
      </c>
      <c r="O2" s="107">
        <v>2020</v>
      </c>
      <c r="P2" s="107">
        <v>2021</v>
      </c>
      <c r="Q2" s="107" t="s">
        <v>119</v>
      </c>
      <c r="R2" s="107" t="s">
        <v>147</v>
      </c>
    </row>
    <row r="3" spans="1:25" ht="15" customHeight="1" x14ac:dyDescent="0.25">
      <c r="A3" s="97" t="s">
        <v>65</v>
      </c>
      <c r="B3" s="65">
        <v>6739.2760000000007</v>
      </c>
      <c r="C3" s="65">
        <v>6781.452000000002</v>
      </c>
      <c r="D3" s="65">
        <v>7182.4319999999998</v>
      </c>
      <c r="E3" s="65">
        <v>6994.4530000000013</v>
      </c>
      <c r="F3" s="65">
        <v>7408.5870000000023</v>
      </c>
      <c r="G3" s="65">
        <v>8195.1859999999997</v>
      </c>
      <c r="H3" s="65">
        <v>8034.8549999999977</v>
      </c>
      <c r="I3" s="65">
        <v>7793.083999999998</v>
      </c>
      <c r="J3" s="65">
        <v>8609.8909999999996</v>
      </c>
      <c r="K3" s="65">
        <v>9183.06</v>
      </c>
      <c r="L3" s="65">
        <v>8025.1819999999998</v>
      </c>
      <c r="M3" s="65">
        <v>6608.523000000002</v>
      </c>
      <c r="N3" s="65">
        <v>6446.4570000000003</v>
      </c>
      <c r="O3" s="65">
        <v>7632.7510000000002</v>
      </c>
      <c r="P3" s="65">
        <v>7911.3909999999996</v>
      </c>
      <c r="Q3" s="65">
        <v>8264.9709636506486</v>
      </c>
      <c r="R3" s="65">
        <v>8455.5277800119438</v>
      </c>
    </row>
    <row r="4" spans="1:25" ht="15" customHeight="1" x14ac:dyDescent="0.25">
      <c r="A4" s="73" t="s">
        <v>114</v>
      </c>
      <c r="B4" s="64">
        <v>1365.7010000000002</v>
      </c>
      <c r="C4" s="64">
        <v>1066.2370000000001</v>
      </c>
      <c r="D4" s="64">
        <v>1751.7339999999997</v>
      </c>
      <c r="E4" s="64">
        <v>1863.6059999999995</v>
      </c>
      <c r="F4" s="64">
        <v>1352.5299999999995</v>
      </c>
      <c r="G4" s="64">
        <v>1367.606</v>
      </c>
      <c r="H4" s="64">
        <v>1780.616</v>
      </c>
      <c r="I4" s="64">
        <v>1930.7629999999995</v>
      </c>
      <c r="J4" s="64">
        <v>2534.8119999999994</v>
      </c>
      <c r="K4" s="64">
        <v>2459.2070000000003</v>
      </c>
      <c r="L4" s="64">
        <v>2472.5879999999997</v>
      </c>
      <c r="M4" s="64">
        <v>2707.7579999999989</v>
      </c>
      <c r="N4" s="64">
        <v>3396.8780000000002</v>
      </c>
      <c r="O4" s="64">
        <v>3283.7849999999999</v>
      </c>
      <c r="P4" s="64">
        <v>3510.1790000000001</v>
      </c>
      <c r="Q4" s="64">
        <v>3177.2213755612088</v>
      </c>
      <c r="R4" s="64">
        <v>3290.9719673700611</v>
      </c>
    </row>
    <row r="5" spans="1:25" ht="15" customHeight="1" x14ac:dyDescent="0.25">
      <c r="A5" s="98" t="s">
        <v>66</v>
      </c>
      <c r="B5" s="65">
        <v>625.45899999999995</v>
      </c>
      <c r="C5" s="65">
        <v>844.65699999999981</v>
      </c>
      <c r="D5" s="65">
        <v>581.59300000000007</v>
      </c>
      <c r="E5" s="65">
        <v>547.90500000000009</v>
      </c>
      <c r="F5" s="65">
        <v>463.41500000000002</v>
      </c>
      <c r="G5" s="65">
        <v>447.82899999999995</v>
      </c>
      <c r="H5" s="65">
        <v>560.92700000000013</v>
      </c>
      <c r="I5" s="65">
        <v>669.89800000000002</v>
      </c>
      <c r="J5" s="65">
        <v>517.3309999999999</v>
      </c>
      <c r="K5" s="65">
        <v>457.78699999999986</v>
      </c>
      <c r="L5" s="65">
        <v>492.65400000000011</v>
      </c>
      <c r="M5" s="65">
        <v>498.44200000000001</v>
      </c>
      <c r="N5" s="65">
        <v>614.92700000000002</v>
      </c>
      <c r="O5" s="65">
        <v>566.20600000000002</v>
      </c>
      <c r="P5" s="65">
        <v>569.21299999999997</v>
      </c>
      <c r="Q5" s="65">
        <v>645.28208188372776</v>
      </c>
      <c r="R5" s="65">
        <v>586.84181424846622</v>
      </c>
    </row>
    <row r="6" spans="1:25" ht="15" customHeight="1" x14ac:dyDescent="0.25">
      <c r="A6" s="73" t="s">
        <v>116</v>
      </c>
      <c r="B6" s="64">
        <v>5009.0200000000004</v>
      </c>
      <c r="C6" s="64">
        <v>5872.39</v>
      </c>
      <c r="D6" s="64">
        <v>6057.2159999999985</v>
      </c>
      <c r="E6" s="64">
        <v>6783.6339999999982</v>
      </c>
      <c r="F6" s="64">
        <v>7186.440999999998</v>
      </c>
      <c r="G6" s="64">
        <v>7664.4190000000017</v>
      </c>
      <c r="H6" s="64">
        <v>8151.3910000000014</v>
      </c>
      <c r="I6" s="64">
        <v>8796.9940000000024</v>
      </c>
      <c r="J6" s="64">
        <v>8594.5509999999904</v>
      </c>
      <c r="K6" s="64">
        <v>9411.4199999999964</v>
      </c>
      <c r="L6" s="64">
        <v>9180.744999999999</v>
      </c>
      <c r="M6" s="64">
        <v>9430.4180000000069</v>
      </c>
      <c r="N6" s="64">
        <v>10687.635</v>
      </c>
      <c r="O6" s="64">
        <v>9142.2209999999995</v>
      </c>
      <c r="P6" s="64">
        <v>10301.165000000001</v>
      </c>
      <c r="Q6" s="64">
        <v>11292.540537616842</v>
      </c>
      <c r="R6" s="64">
        <v>12246.859796950888</v>
      </c>
      <c r="S6" s="99"/>
      <c r="T6" s="99"/>
      <c r="U6" s="99"/>
      <c r="V6" s="99"/>
      <c r="W6" s="99"/>
      <c r="X6" s="99"/>
      <c r="Y6" s="99"/>
    </row>
    <row r="7" spans="1:25" ht="15" customHeight="1" x14ac:dyDescent="0.25">
      <c r="A7" s="98" t="s">
        <v>67</v>
      </c>
      <c r="B7" s="65">
        <v>879.49600000000089</v>
      </c>
      <c r="C7" s="65">
        <v>1272.7860000000028</v>
      </c>
      <c r="D7" s="65">
        <v>2009.6500000000008</v>
      </c>
      <c r="E7" s="65">
        <v>1808.3050000000003</v>
      </c>
      <c r="F7" s="65">
        <v>1990.7560000000014</v>
      </c>
      <c r="G7" s="65">
        <v>3056.7209999999973</v>
      </c>
      <c r="H7" s="65">
        <v>3705.4309999999996</v>
      </c>
      <c r="I7" s="65">
        <v>3802.0169999999998</v>
      </c>
      <c r="J7" s="65">
        <v>4918.6940000000004</v>
      </c>
      <c r="K7" s="65">
        <v>5011.5330000000031</v>
      </c>
      <c r="L7" s="65">
        <v>4341.1290000000017</v>
      </c>
      <c r="M7" s="65">
        <v>4263.1720000000023</v>
      </c>
      <c r="N7" s="65">
        <v>4718.58</v>
      </c>
      <c r="O7" s="65">
        <v>3936.6960000000008</v>
      </c>
      <c r="P7" s="65">
        <v>3081.3729999999991</v>
      </c>
      <c r="Q7" s="65">
        <v>3941.9131097729673</v>
      </c>
      <c r="R7" s="65">
        <v>4752.0360687866196</v>
      </c>
    </row>
    <row r="8" spans="1:25" ht="15" customHeight="1" x14ac:dyDescent="0.25">
      <c r="A8" s="73" t="s">
        <v>68</v>
      </c>
      <c r="B8" s="64">
        <v>12119.179</v>
      </c>
      <c r="C8" s="64">
        <v>14865.519000000002</v>
      </c>
      <c r="D8" s="64">
        <v>15026.644</v>
      </c>
      <c r="E8" s="64">
        <v>13565.630000000003</v>
      </c>
      <c r="F8" s="64">
        <v>14001.414000000001</v>
      </c>
      <c r="G8" s="64">
        <v>11961.197000000004</v>
      </c>
      <c r="H8" s="64">
        <v>12153.459000000004</v>
      </c>
      <c r="I8" s="64">
        <v>12936.323000000004</v>
      </c>
      <c r="J8" s="64">
        <v>11388.038999999997</v>
      </c>
      <c r="K8" s="64">
        <v>8477.1929999999957</v>
      </c>
      <c r="L8" s="64">
        <v>10434.092000000002</v>
      </c>
      <c r="M8" s="64">
        <v>15941.056000000002</v>
      </c>
      <c r="N8" s="64">
        <v>13449.223999999997</v>
      </c>
      <c r="O8" s="64">
        <v>12250.317999999997</v>
      </c>
      <c r="P8" s="64">
        <v>9993.4779999999973</v>
      </c>
      <c r="Q8" s="64">
        <v>11416.767068042855</v>
      </c>
      <c r="R8" s="64">
        <v>10686.222870623369</v>
      </c>
    </row>
    <row r="9" spans="1:25" ht="15" customHeight="1" x14ac:dyDescent="0.25">
      <c r="A9" s="98" t="s">
        <v>69</v>
      </c>
      <c r="B9" s="65">
        <v>14541.154999999997</v>
      </c>
      <c r="C9" s="65">
        <v>14726.349000000002</v>
      </c>
      <c r="D9" s="65">
        <v>15904.275000000003</v>
      </c>
      <c r="E9" s="65">
        <v>16655.823</v>
      </c>
      <c r="F9" s="65">
        <v>17977.62</v>
      </c>
      <c r="G9" s="65">
        <v>17763.635999999999</v>
      </c>
      <c r="H9" s="65">
        <v>16340.092000000002</v>
      </c>
      <c r="I9" s="65">
        <v>16755.636999999995</v>
      </c>
      <c r="J9" s="65">
        <v>15304.749999999998</v>
      </c>
      <c r="K9" s="65">
        <v>17864.093000000004</v>
      </c>
      <c r="L9" s="65">
        <v>19635.815999999992</v>
      </c>
      <c r="M9" s="65">
        <v>21521.888999999992</v>
      </c>
      <c r="N9" s="65">
        <v>23636.421000000002</v>
      </c>
      <c r="O9" s="65">
        <v>17743.848999999995</v>
      </c>
      <c r="P9" s="65">
        <v>20569.23</v>
      </c>
      <c r="Q9" s="65">
        <v>30063.148034098704</v>
      </c>
      <c r="R9" s="65">
        <v>29724.584934355295</v>
      </c>
    </row>
    <row r="10" spans="1:25" ht="15" customHeight="1" x14ac:dyDescent="0.25">
      <c r="A10" s="100" t="s">
        <v>117</v>
      </c>
      <c r="B10" s="64">
        <v>13248.046999999999</v>
      </c>
      <c r="C10" s="64">
        <v>15146.262000000001</v>
      </c>
      <c r="D10" s="64">
        <v>13796.352000000004</v>
      </c>
      <c r="E10" s="64">
        <v>14549.81</v>
      </c>
      <c r="F10" s="64">
        <v>13682.847</v>
      </c>
      <c r="G10" s="64">
        <v>12901.475000000004</v>
      </c>
      <c r="H10" s="64">
        <v>14377.687999999996</v>
      </c>
      <c r="I10" s="64">
        <v>12682.936000000003</v>
      </c>
      <c r="J10" s="64">
        <v>14639.39799999999</v>
      </c>
      <c r="K10" s="64">
        <v>18541.433000000005</v>
      </c>
      <c r="L10" s="64">
        <v>21996.581999999999</v>
      </c>
      <c r="M10" s="64">
        <v>19175.712999999996</v>
      </c>
      <c r="N10" s="64">
        <v>22537.072999999993</v>
      </c>
      <c r="O10" s="64">
        <v>12864.474999999997</v>
      </c>
      <c r="P10" s="64">
        <v>18729.569</v>
      </c>
      <c r="Q10" s="64">
        <v>27136.690768181765</v>
      </c>
      <c r="R10" s="64">
        <v>31070.698138854779</v>
      </c>
    </row>
    <row r="11" spans="1:25" ht="15" customHeight="1" x14ac:dyDescent="0.25">
      <c r="A11" s="98" t="s">
        <v>70</v>
      </c>
      <c r="B11" s="65">
        <v>8560.3670000000002</v>
      </c>
      <c r="C11" s="65">
        <v>9626.6640000000007</v>
      </c>
      <c r="D11" s="65">
        <v>9729.3650000000016</v>
      </c>
      <c r="E11" s="65">
        <v>10040.017</v>
      </c>
      <c r="F11" s="65">
        <v>12385.538999999997</v>
      </c>
      <c r="G11" s="65">
        <v>14799.128000000004</v>
      </c>
      <c r="H11" s="65">
        <v>15344.950999999999</v>
      </c>
      <c r="I11" s="65">
        <v>14008.884</v>
      </c>
      <c r="J11" s="65">
        <v>12619.695</v>
      </c>
      <c r="K11" s="65">
        <v>11260.763999999999</v>
      </c>
      <c r="L11" s="65">
        <v>15061.659999999994</v>
      </c>
      <c r="M11" s="65">
        <v>15174.386999999997</v>
      </c>
      <c r="N11" s="65">
        <v>17141.281999999999</v>
      </c>
      <c r="O11" s="65">
        <v>4970.7490000000007</v>
      </c>
      <c r="P11" s="65">
        <v>3609.3869999999997</v>
      </c>
      <c r="Q11" s="65">
        <v>15857.774801774502</v>
      </c>
      <c r="R11" s="65">
        <v>19772.380176708761</v>
      </c>
    </row>
    <row r="12" spans="1:25" ht="15" customHeight="1" x14ac:dyDescent="0.25">
      <c r="A12" s="100" t="s">
        <v>118</v>
      </c>
      <c r="B12" s="64">
        <v>6870.5640000000003</v>
      </c>
      <c r="C12" s="64">
        <v>7117.0709999999981</v>
      </c>
      <c r="D12" s="64">
        <v>7409.3020000000015</v>
      </c>
      <c r="E12" s="64">
        <v>6627.8619999999983</v>
      </c>
      <c r="F12" s="64">
        <v>6710.4510000000009</v>
      </c>
      <c r="G12" s="64">
        <v>6856.6540000000005</v>
      </c>
      <c r="H12" s="64">
        <v>6663.514000000001</v>
      </c>
      <c r="I12" s="64">
        <v>6616.6130000000021</v>
      </c>
      <c r="J12" s="64">
        <v>6503.0270000000019</v>
      </c>
      <c r="K12" s="64">
        <v>5299.37</v>
      </c>
      <c r="L12" s="64">
        <v>5150.4430000000011</v>
      </c>
      <c r="M12" s="64">
        <v>5738.2759999999971</v>
      </c>
      <c r="N12" s="64">
        <v>5458.8980000000001</v>
      </c>
      <c r="O12" s="64">
        <v>5216.8650000000016</v>
      </c>
      <c r="P12" s="64">
        <v>5826.6639999999998</v>
      </c>
      <c r="Q12" s="64">
        <v>6715.0720646791124</v>
      </c>
      <c r="R12" s="64">
        <v>8230.6876158213545</v>
      </c>
      <c r="S12" s="101"/>
      <c r="T12" s="101"/>
    </row>
    <row r="13" spans="1:25" ht="15" customHeight="1" x14ac:dyDescent="0.25">
      <c r="A13" s="98" t="s">
        <v>72</v>
      </c>
      <c r="B13" s="65">
        <v>9618.8769999999986</v>
      </c>
      <c r="C13" s="65">
        <v>12063.089000000002</v>
      </c>
      <c r="D13" s="65">
        <v>10111.99</v>
      </c>
      <c r="E13" s="65">
        <v>9980.9030000000002</v>
      </c>
      <c r="F13" s="65">
        <v>9961.5229999999992</v>
      </c>
      <c r="G13" s="65">
        <v>10200.720999999998</v>
      </c>
      <c r="H13" s="65">
        <v>10268.475</v>
      </c>
      <c r="I13" s="65">
        <v>11185.089</v>
      </c>
      <c r="J13" s="65">
        <v>11517.222999999998</v>
      </c>
      <c r="K13" s="65">
        <v>13188.687000000002</v>
      </c>
      <c r="L13" s="65">
        <v>13257.64</v>
      </c>
      <c r="M13" s="65">
        <v>14475.338000000002</v>
      </c>
      <c r="N13" s="65">
        <v>15818.884</v>
      </c>
      <c r="O13" s="65">
        <v>14629.156000000003</v>
      </c>
      <c r="P13" s="65">
        <v>13490.209000000001</v>
      </c>
      <c r="Q13" s="65">
        <v>14950.64201360176</v>
      </c>
      <c r="R13" s="65">
        <v>16750.128321949105</v>
      </c>
    </row>
    <row r="14" spans="1:25" ht="15" customHeight="1" x14ac:dyDescent="0.25">
      <c r="A14" s="73" t="s">
        <v>73</v>
      </c>
      <c r="B14" s="64">
        <v>12970.084000000001</v>
      </c>
      <c r="C14" s="64">
        <v>14175.618</v>
      </c>
      <c r="D14" s="64">
        <v>14119.715000000002</v>
      </c>
      <c r="E14" s="64">
        <v>15159.442000000003</v>
      </c>
      <c r="F14" s="64">
        <v>15479.517</v>
      </c>
      <c r="G14" s="64">
        <v>16099.204</v>
      </c>
      <c r="H14" s="64">
        <v>16117.112999999999</v>
      </c>
      <c r="I14" s="64">
        <v>15939.882000000003</v>
      </c>
      <c r="J14" s="64">
        <v>16334.933000000005</v>
      </c>
      <c r="K14" s="64">
        <v>19129.182999999997</v>
      </c>
      <c r="L14" s="64">
        <v>17269.212</v>
      </c>
      <c r="M14" s="64">
        <v>16473.276000000005</v>
      </c>
      <c r="N14" s="64">
        <v>18095.61</v>
      </c>
      <c r="O14" s="64">
        <v>16507.781999999999</v>
      </c>
      <c r="P14" s="64">
        <v>17888.032999999999</v>
      </c>
      <c r="Q14" s="64">
        <v>18311.146130198875</v>
      </c>
      <c r="R14" s="64">
        <v>19520.783074711777</v>
      </c>
    </row>
    <row r="15" spans="1:25" ht="15" customHeight="1" x14ac:dyDescent="0.25">
      <c r="A15" s="98" t="s">
        <v>74</v>
      </c>
      <c r="B15" s="65">
        <v>2580.5459999999998</v>
      </c>
      <c r="C15" s="65">
        <v>3009.2049999999981</v>
      </c>
      <c r="D15" s="65">
        <v>2968.7680000000005</v>
      </c>
      <c r="E15" s="65">
        <v>3606.378999999999</v>
      </c>
      <c r="F15" s="65">
        <v>4499.8270000000002</v>
      </c>
      <c r="G15" s="65">
        <v>4680.5509999999995</v>
      </c>
      <c r="H15" s="65">
        <v>4958.6530000000002</v>
      </c>
      <c r="I15" s="65">
        <v>4424.5340000000006</v>
      </c>
      <c r="J15" s="65">
        <v>5721.4780000000019</v>
      </c>
      <c r="K15" s="65">
        <v>6159.5670000000009</v>
      </c>
      <c r="L15" s="65">
        <v>6165.8939999999984</v>
      </c>
      <c r="M15" s="65">
        <v>7202.0880000000016</v>
      </c>
      <c r="N15" s="65">
        <v>7652.7159999999994</v>
      </c>
      <c r="O15" s="65">
        <v>4416.57</v>
      </c>
      <c r="P15" s="65">
        <v>6142.5119999999997</v>
      </c>
      <c r="Q15" s="65">
        <v>9055.0901245186124</v>
      </c>
      <c r="R15" s="65">
        <v>11248.046590851778</v>
      </c>
      <c r="S15" s="101"/>
    </row>
    <row r="16" spans="1:25" ht="15" customHeight="1" x14ac:dyDescent="0.25">
      <c r="A16" s="73" t="s">
        <v>75</v>
      </c>
      <c r="B16" s="64">
        <v>11481.821</v>
      </c>
      <c r="C16" s="64">
        <v>11852.579000000003</v>
      </c>
      <c r="D16" s="64">
        <v>13709.563000000004</v>
      </c>
      <c r="E16" s="64">
        <v>13973.170000000004</v>
      </c>
      <c r="F16" s="64">
        <v>15736.195</v>
      </c>
      <c r="G16" s="64">
        <v>15948.224999999999</v>
      </c>
      <c r="H16" s="64">
        <v>16174.460999999996</v>
      </c>
      <c r="I16" s="64">
        <v>17334.573</v>
      </c>
      <c r="J16" s="64">
        <v>18244.604000000003</v>
      </c>
      <c r="K16" s="64">
        <v>19523.989000000001</v>
      </c>
      <c r="L16" s="64">
        <v>19662.051000000003</v>
      </c>
      <c r="M16" s="64">
        <v>20773.847000000002</v>
      </c>
      <c r="N16" s="64">
        <v>24682.268</v>
      </c>
      <c r="O16" s="64">
        <v>23199.147000000001</v>
      </c>
      <c r="P16" s="64">
        <v>23773.600999999999</v>
      </c>
      <c r="Q16" s="64">
        <v>23520.086412893615</v>
      </c>
      <c r="R16" s="64">
        <v>26438.375118989781</v>
      </c>
    </row>
    <row r="17" spans="1:19" ht="15" customHeight="1" x14ac:dyDescent="0.25">
      <c r="A17" s="98" t="s">
        <v>76</v>
      </c>
      <c r="B17" s="65">
        <v>5764.3920000000007</v>
      </c>
      <c r="C17" s="65">
        <v>6396.4610000000011</v>
      </c>
      <c r="D17" s="65">
        <v>6592.4530000000004</v>
      </c>
      <c r="E17" s="65">
        <v>7066.3310000000001</v>
      </c>
      <c r="F17" s="65">
        <v>7534.2459999999992</v>
      </c>
      <c r="G17" s="65">
        <v>8062.0069999999987</v>
      </c>
      <c r="H17" s="65">
        <v>8184.1239999999998</v>
      </c>
      <c r="I17" s="65">
        <v>8578.35</v>
      </c>
      <c r="J17" s="65">
        <v>8717.3349999999973</v>
      </c>
      <c r="K17" s="65">
        <v>9363.1520000000019</v>
      </c>
      <c r="L17" s="65">
        <v>9502.3970000000008</v>
      </c>
      <c r="M17" s="65">
        <v>9983.5789999999997</v>
      </c>
      <c r="N17" s="65">
        <v>10230.907000000003</v>
      </c>
      <c r="O17" s="65">
        <v>9681.6990000000023</v>
      </c>
      <c r="P17" s="65">
        <v>11572.928000000002</v>
      </c>
      <c r="Q17" s="65">
        <v>11983.110558124934</v>
      </c>
      <c r="R17" s="65">
        <v>12092.553864169045</v>
      </c>
      <c r="S17" s="101"/>
    </row>
    <row r="18" spans="1:19" ht="15" customHeight="1" x14ac:dyDescent="0.25">
      <c r="A18" s="73" t="s">
        <v>115</v>
      </c>
      <c r="B18" s="64">
        <v>1662.6030000000005</v>
      </c>
      <c r="C18" s="64">
        <v>1842.043000000001</v>
      </c>
      <c r="D18" s="64">
        <v>2038.8029999999997</v>
      </c>
      <c r="E18" s="64">
        <v>2283.7580000000003</v>
      </c>
      <c r="F18" s="64">
        <v>2615.8249999999994</v>
      </c>
      <c r="G18" s="64">
        <v>2337.1909999999998</v>
      </c>
      <c r="H18" s="64">
        <v>2974.6339999999991</v>
      </c>
      <c r="I18" s="64">
        <v>3206.5770000000007</v>
      </c>
      <c r="J18" s="64">
        <v>3201.4630000000006</v>
      </c>
      <c r="K18" s="64">
        <v>3543.6010000000001</v>
      </c>
      <c r="L18" s="64">
        <v>4268.4840000000004</v>
      </c>
      <c r="M18" s="64">
        <v>4136.8999999999996</v>
      </c>
      <c r="N18" s="64">
        <v>4423.3069999999998</v>
      </c>
      <c r="O18" s="64">
        <v>4528.6340000000009</v>
      </c>
      <c r="P18" s="64">
        <v>5725.3770000000004</v>
      </c>
      <c r="Q18" s="64">
        <v>5805.34160210768</v>
      </c>
      <c r="R18" s="64">
        <v>5438.000281093874</v>
      </c>
    </row>
    <row r="19" spans="1:19" ht="15" customHeight="1" x14ac:dyDescent="0.25">
      <c r="A19" s="98" t="s">
        <v>112</v>
      </c>
      <c r="B19" s="65">
        <v>2223.1989999999996</v>
      </c>
      <c r="C19" s="65">
        <v>2192.8289999999997</v>
      </c>
      <c r="D19" s="65">
        <v>2519.0940000000005</v>
      </c>
      <c r="E19" s="65">
        <v>2538.7869999999994</v>
      </c>
      <c r="F19" s="65">
        <v>2542.404</v>
      </c>
      <c r="G19" s="65">
        <v>3745.9760000000001</v>
      </c>
      <c r="H19" s="65">
        <v>3277.6260000000007</v>
      </c>
      <c r="I19" s="65">
        <v>3798.1940000000009</v>
      </c>
      <c r="J19" s="65">
        <v>3981.5410000000006</v>
      </c>
      <c r="K19" s="65">
        <v>3888.8389999999999</v>
      </c>
      <c r="L19" s="65">
        <v>3969.1310000000003</v>
      </c>
      <c r="M19" s="65">
        <v>4239.2929999999997</v>
      </c>
      <c r="N19" s="65">
        <v>5216.085</v>
      </c>
      <c r="O19" s="65">
        <v>2582.8999999999992</v>
      </c>
      <c r="P19" s="65">
        <v>3767.5440000000008</v>
      </c>
      <c r="Q19" s="65">
        <v>4651.6653222556433</v>
      </c>
      <c r="R19" s="65">
        <v>5896.8869348361177</v>
      </c>
      <c r="S19" s="101"/>
    </row>
    <row r="20" spans="1:19" s="67" customFormat="1" ht="15" customHeight="1" x14ac:dyDescent="0.25">
      <c r="A20" s="102" t="s">
        <v>78</v>
      </c>
      <c r="B20" s="66">
        <v>116259.78599999999</v>
      </c>
      <c r="C20" s="66">
        <v>128851.21100000001</v>
      </c>
      <c r="D20" s="66">
        <v>131508.94900000002</v>
      </c>
      <c r="E20" s="66">
        <v>134045.815</v>
      </c>
      <c r="F20" s="66">
        <v>141529.13699999996</v>
      </c>
      <c r="G20" s="66">
        <v>146087.726</v>
      </c>
      <c r="H20" s="66">
        <v>149068.01</v>
      </c>
      <c r="I20" s="66">
        <v>150460.348</v>
      </c>
      <c r="J20" s="66">
        <v>153348.76500000001</v>
      </c>
      <c r="K20" s="66">
        <v>162762.878</v>
      </c>
      <c r="L20" s="66">
        <v>170885.7</v>
      </c>
      <c r="M20" s="66">
        <v>178343.95499999999</v>
      </c>
      <c r="N20" s="66">
        <v>194207.15199999997</v>
      </c>
      <c r="O20" s="66">
        <v>153153.80300000001</v>
      </c>
      <c r="P20" s="66">
        <v>166461.853</v>
      </c>
      <c r="Q20" s="66">
        <v>206788.46296896343</v>
      </c>
      <c r="R20" s="66">
        <v>226201.58535033301</v>
      </c>
    </row>
    <row r="21" spans="1:19" ht="15" customHeight="1" x14ac:dyDescent="0.25">
      <c r="A21" s="73" t="s">
        <v>79</v>
      </c>
      <c r="B21" s="64">
        <v>16724.515000000003</v>
      </c>
      <c r="C21" s="64">
        <v>18778.777999999998</v>
      </c>
      <c r="D21" s="64">
        <v>16743.422999999995</v>
      </c>
      <c r="E21" s="64">
        <v>17917.095000000001</v>
      </c>
      <c r="F21" s="64">
        <v>20736.208999999999</v>
      </c>
      <c r="G21" s="64">
        <v>19047.442999999999</v>
      </c>
      <c r="H21" s="64">
        <v>19478.691999999999</v>
      </c>
      <c r="I21" s="64">
        <v>19090.298999999999</v>
      </c>
      <c r="J21" s="64">
        <v>20562.048999999999</v>
      </c>
      <c r="K21" s="64">
        <v>21639.197</v>
      </c>
      <c r="L21" s="64">
        <v>24409.476000000006</v>
      </c>
      <c r="M21" s="64">
        <v>27642.281999999999</v>
      </c>
      <c r="N21" s="64">
        <v>27621.437000000002</v>
      </c>
      <c r="O21" s="64">
        <v>23165.993999999995</v>
      </c>
      <c r="P21" s="64">
        <v>24807.000999999997</v>
      </c>
      <c r="Q21" s="64">
        <v>34788.568716805057</v>
      </c>
      <c r="R21" s="64">
        <v>37612.736453179401</v>
      </c>
    </row>
    <row r="22" spans="1:19" ht="15" customHeight="1" x14ac:dyDescent="0.25">
      <c r="A22" s="74" t="s">
        <v>80</v>
      </c>
      <c r="B22" s="103">
        <v>132984.30100000001</v>
      </c>
      <c r="C22" s="103">
        <v>147629.98900000003</v>
      </c>
      <c r="D22" s="103">
        <v>148252.372</v>
      </c>
      <c r="E22" s="103">
        <v>151962.91</v>
      </c>
      <c r="F22" s="103">
        <v>162265.34599999996</v>
      </c>
      <c r="G22" s="103">
        <v>165135.16899999999</v>
      </c>
      <c r="H22" s="103">
        <v>168546.70199999999</v>
      </c>
      <c r="I22" s="103">
        <v>169550.647</v>
      </c>
      <c r="J22" s="103">
        <v>173910.81399999998</v>
      </c>
      <c r="K22" s="103">
        <v>184402.07500000001</v>
      </c>
      <c r="L22" s="103">
        <v>195295.17600000001</v>
      </c>
      <c r="M22" s="103">
        <v>205986.23699999999</v>
      </c>
      <c r="N22" s="103">
        <v>221828.58900000001</v>
      </c>
      <c r="O22" s="103">
        <v>176319.79699999999</v>
      </c>
      <c r="P22" s="103">
        <v>191268.85399999999</v>
      </c>
      <c r="Q22" s="103">
        <v>241577.03168576848</v>
      </c>
      <c r="R22" s="103">
        <v>263814.3218035124</v>
      </c>
    </row>
    <row r="23" spans="1:19" ht="15" customHeight="1" x14ac:dyDescent="0.25">
      <c r="B23" s="63"/>
      <c r="C23" s="63"/>
      <c r="D23" s="63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</row>
    <row r="24" spans="1:19" ht="15" customHeight="1" x14ac:dyDescent="0.25">
      <c r="A24" s="34" t="s">
        <v>120</v>
      </c>
      <c r="B24" s="63"/>
      <c r="C24" s="63"/>
      <c r="D24" s="63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</row>
    <row r="25" spans="1:19" ht="15" customHeight="1" x14ac:dyDescent="0.25">
      <c r="A25" s="32" t="s">
        <v>113</v>
      </c>
      <c r="B25" s="63"/>
      <c r="C25" s="63"/>
      <c r="D25" s="63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</row>
    <row r="26" spans="1:19" ht="15" customHeight="1" x14ac:dyDescent="0.25">
      <c r="A26" s="86" t="s">
        <v>146</v>
      </c>
    </row>
  </sheetData>
  <pageMargins left="0.7" right="0.7" top="0.75" bottom="0.75" header="0.3" footer="0.3"/>
  <pageSetup paperSize="9" scale="45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1:R28"/>
  <sheetViews>
    <sheetView showGridLines="0" view="pageLayout" zoomScaleNormal="100" workbookViewId="0">
      <selection activeCell="A2" sqref="A2"/>
    </sheetView>
  </sheetViews>
  <sheetFormatPr defaultColWidth="9.140625" defaultRowHeight="15" customHeight="1" x14ac:dyDescent="0.25"/>
  <cols>
    <col min="1" max="1" width="54.7109375" style="34" customWidth="1"/>
    <col min="2" max="18" width="9" style="34" bestFit="1" customWidth="1"/>
    <col min="19" max="16384" width="9.140625" style="34"/>
  </cols>
  <sheetData>
    <row r="1" spans="1:18" ht="15" customHeight="1" thickBot="1" x14ac:dyDescent="0.3">
      <c r="A1" s="67" t="s">
        <v>148</v>
      </c>
    </row>
    <row r="2" spans="1:18" ht="15" customHeight="1" thickBot="1" x14ac:dyDescent="0.3">
      <c r="A2" s="114" t="s">
        <v>155</v>
      </c>
      <c r="B2" s="115" t="s">
        <v>100</v>
      </c>
      <c r="C2" s="115" t="s">
        <v>101</v>
      </c>
      <c r="D2" s="115" t="s">
        <v>102</v>
      </c>
      <c r="E2" s="115" t="s">
        <v>103</v>
      </c>
      <c r="F2" s="115" t="s">
        <v>104</v>
      </c>
      <c r="G2" s="115" t="s">
        <v>105</v>
      </c>
      <c r="H2" s="115" t="s">
        <v>106</v>
      </c>
      <c r="I2" s="115" t="s">
        <v>107</v>
      </c>
      <c r="J2" s="115" t="s">
        <v>108</v>
      </c>
      <c r="K2" s="115" t="s">
        <v>109</v>
      </c>
      <c r="L2" s="115" t="s">
        <v>110</v>
      </c>
      <c r="M2" s="115" t="s">
        <v>111</v>
      </c>
      <c r="N2" s="115" t="s">
        <v>122</v>
      </c>
      <c r="O2" s="115" t="s">
        <v>124</v>
      </c>
      <c r="P2" s="115" t="s">
        <v>149</v>
      </c>
      <c r="Q2" s="115" t="s">
        <v>119</v>
      </c>
      <c r="R2" s="130" t="s">
        <v>147</v>
      </c>
    </row>
    <row r="3" spans="1:18" ht="15" customHeight="1" x14ac:dyDescent="0.25">
      <c r="A3" s="98" t="s">
        <v>65</v>
      </c>
      <c r="B3" s="65">
        <v>6382.9638405458445</v>
      </c>
      <c r="C3" s="65">
        <v>6634.7126270245062</v>
      </c>
      <c r="D3" s="65">
        <v>7365.6984753972811</v>
      </c>
      <c r="E3" s="65">
        <v>7046.233853071325</v>
      </c>
      <c r="F3" s="65">
        <v>7600.3347899095588</v>
      </c>
      <c r="G3" s="65">
        <v>8198.6434355611964</v>
      </c>
      <c r="H3" s="65">
        <v>7932.7983264859477</v>
      </c>
      <c r="I3" s="65">
        <v>8031.3859811094071</v>
      </c>
      <c r="J3" s="65">
        <v>8609.890999999996</v>
      </c>
      <c r="K3" s="65">
        <v>9387.4759999999969</v>
      </c>
      <c r="L3" s="65">
        <v>7934.2075041448043</v>
      </c>
      <c r="M3" s="65">
        <v>6539.2166230104867</v>
      </c>
      <c r="N3" s="65">
        <v>6411.2439509569404</v>
      </c>
      <c r="O3" s="65">
        <v>7717.6755199078698</v>
      </c>
      <c r="P3" s="65">
        <v>7223.3661900977704</v>
      </c>
      <c r="Q3" s="65">
        <v>6637.5641143684516</v>
      </c>
      <c r="R3" s="65">
        <v>5871.9346521988291</v>
      </c>
    </row>
    <row r="4" spans="1:18" ht="15" customHeight="1" x14ac:dyDescent="0.25">
      <c r="A4" s="73" t="s">
        <v>114</v>
      </c>
      <c r="B4" s="64">
        <v>1743.7726769434805</v>
      </c>
      <c r="C4" s="64">
        <v>1368.000601778808</v>
      </c>
      <c r="D4" s="64">
        <v>1915.3627592836383</v>
      </c>
      <c r="E4" s="64">
        <v>1987.0751208239044</v>
      </c>
      <c r="F4" s="64">
        <v>1335.6191821246152</v>
      </c>
      <c r="G4" s="64">
        <v>1769.9045187836855</v>
      </c>
      <c r="H4" s="64">
        <v>2150.683388394295</v>
      </c>
      <c r="I4" s="64">
        <v>2160.2143836329201</v>
      </c>
      <c r="J4" s="64">
        <v>2534.8120000000013</v>
      </c>
      <c r="K4" s="64">
        <v>2511.3240000000014</v>
      </c>
      <c r="L4" s="64">
        <v>2476.2235678167799</v>
      </c>
      <c r="M4" s="64">
        <v>2485.2037524381617</v>
      </c>
      <c r="N4" s="64">
        <v>2571.1033009200387</v>
      </c>
      <c r="O4" s="64">
        <v>2505.607825447586</v>
      </c>
      <c r="P4" s="64">
        <v>2287.9749760358659</v>
      </c>
      <c r="Q4" s="64">
        <v>1603.8434519850496</v>
      </c>
      <c r="R4" s="64">
        <v>1784.1887139153287</v>
      </c>
    </row>
    <row r="5" spans="1:18" ht="15" customHeight="1" x14ac:dyDescent="0.25">
      <c r="A5" s="98" t="s">
        <v>66</v>
      </c>
      <c r="B5" s="65">
        <v>1175.1475045598343</v>
      </c>
      <c r="C5" s="65">
        <v>1560.196531417683</v>
      </c>
      <c r="D5" s="65">
        <v>1071.6955002478169</v>
      </c>
      <c r="E5" s="65">
        <v>1022.954511829705</v>
      </c>
      <c r="F5" s="65">
        <v>876.93230848293263</v>
      </c>
      <c r="G5" s="65">
        <v>571.83256830036783</v>
      </c>
      <c r="H5" s="65">
        <v>685.75625325866758</v>
      </c>
      <c r="I5" s="65">
        <v>731.31302093330419</v>
      </c>
      <c r="J5" s="65">
        <v>517.3309999999999</v>
      </c>
      <c r="K5" s="65">
        <v>470.50699999999989</v>
      </c>
      <c r="L5" s="65">
        <v>510.31725703656946</v>
      </c>
      <c r="M5" s="65">
        <v>524.5384865848024</v>
      </c>
      <c r="N5" s="65">
        <v>587.22523563260199</v>
      </c>
      <c r="O5" s="65">
        <v>482.3505922560002</v>
      </c>
      <c r="P5" s="65">
        <v>522.42649910173998</v>
      </c>
      <c r="Q5" s="65">
        <v>543.58712162347274</v>
      </c>
      <c r="R5" s="65">
        <v>450.56908017478315</v>
      </c>
    </row>
    <row r="6" spans="1:18" ht="15" customHeight="1" x14ac:dyDescent="0.25">
      <c r="A6" s="73" t="s">
        <v>116</v>
      </c>
      <c r="B6" s="64">
        <v>6710.0141072367678</v>
      </c>
      <c r="C6" s="64">
        <v>7505.3585889527612</v>
      </c>
      <c r="D6" s="64">
        <v>7447.8490195224058</v>
      </c>
      <c r="E6" s="64">
        <v>8169.5957191158077</v>
      </c>
      <c r="F6" s="64">
        <v>8517.271477704604</v>
      </c>
      <c r="G6" s="64">
        <v>8317.8769184036191</v>
      </c>
      <c r="H6" s="64">
        <v>8683.8543475715142</v>
      </c>
      <c r="I6" s="64">
        <v>8852.127248904626</v>
      </c>
      <c r="J6" s="64">
        <v>8594.5509999999886</v>
      </c>
      <c r="K6" s="64">
        <v>9244.6579999999885</v>
      </c>
      <c r="L6" s="64">
        <v>9393.6297372747104</v>
      </c>
      <c r="M6" s="64">
        <v>10017.23837445561</v>
      </c>
      <c r="N6" s="64">
        <v>10288.102903872128</v>
      </c>
      <c r="O6" s="64">
        <v>8264.7678653273106</v>
      </c>
      <c r="P6" s="64">
        <v>9444.9132914053989</v>
      </c>
      <c r="Q6" s="64">
        <v>9763.5903447529545</v>
      </c>
      <c r="R6" s="64">
        <v>10869.909880711242</v>
      </c>
    </row>
    <row r="7" spans="1:18" ht="15" customHeight="1" x14ac:dyDescent="0.25">
      <c r="A7" s="98" t="s">
        <v>67</v>
      </c>
      <c r="B7" s="65">
        <v>1146.7136545382884</v>
      </c>
      <c r="C7" s="65">
        <v>1606.3282259234288</v>
      </c>
      <c r="D7" s="65">
        <v>1818.0003923770803</v>
      </c>
      <c r="E7" s="65">
        <v>2034.4153979093749</v>
      </c>
      <c r="F7" s="65">
        <v>1958.4774502024959</v>
      </c>
      <c r="G7" s="65">
        <v>3121.1233588266073</v>
      </c>
      <c r="H7" s="65">
        <v>3469.8256037821652</v>
      </c>
      <c r="I7" s="65">
        <v>3534.7304832008749</v>
      </c>
      <c r="J7" s="65">
        <v>4918.6939999999977</v>
      </c>
      <c r="K7" s="65">
        <v>4268.3650000000007</v>
      </c>
      <c r="L7" s="65">
        <v>4363.9002850485103</v>
      </c>
      <c r="M7" s="65">
        <v>4538.3355061541361</v>
      </c>
      <c r="N7" s="65">
        <v>3985.2046686029771</v>
      </c>
      <c r="O7" s="65">
        <v>3414.0864231576606</v>
      </c>
      <c r="P7" s="65">
        <v>3851.7008178932924</v>
      </c>
      <c r="Q7" s="65">
        <v>4882.8167100018973</v>
      </c>
      <c r="R7" s="65">
        <v>5218.624271912091</v>
      </c>
    </row>
    <row r="8" spans="1:18" ht="15" customHeight="1" x14ac:dyDescent="0.25">
      <c r="A8" s="73" t="s">
        <v>68</v>
      </c>
      <c r="B8" s="64">
        <v>14319.871324080632</v>
      </c>
      <c r="C8" s="64">
        <v>17057.40413882694</v>
      </c>
      <c r="D8" s="64">
        <v>15752.252485106463</v>
      </c>
      <c r="E8" s="64">
        <v>14025.24496979891</v>
      </c>
      <c r="F8" s="64">
        <v>14113.205484094255</v>
      </c>
      <c r="G8" s="64">
        <v>12274.173408938273</v>
      </c>
      <c r="H8" s="64">
        <v>12339.223096403997</v>
      </c>
      <c r="I8" s="64">
        <v>13247.542633013483</v>
      </c>
      <c r="J8" s="64">
        <v>11388.038999999995</v>
      </c>
      <c r="K8" s="64">
        <v>8130.5770000000075</v>
      </c>
      <c r="L8" s="64">
        <v>8927.0715082234183</v>
      </c>
      <c r="M8" s="64">
        <v>8918.922226415687</v>
      </c>
      <c r="N8" s="64">
        <v>10078.750106121306</v>
      </c>
      <c r="O8" s="64">
        <v>8333.1739839643233</v>
      </c>
      <c r="P8" s="64">
        <v>6751.9425479040647</v>
      </c>
      <c r="Q8" s="64">
        <v>7022.4878155799315</v>
      </c>
      <c r="R8" s="64">
        <v>5935.2878311603599</v>
      </c>
    </row>
    <row r="9" spans="1:18" ht="15" customHeight="1" x14ac:dyDescent="0.25">
      <c r="A9" s="98" t="s">
        <v>69</v>
      </c>
      <c r="B9" s="65">
        <v>17094.005141224825</v>
      </c>
      <c r="C9" s="65">
        <v>16508.38800137916</v>
      </c>
      <c r="D9" s="65">
        <v>17435.519518942725</v>
      </c>
      <c r="E9" s="65">
        <v>17873.746006632489</v>
      </c>
      <c r="F9" s="65">
        <v>18264.875715263843</v>
      </c>
      <c r="G9" s="65">
        <v>17868.238718021541</v>
      </c>
      <c r="H9" s="65">
        <v>16435.877511299372</v>
      </c>
      <c r="I9" s="65">
        <v>16829.05488244769</v>
      </c>
      <c r="J9" s="65">
        <v>15304.749999999993</v>
      </c>
      <c r="K9" s="65">
        <v>17726.641999999993</v>
      </c>
      <c r="L9" s="65">
        <v>19513.667543264015</v>
      </c>
      <c r="M9" s="65">
        <v>21452.654192542217</v>
      </c>
      <c r="N9" s="65">
        <v>23552.807304127691</v>
      </c>
      <c r="O9" s="65">
        <v>17177.028651292494</v>
      </c>
      <c r="P9" s="65">
        <v>18709.619093630841</v>
      </c>
      <c r="Q9" s="65">
        <v>25171.161261046796</v>
      </c>
      <c r="R9" s="65">
        <v>24229.038129658802</v>
      </c>
    </row>
    <row r="10" spans="1:18" ht="15" customHeight="1" x14ac:dyDescent="0.25">
      <c r="A10" s="100" t="s">
        <v>117</v>
      </c>
      <c r="B10" s="64">
        <v>15908.948096544638</v>
      </c>
      <c r="C10" s="64">
        <v>17130.092428345393</v>
      </c>
      <c r="D10" s="64">
        <v>15656.906212166328</v>
      </c>
      <c r="E10" s="64">
        <v>17156.258457556261</v>
      </c>
      <c r="F10" s="64">
        <v>15078.094322616096</v>
      </c>
      <c r="G10" s="64">
        <v>14128.515287000064</v>
      </c>
      <c r="H10" s="64">
        <v>15331.09776514821</v>
      </c>
      <c r="I10" s="64">
        <v>13689.870160995244</v>
      </c>
      <c r="J10" s="64">
        <v>14639.397999999985</v>
      </c>
      <c r="K10" s="64">
        <v>20329.955999999984</v>
      </c>
      <c r="L10" s="64">
        <v>23605.469515409295</v>
      </c>
      <c r="M10" s="64">
        <v>24294.925012029093</v>
      </c>
      <c r="N10" s="64">
        <v>24926.211024756147</v>
      </c>
      <c r="O10" s="64">
        <v>15727.024501122089</v>
      </c>
      <c r="P10" s="64">
        <v>23047.62785713128</v>
      </c>
      <c r="Q10" s="64">
        <v>32472.495865081459</v>
      </c>
      <c r="R10" s="64">
        <v>35549.428036790465</v>
      </c>
    </row>
    <row r="11" spans="1:18" ht="15" customHeight="1" x14ac:dyDescent="0.25">
      <c r="A11" s="98" t="s">
        <v>70</v>
      </c>
      <c r="B11" s="65">
        <v>10789.312764683493</v>
      </c>
      <c r="C11" s="65">
        <v>11636.339596557726</v>
      </c>
      <c r="D11" s="65">
        <v>11461.601052439175</v>
      </c>
      <c r="E11" s="65">
        <v>11157.324572336463</v>
      </c>
      <c r="F11" s="65">
        <v>13684.559881081645</v>
      </c>
      <c r="G11" s="65">
        <v>15864.200502419599</v>
      </c>
      <c r="H11" s="65">
        <v>16275.177183587581</v>
      </c>
      <c r="I11" s="65">
        <v>14617.733089322232</v>
      </c>
      <c r="J11" s="65">
        <v>12619.695</v>
      </c>
      <c r="K11" s="65">
        <v>10294.279</v>
      </c>
      <c r="L11" s="65">
        <v>10968.761753226414</v>
      </c>
      <c r="M11" s="65">
        <v>10404.331866564258</v>
      </c>
      <c r="N11" s="65">
        <v>11731.383784210495</v>
      </c>
      <c r="O11" s="65">
        <v>3413.4124210993114</v>
      </c>
      <c r="P11" s="65">
        <v>2559.1860053341479</v>
      </c>
      <c r="Q11" s="65">
        <v>9927.7313809185125</v>
      </c>
      <c r="R11" s="65">
        <v>11718.853529458467</v>
      </c>
    </row>
    <row r="12" spans="1:18" ht="15" customHeight="1" x14ac:dyDescent="0.25">
      <c r="A12" s="100" t="s">
        <v>118</v>
      </c>
      <c r="B12" s="64">
        <v>4969.2656086677598</v>
      </c>
      <c r="C12" s="64">
        <v>5193.7458693416474</v>
      </c>
      <c r="D12" s="64">
        <v>5581.4945011487807</v>
      </c>
      <c r="E12" s="64">
        <v>5572.6272999234834</v>
      </c>
      <c r="F12" s="64">
        <v>5739.7196354602956</v>
      </c>
      <c r="G12" s="64">
        <v>7225.2534050797294</v>
      </c>
      <c r="H12" s="64">
        <v>6798.5604824017182</v>
      </c>
      <c r="I12" s="64">
        <v>6673.0054597027556</v>
      </c>
      <c r="J12" s="64">
        <v>6503.0270000000019</v>
      </c>
      <c r="K12" s="64">
        <v>4863.6990000000023</v>
      </c>
      <c r="L12" s="64">
        <v>4729.8175710893929</v>
      </c>
      <c r="M12" s="64">
        <v>4376.0677486485311</v>
      </c>
      <c r="N12" s="64">
        <v>4296.9965111342281</v>
      </c>
      <c r="O12" s="64">
        <v>4118.5438470519903</v>
      </c>
      <c r="P12" s="64">
        <v>4440.3527861918965</v>
      </c>
      <c r="Q12" s="64">
        <v>4871.4466344913126</v>
      </c>
      <c r="R12" s="64">
        <v>5888.9488190380798</v>
      </c>
    </row>
    <row r="13" spans="1:18" ht="15" customHeight="1" x14ac:dyDescent="0.25">
      <c r="A13" s="98" t="s">
        <v>72</v>
      </c>
      <c r="B13" s="65">
        <v>10694.705359205391</v>
      </c>
      <c r="C13" s="65">
        <v>12869.172786405887</v>
      </c>
      <c r="D13" s="65">
        <v>10775.59369404857</v>
      </c>
      <c r="E13" s="65">
        <v>10721.844612974108</v>
      </c>
      <c r="F13" s="65">
        <v>10494.949871092609</v>
      </c>
      <c r="G13" s="65">
        <v>10481.535035157522</v>
      </c>
      <c r="H13" s="65">
        <v>10332.031643726141</v>
      </c>
      <c r="I13" s="65">
        <v>11319.604617731913</v>
      </c>
      <c r="J13" s="65">
        <v>11517.222999999993</v>
      </c>
      <c r="K13" s="65">
        <v>13253.178</v>
      </c>
      <c r="L13" s="65">
        <v>12990.695740811496</v>
      </c>
      <c r="M13" s="65">
        <v>13953.069046403009</v>
      </c>
      <c r="N13" s="65">
        <v>14930.9177774049</v>
      </c>
      <c r="O13" s="65">
        <v>13700.943376755326</v>
      </c>
      <c r="P13" s="65">
        <v>12488.233166452304</v>
      </c>
      <c r="Q13" s="65">
        <v>12794.056359780254</v>
      </c>
      <c r="R13" s="65">
        <v>13912.768121959094</v>
      </c>
    </row>
    <row r="14" spans="1:18" ht="15" customHeight="1" x14ac:dyDescent="0.25">
      <c r="A14" s="73" t="s">
        <v>73</v>
      </c>
      <c r="B14" s="64">
        <v>14896.915903476965</v>
      </c>
      <c r="C14" s="64">
        <v>15574.96353338854</v>
      </c>
      <c r="D14" s="64">
        <v>15137.714533902139</v>
      </c>
      <c r="E14" s="64">
        <v>15620.990464523562</v>
      </c>
      <c r="F14" s="64">
        <v>15874.439029098316</v>
      </c>
      <c r="G14" s="64">
        <v>15861.150437410404</v>
      </c>
      <c r="H14" s="64">
        <v>15888.466462291368</v>
      </c>
      <c r="I14" s="64">
        <v>15937.459418178865</v>
      </c>
      <c r="J14" s="64">
        <v>16334.932999999997</v>
      </c>
      <c r="K14" s="64">
        <v>16877.671999999991</v>
      </c>
      <c r="L14" s="64">
        <v>16951.713706672363</v>
      </c>
      <c r="M14" s="64">
        <v>17335.035259165285</v>
      </c>
      <c r="N14" s="64">
        <v>19060.674221924306</v>
      </c>
      <c r="O14" s="64">
        <v>17035.433938424943</v>
      </c>
      <c r="P14" s="64">
        <v>18061.530022141778</v>
      </c>
      <c r="Q14" s="64">
        <v>18668.381699037327</v>
      </c>
      <c r="R14" s="64">
        <v>19971.613478229909</v>
      </c>
    </row>
    <row r="15" spans="1:18" ht="15" customHeight="1" x14ac:dyDescent="0.25">
      <c r="A15" s="98" t="s">
        <v>74</v>
      </c>
      <c r="B15" s="65">
        <v>2917.4034813248854</v>
      </c>
      <c r="C15" s="65">
        <v>3259.7618277533761</v>
      </c>
      <c r="D15" s="65">
        <v>3255.5360169860601</v>
      </c>
      <c r="E15" s="65">
        <v>4016.4303597255794</v>
      </c>
      <c r="F15" s="65">
        <v>4431.9012271571664</v>
      </c>
      <c r="G15" s="65">
        <v>4515.5688902133224</v>
      </c>
      <c r="H15" s="65">
        <v>4750.0942065270465</v>
      </c>
      <c r="I15" s="65">
        <v>4506.2236467380772</v>
      </c>
      <c r="J15" s="65">
        <v>5721.4779999999973</v>
      </c>
      <c r="K15" s="65">
        <v>5913.9129999999941</v>
      </c>
      <c r="L15" s="65">
        <v>6490.3622669244369</v>
      </c>
      <c r="M15" s="65">
        <v>6558.8975023399626</v>
      </c>
      <c r="N15" s="65">
        <v>6286.0836672294381</v>
      </c>
      <c r="O15" s="65">
        <v>3185.8886733837671</v>
      </c>
      <c r="P15" s="65">
        <v>4272.8924762164379</v>
      </c>
      <c r="Q15" s="65">
        <v>5568.2432511758161</v>
      </c>
      <c r="R15" s="65">
        <v>6508.2063852502797</v>
      </c>
    </row>
    <row r="16" spans="1:18" ht="15" customHeight="1" x14ac:dyDescent="0.25">
      <c r="A16" s="73" t="s">
        <v>75</v>
      </c>
      <c r="B16" s="64">
        <v>12739.206368735982</v>
      </c>
      <c r="C16" s="64">
        <v>12809.048974861402</v>
      </c>
      <c r="D16" s="64">
        <v>14614.779447343557</v>
      </c>
      <c r="E16" s="64">
        <v>14696.380700596908</v>
      </c>
      <c r="F16" s="64">
        <v>16442.715027462531</v>
      </c>
      <c r="G16" s="64">
        <v>16543.216429452437</v>
      </c>
      <c r="H16" s="64">
        <v>16621.484406562835</v>
      </c>
      <c r="I16" s="64">
        <v>17634.422685842212</v>
      </c>
      <c r="J16" s="64">
        <v>18244.60400000001</v>
      </c>
      <c r="K16" s="64">
        <v>18827.973000000009</v>
      </c>
      <c r="L16" s="64">
        <v>18629.83557078275</v>
      </c>
      <c r="M16" s="64">
        <v>19774.827487367245</v>
      </c>
      <c r="N16" s="64">
        <v>22876.436926954604</v>
      </c>
      <c r="O16" s="64">
        <v>22140.013101602199</v>
      </c>
      <c r="P16" s="64">
        <v>22214.349020095666</v>
      </c>
      <c r="Q16" s="64">
        <v>20365.335647460513</v>
      </c>
      <c r="R16" s="64">
        <v>22237.191474341595</v>
      </c>
    </row>
    <row r="17" spans="1:18" ht="15" customHeight="1" x14ac:dyDescent="0.25">
      <c r="A17" s="98" t="s">
        <v>76</v>
      </c>
      <c r="B17" s="65">
        <v>6521.4022807638812</v>
      </c>
      <c r="C17" s="65">
        <v>7026.5819999168716</v>
      </c>
      <c r="D17" s="65">
        <v>7134.8457396632384</v>
      </c>
      <c r="E17" s="65">
        <v>7513.5704888671116</v>
      </c>
      <c r="F17" s="65">
        <v>7975.6865936173726</v>
      </c>
      <c r="G17" s="65">
        <v>8496.9453744150742</v>
      </c>
      <c r="H17" s="65">
        <v>8394.8545906074305</v>
      </c>
      <c r="I17" s="65">
        <v>8690.8097613269347</v>
      </c>
      <c r="J17" s="65">
        <v>8717.3349999999973</v>
      </c>
      <c r="K17" s="65">
        <v>9337.1179999999968</v>
      </c>
      <c r="L17" s="65">
        <v>8719.9986684842861</v>
      </c>
      <c r="M17" s="65">
        <v>8926.5673753349711</v>
      </c>
      <c r="N17" s="65">
        <v>9054.2582578770853</v>
      </c>
      <c r="O17" s="65">
        <v>8625.8112166369465</v>
      </c>
      <c r="P17" s="65">
        <v>10148.753462221925</v>
      </c>
      <c r="Q17" s="65">
        <v>10003.921130543718</v>
      </c>
      <c r="R17" s="65">
        <v>9429.9685753059839</v>
      </c>
    </row>
    <row r="18" spans="1:18" ht="15" customHeight="1" x14ac:dyDescent="0.25">
      <c r="A18" s="73" t="s">
        <v>115</v>
      </c>
      <c r="B18" s="64">
        <v>1883.8697313282428</v>
      </c>
      <c r="C18" s="64">
        <v>2017.4184727557154</v>
      </c>
      <c r="D18" s="64">
        <v>2119.4501515812726</v>
      </c>
      <c r="E18" s="64">
        <v>2318.8037510552963</v>
      </c>
      <c r="F18" s="64">
        <v>2684.8399192790916</v>
      </c>
      <c r="G18" s="64">
        <v>2391.1433270445373</v>
      </c>
      <c r="H18" s="64">
        <v>3049.3660711266298</v>
      </c>
      <c r="I18" s="64">
        <v>3254.2410260887996</v>
      </c>
      <c r="J18" s="64">
        <v>3201.4629999999997</v>
      </c>
      <c r="K18" s="64">
        <v>3258.2239999999993</v>
      </c>
      <c r="L18" s="64">
        <v>3608.1455367870126</v>
      </c>
      <c r="M18" s="64">
        <v>3584.2489322021138</v>
      </c>
      <c r="N18" s="64">
        <v>4031.4270687003614</v>
      </c>
      <c r="O18" s="64">
        <v>4554.5037435840459</v>
      </c>
      <c r="P18" s="64">
        <v>5729.9694305792536</v>
      </c>
      <c r="Q18" s="64">
        <v>5204.2414440213988</v>
      </c>
      <c r="R18" s="64">
        <v>4600.0011819049278</v>
      </c>
    </row>
    <row r="19" spans="1:18" ht="15" customHeight="1" x14ac:dyDescent="0.25">
      <c r="A19" s="98" t="s">
        <v>112</v>
      </c>
      <c r="B19" s="65">
        <v>2082.0288417028191</v>
      </c>
      <c r="C19" s="65">
        <v>1999.3376464186019</v>
      </c>
      <c r="D19" s="65">
        <v>2289.7994164402808</v>
      </c>
      <c r="E19" s="65">
        <v>2315.8288921522558</v>
      </c>
      <c r="F19" s="65">
        <v>2278.7278243862283</v>
      </c>
      <c r="G19" s="65">
        <v>3291.0356515002818</v>
      </c>
      <c r="H19" s="65">
        <v>2879.4980556573501</v>
      </c>
      <c r="I19" s="65">
        <v>3753.8786065024929</v>
      </c>
      <c r="J19" s="65">
        <v>3981.5409999999961</v>
      </c>
      <c r="K19" s="65">
        <v>3752.9349999999959</v>
      </c>
      <c r="L19" s="65">
        <v>3921.7082604705365</v>
      </c>
      <c r="M19" s="65">
        <v>4158.6718100234193</v>
      </c>
      <c r="N19" s="65">
        <v>5005.6471069456147</v>
      </c>
      <c r="O19" s="65">
        <v>2497.7512918467478</v>
      </c>
      <c r="P19" s="65">
        <v>3511.5342809475637</v>
      </c>
      <c r="Q19" s="65">
        <v>4439.2198693031833</v>
      </c>
      <c r="R19" s="65">
        <v>5528.7870052609687</v>
      </c>
    </row>
    <row r="20" spans="1:18" s="67" customFormat="1" ht="15" customHeight="1" x14ac:dyDescent="0.25">
      <c r="A20" s="102" t="s">
        <v>78</v>
      </c>
      <c r="B20" s="66">
        <v>131155.24623431143</v>
      </c>
      <c r="C20" s="66">
        <v>140550.9282223449</v>
      </c>
      <c r="D20" s="66">
        <v>140139.39002771626</v>
      </c>
      <c r="E20" s="66">
        <v>142375.42452098455</v>
      </c>
      <c r="F20" s="66">
        <v>146692.67850362352</v>
      </c>
      <c r="G20" s="66">
        <v>150838.01416658066</v>
      </c>
      <c r="H20" s="66">
        <v>151655.06113750988</v>
      </c>
      <c r="I20" s="66">
        <v>153363.04018549796</v>
      </c>
      <c r="J20" s="66">
        <v>153348.76499999993</v>
      </c>
      <c r="K20" s="66">
        <v>158448.49599999987</v>
      </c>
      <c r="L20" s="66">
        <v>163521.79940882899</v>
      </c>
      <c r="M20" s="66">
        <v>167255.05516803186</v>
      </c>
      <c r="N20" s="66">
        <v>179826.17613983146</v>
      </c>
      <c r="O20" s="66">
        <v>141487.51577050489</v>
      </c>
      <c r="P20" s="66">
        <v>151376.33110666752</v>
      </c>
      <c r="Q20" s="66">
        <v>175697.78574773273</v>
      </c>
      <c r="R20" s="66">
        <v>184910.10444291949</v>
      </c>
    </row>
    <row r="21" spans="1:18" ht="15" customHeight="1" x14ac:dyDescent="0.25">
      <c r="A21" s="98" t="s">
        <v>79</v>
      </c>
      <c r="B21" s="65">
        <v>19616.595475949893</v>
      </c>
      <c r="C21" s="65">
        <v>20827.261296069613</v>
      </c>
      <c r="D21" s="65">
        <v>18783.812081397515</v>
      </c>
      <c r="E21" s="65">
        <v>19484.085150057421</v>
      </c>
      <c r="F21" s="65">
        <v>21549.647127683274</v>
      </c>
      <c r="G21" s="65">
        <v>19220.701009770026</v>
      </c>
      <c r="H21" s="65">
        <v>19475.562364642254</v>
      </c>
      <c r="I21" s="65">
        <v>18971.009444029376</v>
      </c>
      <c r="J21" s="65">
        <v>20562.049000000003</v>
      </c>
      <c r="K21" s="65">
        <v>22906.943999999996</v>
      </c>
      <c r="L21" s="65">
        <v>26274.596148718829</v>
      </c>
      <c r="M21" s="65">
        <v>29867.809878913504</v>
      </c>
      <c r="N21" s="65">
        <v>30847.821049715396</v>
      </c>
      <c r="O21" s="65">
        <v>25545.903720882492</v>
      </c>
      <c r="P21" s="65">
        <v>27417.586605812976</v>
      </c>
      <c r="Q21" s="65">
        <v>34723.5270100778</v>
      </c>
      <c r="R21" s="65">
        <v>36317.180525758522</v>
      </c>
    </row>
    <row r="22" spans="1:18" ht="15" customHeight="1" x14ac:dyDescent="0.25">
      <c r="A22" s="68" t="s">
        <v>80</v>
      </c>
      <c r="B22" s="69">
        <v>150752.04250859172</v>
      </c>
      <c r="C22" s="69">
        <v>161363.49584452779</v>
      </c>
      <c r="D22" s="69">
        <v>158937.25565098948</v>
      </c>
      <c r="E22" s="69">
        <v>161856.00990413403</v>
      </c>
      <c r="F22" s="69">
        <v>168208.40219752595</v>
      </c>
      <c r="G22" s="69">
        <v>170031.19003730602</v>
      </c>
      <c r="H22" s="69">
        <v>171106.01958288965</v>
      </c>
      <c r="I22" s="69">
        <v>172298.05850008185</v>
      </c>
      <c r="J22" s="69">
        <v>173910.81399999987</v>
      </c>
      <c r="K22" s="69">
        <v>181355.43999999989</v>
      </c>
      <c r="L22" s="69">
        <v>189609.49704920262</v>
      </c>
      <c r="M22" s="69">
        <v>196638.25394438647</v>
      </c>
      <c r="N22" s="69">
        <v>210300.33831679929</v>
      </c>
      <c r="O22" s="69">
        <v>166546.7726796224</v>
      </c>
      <c r="P22" s="69">
        <v>178260.89007204986</v>
      </c>
      <c r="Q22" s="69">
        <v>209347.94830065555</v>
      </c>
      <c r="R22" s="69">
        <v>220127.55648158281</v>
      </c>
    </row>
    <row r="24" spans="1:18" ht="15" customHeight="1" x14ac:dyDescent="0.25">
      <c r="A24" s="34" t="s">
        <v>120</v>
      </c>
    </row>
    <row r="25" spans="1:18" ht="15" customHeight="1" x14ac:dyDescent="0.25">
      <c r="A25" s="32" t="s">
        <v>113</v>
      </c>
    </row>
    <row r="26" spans="1:18" ht="15" customHeight="1" x14ac:dyDescent="0.25">
      <c r="A26" s="86" t="s">
        <v>146</v>
      </c>
    </row>
    <row r="27" spans="1:18" ht="15" customHeight="1" x14ac:dyDescent="0.25">
      <c r="M27" s="116"/>
    </row>
    <row r="28" spans="1:18" ht="15" customHeight="1" x14ac:dyDescent="0.25">
      <c r="M28" s="116"/>
    </row>
  </sheetData>
  <pageMargins left="0.7" right="0.7" top="0.75" bottom="0.75" header="0.3" footer="0.3"/>
  <pageSetup paperSize="9" scale="66" orientation="landscape" r:id="rId1"/>
  <headerFooter>
    <oddHeader>&amp;C&amp;G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2</vt:i4>
      </vt:variant>
    </vt:vector>
  </HeadingPairs>
  <TitlesOfParts>
    <vt:vector size="14" baseType="lpstr">
      <vt:lpstr>capa </vt:lpstr>
      <vt:lpstr>Indice</vt:lpstr>
      <vt:lpstr>Q1.1</vt:lpstr>
      <vt:lpstr>Q1.2</vt:lpstr>
      <vt:lpstr>Q1.3</vt:lpstr>
      <vt:lpstr>Q1.4</vt:lpstr>
      <vt:lpstr>Q1.5</vt:lpstr>
      <vt:lpstr>Q2.1</vt:lpstr>
      <vt:lpstr>Q2.2</vt:lpstr>
      <vt:lpstr>Q2.3</vt:lpstr>
      <vt:lpstr>Q2.4</vt:lpstr>
      <vt:lpstr>Q2.5</vt:lpstr>
      <vt:lpstr>'capa '!Area_de_impressao</vt:lpstr>
      <vt:lpstr>Q2.3!Area_de_impressao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António dos Santos Fernandes</dc:creator>
  <cp:lastModifiedBy>INECV - Rosangela Gisele Garcia Silva</cp:lastModifiedBy>
  <cp:lastPrinted>2024-04-04T09:19:53Z</cp:lastPrinted>
  <dcterms:created xsi:type="dcterms:W3CDTF">2023-03-19T22:08:30Z</dcterms:created>
  <dcterms:modified xsi:type="dcterms:W3CDTF">2024-04-05T10:57:51Z</dcterms:modified>
</cp:coreProperties>
</file>