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DIFUSÃO DE INFORMAÇÃO\Pedido Dados\Contas Nacionais\2007 a 2022\"/>
    </mc:Choice>
  </mc:AlternateContent>
  <bookViews>
    <workbookView xWindow="0" yWindow="0" windowWidth="19200" windowHeight="7050" tabRatio="846"/>
  </bookViews>
  <sheets>
    <sheet name="capa " sheetId="14" r:id="rId1"/>
    <sheet name="Indice" sheetId="9" r:id="rId2"/>
    <sheet name="Q1.1" sheetId="1" r:id="rId3"/>
    <sheet name="Q1.2" sheetId="2" r:id="rId4"/>
    <sheet name="Q1.3" sheetId="10" r:id="rId5"/>
    <sheet name="Q1.4" sheetId="3" r:id="rId6"/>
    <sheet name="Q1.5" sheetId="4" r:id="rId7"/>
    <sheet name="Q2.1" sheetId="7" r:id="rId8"/>
    <sheet name="Q2.2" sheetId="8" r:id="rId9"/>
    <sheet name="Q2.3" sheetId="11" r:id="rId10"/>
    <sheet name="Q2.4" sheetId="5" r:id="rId11"/>
    <sheet name="Q2.5" sheetId="6" r:id="rId12"/>
  </sheets>
  <definedNames>
    <definedName name="_xlnm.Print_Area" localSheetId="9">'Q2.3'!$A$2:$P$22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1" l="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C4" i="11"/>
  <c r="D4" i="11"/>
  <c r="E4" i="11"/>
  <c r="F4" i="11"/>
  <c r="G4" i="11"/>
  <c r="H4" i="11"/>
  <c r="I4" i="11"/>
  <c r="J4" i="11"/>
  <c r="K4" i="11"/>
  <c r="L4" i="11"/>
  <c r="M4" i="11"/>
  <c r="N4" i="11"/>
  <c r="O4" i="11"/>
  <c r="P4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C6" i="11"/>
  <c r="D6" i="11"/>
  <c r="E6" i="11"/>
  <c r="F6" i="11"/>
  <c r="G6" i="11"/>
  <c r="H6" i="11"/>
  <c r="I6" i="11"/>
  <c r="J6" i="11"/>
  <c r="K6" i="11"/>
  <c r="L6" i="11"/>
  <c r="M6" i="11"/>
  <c r="N6" i="11"/>
  <c r="O6" i="11"/>
  <c r="P6" i="11"/>
  <c r="C7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3" i="11"/>
  <c r="C3" i="10" l="1"/>
  <c r="D3" i="10"/>
  <c r="E3" i="10"/>
  <c r="F3" i="10"/>
  <c r="G3" i="10"/>
  <c r="H3" i="10"/>
  <c r="I3" i="10"/>
  <c r="J3" i="10"/>
  <c r="K3" i="10"/>
  <c r="L3" i="10"/>
  <c r="M3" i="10"/>
  <c r="N3" i="10"/>
  <c r="O3" i="10"/>
  <c r="P3" i="10"/>
  <c r="Q3" i="10"/>
  <c r="R3" i="10"/>
  <c r="S3" i="10"/>
  <c r="T3" i="10"/>
  <c r="U3" i="10"/>
  <c r="V3" i="10"/>
  <c r="W3" i="10"/>
  <c r="X3" i="10"/>
  <c r="Y3" i="10"/>
  <c r="Z3" i="10"/>
  <c r="AA3" i="10"/>
  <c r="AB3" i="10"/>
  <c r="AC3" i="10"/>
  <c r="AD3" i="10"/>
  <c r="AE3" i="10"/>
  <c r="AF3" i="10"/>
  <c r="AG3" i="10"/>
  <c r="AH3" i="10"/>
  <c r="AI3" i="10"/>
  <c r="AJ3" i="10"/>
  <c r="AK3" i="10"/>
  <c r="AL3" i="10"/>
  <c r="AM3" i="10"/>
  <c r="AN3" i="10"/>
  <c r="AO3" i="10"/>
  <c r="AP3" i="10"/>
  <c r="AQ3" i="10"/>
  <c r="AR3" i="10"/>
  <c r="AS3" i="10"/>
  <c r="AT3" i="10"/>
  <c r="AU3" i="10"/>
  <c r="AV3" i="10"/>
  <c r="AW3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C4" i="10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AH4" i="10"/>
  <c r="AI4" i="10"/>
  <c r="AJ4" i="10"/>
  <c r="AK4" i="10"/>
  <c r="AL4" i="10"/>
  <c r="AM4" i="10"/>
  <c r="AN4" i="10"/>
  <c r="AO4" i="10"/>
  <c r="AP4" i="10"/>
  <c r="AQ4" i="10"/>
  <c r="AR4" i="10"/>
  <c r="AS4" i="10"/>
  <c r="AT4" i="10"/>
  <c r="AU4" i="10"/>
  <c r="AV4" i="10"/>
  <c r="AW4" i="10"/>
  <c r="AX4" i="10"/>
  <c r="AY4" i="10"/>
  <c r="AZ4" i="10"/>
  <c r="BA4" i="10"/>
  <c r="BB4" i="10"/>
  <c r="BC4" i="10"/>
  <c r="BD4" i="10"/>
  <c r="BE4" i="10"/>
  <c r="BF4" i="10"/>
  <c r="BG4" i="10"/>
  <c r="BH4" i="10"/>
  <c r="BI4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T5" i="10"/>
  <c r="U5" i="10"/>
  <c r="V5" i="10"/>
  <c r="W5" i="10"/>
  <c r="X5" i="10"/>
  <c r="Y5" i="10"/>
  <c r="Z5" i="10"/>
  <c r="AA5" i="10"/>
  <c r="AB5" i="10"/>
  <c r="AC5" i="10"/>
  <c r="AD5" i="10"/>
  <c r="AE5" i="10"/>
  <c r="AF5" i="10"/>
  <c r="AG5" i="10"/>
  <c r="AH5" i="10"/>
  <c r="AI5" i="10"/>
  <c r="AJ5" i="10"/>
  <c r="AK5" i="10"/>
  <c r="AL5" i="10"/>
  <c r="AM5" i="10"/>
  <c r="AN5" i="10"/>
  <c r="AO5" i="10"/>
  <c r="AP5" i="10"/>
  <c r="AQ5" i="10"/>
  <c r="AR5" i="10"/>
  <c r="AS5" i="10"/>
  <c r="AT5" i="10"/>
  <c r="AU5" i="10"/>
  <c r="AV5" i="10"/>
  <c r="AW5" i="10"/>
  <c r="AX5" i="10"/>
  <c r="AY5" i="10"/>
  <c r="AZ5" i="10"/>
  <c r="BA5" i="10"/>
  <c r="BB5" i="10"/>
  <c r="BC5" i="10"/>
  <c r="BD5" i="10"/>
  <c r="BE5" i="10"/>
  <c r="BF5" i="10"/>
  <c r="BG5" i="10"/>
  <c r="BH5" i="10"/>
  <c r="BI5" i="10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T6" i="10"/>
  <c r="U6" i="10"/>
  <c r="V6" i="10"/>
  <c r="W6" i="10"/>
  <c r="X6" i="10"/>
  <c r="Y6" i="10"/>
  <c r="Z6" i="10"/>
  <c r="AA6" i="10"/>
  <c r="AB6" i="10"/>
  <c r="AC6" i="10"/>
  <c r="AD6" i="10"/>
  <c r="AE6" i="10"/>
  <c r="AF6" i="10"/>
  <c r="AG6" i="10"/>
  <c r="AH6" i="10"/>
  <c r="AI6" i="10"/>
  <c r="AJ6" i="10"/>
  <c r="AK6" i="10"/>
  <c r="AL6" i="10"/>
  <c r="AM6" i="10"/>
  <c r="AN6" i="10"/>
  <c r="AO6" i="10"/>
  <c r="AP6" i="10"/>
  <c r="AQ6" i="10"/>
  <c r="AR6" i="10"/>
  <c r="AS6" i="10"/>
  <c r="AT6" i="10"/>
  <c r="AU6" i="10"/>
  <c r="AV6" i="10"/>
  <c r="AW6" i="10"/>
  <c r="AX6" i="10"/>
  <c r="AY6" i="10"/>
  <c r="AZ6" i="10"/>
  <c r="BA6" i="10"/>
  <c r="BB6" i="10"/>
  <c r="BC6" i="10"/>
  <c r="BD6" i="10"/>
  <c r="BE6" i="10"/>
  <c r="BF6" i="10"/>
  <c r="BG6" i="10"/>
  <c r="BH6" i="10"/>
  <c r="BI6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Y7" i="10"/>
  <c r="Z7" i="10"/>
  <c r="AA7" i="10"/>
  <c r="AB7" i="10"/>
  <c r="AC7" i="10"/>
  <c r="AD7" i="10"/>
  <c r="AE7" i="10"/>
  <c r="AF7" i="10"/>
  <c r="AG7" i="10"/>
  <c r="AH7" i="10"/>
  <c r="AI7" i="10"/>
  <c r="AJ7" i="10"/>
  <c r="AK7" i="10"/>
  <c r="AL7" i="10"/>
  <c r="AM7" i="10"/>
  <c r="AN7" i="10"/>
  <c r="AO7" i="10"/>
  <c r="AP7" i="10"/>
  <c r="AQ7" i="10"/>
  <c r="AR7" i="10"/>
  <c r="AS7" i="10"/>
  <c r="AT7" i="10"/>
  <c r="AU7" i="10"/>
  <c r="AV7" i="10"/>
  <c r="AW7" i="10"/>
  <c r="AX7" i="10"/>
  <c r="AY7" i="10"/>
  <c r="AZ7" i="10"/>
  <c r="BA7" i="10"/>
  <c r="BB7" i="10"/>
  <c r="BC7" i="10"/>
  <c r="BD7" i="10"/>
  <c r="BE7" i="10"/>
  <c r="BF7" i="10"/>
  <c r="BG7" i="10"/>
  <c r="BH7" i="10"/>
  <c r="BI7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Y8" i="10"/>
  <c r="Z8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AP8" i="10"/>
  <c r="AQ8" i="10"/>
  <c r="AR8" i="10"/>
  <c r="AS8" i="10"/>
  <c r="AT8" i="10"/>
  <c r="AU8" i="10"/>
  <c r="AV8" i="10"/>
  <c r="AW8" i="10"/>
  <c r="AX8" i="10"/>
  <c r="AY8" i="10"/>
  <c r="AZ8" i="10"/>
  <c r="BA8" i="10"/>
  <c r="BB8" i="10"/>
  <c r="BC8" i="10"/>
  <c r="BD8" i="10"/>
  <c r="BE8" i="10"/>
  <c r="BF8" i="10"/>
  <c r="BG8" i="10"/>
  <c r="BH8" i="10"/>
  <c r="BI8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AD9" i="10"/>
  <c r="AE9" i="10"/>
  <c r="AF9" i="10"/>
  <c r="AG9" i="10"/>
  <c r="AH9" i="10"/>
  <c r="AI9" i="10"/>
  <c r="AJ9" i="10"/>
  <c r="AK9" i="10"/>
  <c r="AL9" i="10"/>
  <c r="AM9" i="10"/>
  <c r="AN9" i="10"/>
  <c r="AO9" i="10"/>
  <c r="AP9" i="10"/>
  <c r="AQ9" i="10"/>
  <c r="AR9" i="10"/>
  <c r="AS9" i="10"/>
  <c r="AT9" i="10"/>
  <c r="AU9" i="10"/>
  <c r="AV9" i="10"/>
  <c r="AW9" i="10"/>
  <c r="AX9" i="10"/>
  <c r="AY9" i="10"/>
  <c r="AZ9" i="10"/>
  <c r="BA9" i="10"/>
  <c r="BB9" i="10"/>
  <c r="BC9" i="10"/>
  <c r="BD9" i="10"/>
  <c r="BE9" i="10"/>
  <c r="BF9" i="10"/>
  <c r="BG9" i="10"/>
  <c r="BH9" i="10"/>
  <c r="BI9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AD10" i="10"/>
  <c r="AE10" i="10"/>
  <c r="AF10" i="10"/>
  <c r="AG10" i="10"/>
  <c r="AH10" i="10"/>
  <c r="AI10" i="10"/>
  <c r="AJ10" i="10"/>
  <c r="AK10" i="10"/>
  <c r="AL10" i="10"/>
  <c r="AM10" i="10"/>
  <c r="AN10" i="10"/>
  <c r="AO10" i="10"/>
  <c r="AP10" i="10"/>
  <c r="AQ10" i="10"/>
  <c r="AR10" i="10"/>
  <c r="AS10" i="10"/>
  <c r="AT10" i="10"/>
  <c r="AU10" i="10"/>
  <c r="AV10" i="10"/>
  <c r="AW10" i="10"/>
  <c r="AX10" i="10"/>
  <c r="AY10" i="10"/>
  <c r="AZ10" i="10"/>
  <c r="BA10" i="10"/>
  <c r="BB10" i="10"/>
  <c r="BC10" i="10"/>
  <c r="BD10" i="10"/>
  <c r="BE10" i="10"/>
  <c r="BF10" i="10"/>
  <c r="BG10" i="10"/>
  <c r="BH10" i="10"/>
  <c r="BI10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AC11" i="10"/>
  <c r="AD11" i="10"/>
  <c r="AE11" i="10"/>
  <c r="AF11" i="10"/>
  <c r="AG11" i="10"/>
  <c r="AH11" i="10"/>
  <c r="AI11" i="10"/>
  <c r="AJ11" i="10"/>
  <c r="AK11" i="10"/>
  <c r="AL11" i="10"/>
  <c r="AM11" i="10"/>
  <c r="AN11" i="10"/>
  <c r="AO11" i="10"/>
  <c r="AP11" i="10"/>
  <c r="AQ11" i="10"/>
  <c r="AR11" i="10"/>
  <c r="AS11" i="10"/>
  <c r="AT11" i="10"/>
  <c r="AU11" i="10"/>
  <c r="AV11" i="10"/>
  <c r="AW11" i="10"/>
  <c r="AX11" i="10"/>
  <c r="AY11" i="10"/>
  <c r="AZ11" i="10"/>
  <c r="BA11" i="10"/>
  <c r="BB11" i="10"/>
  <c r="BC11" i="10"/>
  <c r="BD11" i="10"/>
  <c r="BE11" i="10"/>
  <c r="BF11" i="10"/>
  <c r="BG11" i="10"/>
  <c r="BH11" i="10"/>
  <c r="BI11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AG12" i="10"/>
  <c r="AH12" i="10"/>
  <c r="AI12" i="10"/>
  <c r="AJ12" i="10"/>
  <c r="AK12" i="10"/>
  <c r="AL12" i="10"/>
  <c r="AM12" i="10"/>
  <c r="AN12" i="10"/>
  <c r="AO12" i="10"/>
  <c r="AP12" i="10"/>
  <c r="AQ12" i="10"/>
  <c r="AR12" i="10"/>
  <c r="AS12" i="10"/>
  <c r="AT12" i="10"/>
  <c r="AU12" i="10"/>
  <c r="AV12" i="10"/>
  <c r="AW12" i="10"/>
  <c r="AX12" i="10"/>
  <c r="AY12" i="10"/>
  <c r="AZ12" i="10"/>
  <c r="BA12" i="10"/>
  <c r="BB12" i="10"/>
  <c r="BC12" i="10"/>
  <c r="BD12" i="10"/>
  <c r="BE12" i="10"/>
  <c r="BF12" i="10"/>
  <c r="BG12" i="10"/>
  <c r="BH12" i="10"/>
  <c r="BI12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AG13" i="10"/>
  <c r="AH13" i="10"/>
  <c r="AI13" i="10"/>
  <c r="AJ13" i="10"/>
  <c r="AK13" i="10"/>
  <c r="AL13" i="10"/>
  <c r="AM13" i="10"/>
  <c r="AN13" i="10"/>
  <c r="AO13" i="10"/>
  <c r="AP13" i="10"/>
  <c r="AQ13" i="10"/>
  <c r="AR13" i="10"/>
  <c r="AS13" i="10"/>
  <c r="AT13" i="10"/>
  <c r="AU13" i="10"/>
  <c r="AV13" i="10"/>
  <c r="AW13" i="10"/>
  <c r="AX13" i="10"/>
  <c r="AY13" i="10"/>
  <c r="AZ13" i="10"/>
  <c r="BA13" i="10"/>
  <c r="BB13" i="10"/>
  <c r="BC13" i="10"/>
  <c r="BD13" i="10"/>
  <c r="BE13" i="10"/>
  <c r="BF13" i="10"/>
  <c r="BG13" i="10"/>
  <c r="BH13" i="10"/>
  <c r="BI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AG14" i="10"/>
  <c r="AH14" i="10"/>
  <c r="AI14" i="10"/>
  <c r="AJ14" i="10"/>
  <c r="AK14" i="10"/>
  <c r="AL14" i="10"/>
  <c r="AM14" i="10"/>
  <c r="AN14" i="10"/>
  <c r="AO14" i="10"/>
  <c r="AP14" i="10"/>
  <c r="AQ14" i="10"/>
  <c r="AR14" i="10"/>
  <c r="AS14" i="10"/>
  <c r="AT14" i="10"/>
  <c r="AU14" i="10"/>
  <c r="AV14" i="10"/>
  <c r="AW14" i="10"/>
  <c r="AX14" i="10"/>
  <c r="AY14" i="10"/>
  <c r="AZ14" i="10"/>
  <c r="BA14" i="10"/>
  <c r="BB14" i="10"/>
  <c r="BC14" i="10"/>
  <c r="BD14" i="10"/>
  <c r="BE14" i="10"/>
  <c r="BF14" i="10"/>
  <c r="BG14" i="10"/>
  <c r="BH14" i="10"/>
  <c r="BI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AG15" i="10"/>
  <c r="AH15" i="10"/>
  <c r="AI15" i="10"/>
  <c r="AJ15" i="10"/>
  <c r="AK15" i="10"/>
  <c r="AL15" i="10"/>
  <c r="AM15" i="10"/>
  <c r="AN15" i="10"/>
  <c r="AO15" i="10"/>
  <c r="AP15" i="10"/>
  <c r="AQ15" i="10"/>
  <c r="AR15" i="10"/>
  <c r="AS15" i="10"/>
  <c r="AT15" i="10"/>
  <c r="AU15" i="10"/>
  <c r="AV15" i="10"/>
  <c r="AW15" i="10"/>
  <c r="AX15" i="10"/>
  <c r="AY15" i="10"/>
  <c r="AZ15" i="10"/>
  <c r="BA15" i="10"/>
  <c r="BB15" i="10"/>
  <c r="BC15" i="10"/>
  <c r="BD15" i="10"/>
  <c r="BE15" i="10"/>
  <c r="BF15" i="10"/>
  <c r="BG15" i="10"/>
  <c r="BH15" i="10"/>
  <c r="BI15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AG16" i="10"/>
  <c r="AH16" i="10"/>
  <c r="AI16" i="10"/>
  <c r="AJ16" i="10"/>
  <c r="AK16" i="10"/>
  <c r="AL16" i="10"/>
  <c r="AM16" i="10"/>
  <c r="AN16" i="10"/>
  <c r="AO16" i="10"/>
  <c r="AP16" i="10"/>
  <c r="AQ16" i="10"/>
  <c r="AR16" i="10"/>
  <c r="AS16" i="10"/>
  <c r="AT16" i="10"/>
  <c r="AU16" i="10"/>
  <c r="AV16" i="10"/>
  <c r="AW16" i="10"/>
  <c r="AX16" i="10"/>
  <c r="AY16" i="10"/>
  <c r="AZ16" i="10"/>
  <c r="BA16" i="10"/>
  <c r="BB16" i="10"/>
  <c r="BC16" i="10"/>
  <c r="BD16" i="10"/>
  <c r="BE16" i="10"/>
  <c r="BF16" i="10"/>
  <c r="BG16" i="10"/>
  <c r="BH16" i="10"/>
  <c r="BI16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AG17" i="10"/>
  <c r="AH17" i="10"/>
  <c r="AI17" i="10"/>
  <c r="AJ17" i="10"/>
  <c r="AK17" i="10"/>
  <c r="AL17" i="10"/>
  <c r="AM17" i="10"/>
  <c r="AN17" i="10"/>
  <c r="AO17" i="10"/>
  <c r="AP17" i="10"/>
  <c r="AQ17" i="10"/>
  <c r="AR17" i="10"/>
  <c r="AS17" i="10"/>
  <c r="AT17" i="10"/>
  <c r="AU17" i="10"/>
  <c r="AV17" i="10"/>
  <c r="AW17" i="10"/>
  <c r="AX17" i="10"/>
  <c r="AY17" i="10"/>
  <c r="AZ17" i="10"/>
  <c r="BA17" i="10"/>
  <c r="BB17" i="10"/>
  <c r="BC17" i="10"/>
  <c r="BD17" i="10"/>
  <c r="BE17" i="10"/>
  <c r="BF17" i="10"/>
  <c r="BG17" i="10"/>
  <c r="BH17" i="10"/>
  <c r="BI17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AG18" i="10"/>
  <c r="AH18" i="10"/>
  <c r="AI18" i="10"/>
  <c r="AJ18" i="10"/>
  <c r="AK18" i="10"/>
  <c r="AL18" i="10"/>
  <c r="AM18" i="10"/>
  <c r="AN18" i="10"/>
  <c r="AO18" i="10"/>
  <c r="AP18" i="10"/>
  <c r="AQ18" i="10"/>
  <c r="AR18" i="10"/>
  <c r="AS18" i="10"/>
  <c r="AT18" i="10"/>
  <c r="AU18" i="10"/>
  <c r="AV18" i="10"/>
  <c r="AW18" i="10"/>
  <c r="AX18" i="10"/>
  <c r="AY18" i="10"/>
  <c r="AZ18" i="10"/>
  <c r="BA18" i="10"/>
  <c r="BB18" i="10"/>
  <c r="BC18" i="10"/>
  <c r="BD18" i="10"/>
  <c r="BE18" i="10"/>
  <c r="BF18" i="10"/>
  <c r="BG18" i="10"/>
  <c r="BH18" i="10"/>
  <c r="BI18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AG19" i="10"/>
  <c r="AH19" i="10"/>
  <c r="AI19" i="10"/>
  <c r="AJ19" i="10"/>
  <c r="AK19" i="10"/>
  <c r="AL19" i="10"/>
  <c r="AM19" i="10"/>
  <c r="AN19" i="10"/>
  <c r="AO19" i="10"/>
  <c r="AP19" i="10"/>
  <c r="AQ19" i="10"/>
  <c r="AR19" i="10"/>
  <c r="AS19" i="10"/>
  <c r="AT19" i="10"/>
  <c r="AU19" i="10"/>
  <c r="AV19" i="10"/>
  <c r="AW19" i="10"/>
  <c r="AX19" i="10"/>
  <c r="AY19" i="10"/>
  <c r="AZ19" i="10"/>
  <c r="BA19" i="10"/>
  <c r="BB19" i="10"/>
  <c r="BC19" i="10"/>
  <c r="BD19" i="10"/>
  <c r="BE19" i="10"/>
  <c r="BF19" i="10"/>
  <c r="BG19" i="10"/>
  <c r="BH19" i="10"/>
  <c r="BI19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AG20" i="10"/>
  <c r="AH20" i="10"/>
  <c r="AI20" i="10"/>
  <c r="AJ20" i="10"/>
  <c r="AK20" i="10"/>
  <c r="AL20" i="10"/>
  <c r="AM20" i="10"/>
  <c r="AN20" i="10"/>
  <c r="AO20" i="10"/>
  <c r="AP20" i="10"/>
  <c r="AQ20" i="10"/>
  <c r="AR20" i="10"/>
  <c r="AS20" i="10"/>
  <c r="AT20" i="10"/>
  <c r="AU20" i="10"/>
  <c r="AV20" i="10"/>
  <c r="AW20" i="10"/>
  <c r="AX20" i="10"/>
  <c r="AY20" i="10"/>
  <c r="AZ20" i="10"/>
  <c r="BA20" i="10"/>
  <c r="BB20" i="10"/>
  <c r="BC20" i="10"/>
  <c r="BD20" i="10"/>
  <c r="BE20" i="10"/>
  <c r="BF20" i="10"/>
  <c r="BG20" i="10"/>
  <c r="BH20" i="10"/>
  <c r="BI20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AG21" i="10"/>
  <c r="AH21" i="10"/>
  <c r="AI21" i="10"/>
  <c r="AJ21" i="10"/>
  <c r="AK21" i="10"/>
  <c r="AL21" i="10"/>
  <c r="AM21" i="10"/>
  <c r="AN21" i="10"/>
  <c r="AO21" i="10"/>
  <c r="AP21" i="10"/>
  <c r="AQ21" i="10"/>
  <c r="AR21" i="10"/>
  <c r="AS21" i="10"/>
  <c r="AT21" i="10"/>
  <c r="AU21" i="10"/>
  <c r="AV21" i="10"/>
  <c r="AW21" i="10"/>
  <c r="AX21" i="10"/>
  <c r="AY21" i="10"/>
  <c r="AZ21" i="10"/>
  <c r="BA21" i="10"/>
  <c r="BB21" i="10"/>
  <c r="BC21" i="10"/>
  <c r="BD21" i="10"/>
  <c r="BE21" i="10"/>
  <c r="BF21" i="10"/>
  <c r="BG21" i="10"/>
  <c r="BH21" i="10"/>
  <c r="BI21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AF22" i="10"/>
  <c r="AG22" i="10"/>
  <c r="AH22" i="10"/>
  <c r="AI22" i="10"/>
  <c r="AJ22" i="10"/>
  <c r="AK22" i="10"/>
  <c r="AL22" i="10"/>
  <c r="AM22" i="10"/>
  <c r="AN22" i="10"/>
  <c r="AO22" i="10"/>
  <c r="AP22" i="10"/>
  <c r="AQ22" i="10"/>
  <c r="AR22" i="10"/>
  <c r="AS22" i="10"/>
  <c r="AT22" i="10"/>
  <c r="AU22" i="10"/>
  <c r="AV22" i="10"/>
  <c r="AW22" i="10"/>
  <c r="AX22" i="10"/>
  <c r="AY22" i="10"/>
  <c r="AZ22" i="10"/>
  <c r="BA22" i="10"/>
  <c r="BB22" i="10"/>
  <c r="BC22" i="10"/>
  <c r="BD22" i="10"/>
  <c r="BE22" i="10"/>
  <c r="BF22" i="10"/>
  <c r="BG22" i="10"/>
  <c r="BH22" i="10"/>
  <c r="BI22" i="10"/>
  <c r="B13" i="10"/>
  <c r="B14" i="10"/>
  <c r="B15" i="10"/>
  <c r="B16" i="10"/>
  <c r="B17" i="10"/>
  <c r="B18" i="10"/>
  <c r="B19" i="10"/>
  <c r="B20" i="10"/>
  <c r="B21" i="10"/>
  <c r="B22" i="10"/>
  <c r="B12" i="10"/>
  <c r="B11" i="10"/>
  <c r="B10" i="10"/>
  <c r="B9" i="10"/>
  <c r="B8" i="10"/>
  <c r="B7" i="10"/>
  <c r="B6" i="10"/>
  <c r="B5" i="10"/>
  <c r="B4" i="10"/>
  <c r="B3" i="10"/>
  <c r="Q26" i="6" l="1"/>
  <c r="P26" i="6"/>
  <c r="O26" i="6"/>
  <c r="M26" i="6"/>
  <c r="L26" i="6"/>
  <c r="K26" i="6"/>
  <c r="I26" i="6"/>
  <c r="H26" i="6"/>
  <c r="G26" i="6"/>
  <c r="E26" i="6"/>
  <c r="D26" i="6"/>
  <c r="C26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Q24" i="6"/>
  <c r="O24" i="6"/>
  <c r="N24" i="6"/>
  <c r="M24" i="6"/>
  <c r="K24" i="6"/>
  <c r="J24" i="6"/>
  <c r="I24" i="6"/>
  <c r="G24" i="6"/>
  <c r="F24" i="6"/>
  <c r="E24" i="6"/>
  <c r="C24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Q22" i="6"/>
  <c r="P22" i="6"/>
  <c r="O22" i="6"/>
  <c r="M22" i="6"/>
  <c r="L22" i="6"/>
  <c r="K22" i="6"/>
  <c r="I22" i="6"/>
  <c r="H22" i="6"/>
  <c r="G22" i="6"/>
  <c r="E22" i="6"/>
  <c r="D22" i="6"/>
  <c r="C22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Q20" i="6"/>
  <c r="O20" i="6"/>
  <c r="N20" i="6"/>
  <c r="M20" i="6"/>
  <c r="K20" i="6"/>
  <c r="J20" i="6"/>
  <c r="I20" i="6"/>
  <c r="G20" i="6"/>
  <c r="F20" i="6"/>
  <c r="E20" i="6"/>
  <c r="C20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Q18" i="6"/>
  <c r="P18" i="6"/>
  <c r="O18" i="6"/>
  <c r="M18" i="6"/>
  <c r="L18" i="6"/>
  <c r="K18" i="6"/>
  <c r="I18" i="6"/>
  <c r="H18" i="6"/>
  <c r="G18" i="6"/>
  <c r="E18" i="6"/>
  <c r="D18" i="6"/>
  <c r="C18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Q16" i="6"/>
  <c r="O16" i="6"/>
  <c r="N16" i="6"/>
  <c r="M16" i="6"/>
  <c r="K16" i="6"/>
  <c r="J16" i="6"/>
  <c r="I16" i="6"/>
  <c r="G16" i="6"/>
  <c r="F16" i="6"/>
  <c r="E16" i="6"/>
  <c r="C16" i="6"/>
  <c r="N26" i="5"/>
  <c r="J26" i="5"/>
  <c r="F26" i="5"/>
  <c r="Q25" i="5"/>
  <c r="Q26" i="5"/>
  <c r="P26" i="5"/>
  <c r="O26" i="5"/>
  <c r="M26" i="5"/>
  <c r="L26" i="5"/>
  <c r="K26" i="5"/>
  <c r="I26" i="5"/>
  <c r="H26" i="5"/>
  <c r="G26" i="5"/>
  <c r="E26" i="5"/>
  <c r="D26" i="5"/>
  <c r="C26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Q24" i="5"/>
  <c r="O24" i="5"/>
  <c r="N24" i="5"/>
  <c r="M24" i="5"/>
  <c r="K24" i="5"/>
  <c r="J24" i="5"/>
  <c r="I24" i="5"/>
  <c r="G24" i="5"/>
  <c r="F24" i="5"/>
  <c r="E24" i="5"/>
  <c r="C24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Q22" i="5"/>
  <c r="P22" i="5"/>
  <c r="O22" i="5"/>
  <c r="M22" i="5"/>
  <c r="L22" i="5"/>
  <c r="K22" i="5"/>
  <c r="I22" i="5"/>
  <c r="H22" i="5"/>
  <c r="G22" i="5"/>
  <c r="E22" i="5"/>
  <c r="D22" i="5"/>
  <c r="C22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Q20" i="5"/>
  <c r="O20" i="5"/>
  <c r="N20" i="5"/>
  <c r="M20" i="5"/>
  <c r="K20" i="5"/>
  <c r="J20" i="5"/>
  <c r="I20" i="5"/>
  <c r="G20" i="5"/>
  <c r="F20" i="5"/>
  <c r="E20" i="5"/>
  <c r="C20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Q18" i="5"/>
  <c r="P18" i="5"/>
  <c r="O18" i="5"/>
  <c r="M18" i="5"/>
  <c r="L18" i="5"/>
  <c r="K18" i="5"/>
  <c r="I18" i="5"/>
  <c r="H18" i="5"/>
  <c r="G18" i="5"/>
  <c r="E18" i="5"/>
  <c r="D18" i="5"/>
  <c r="C18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Q16" i="5"/>
  <c r="O16" i="5"/>
  <c r="N16" i="5"/>
  <c r="M16" i="5"/>
  <c r="K16" i="5"/>
  <c r="J16" i="5"/>
  <c r="I16" i="5"/>
  <c r="G16" i="5"/>
  <c r="F16" i="5"/>
  <c r="E16" i="5"/>
  <c r="C16" i="5"/>
  <c r="BI26" i="4"/>
  <c r="BD26" i="4"/>
  <c r="BB26" i="4"/>
  <c r="BA26" i="4"/>
  <c r="AV26" i="4"/>
  <c r="AS26" i="4"/>
  <c r="AK26" i="4"/>
  <c r="AH26" i="4"/>
  <c r="AF26" i="4"/>
  <c r="AC26" i="4"/>
  <c r="AA26" i="4"/>
  <c r="U26" i="4"/>
  <c r="S26" i="4"/>
  <c r="M26" i="4"/>
  <c r="K26" i="4"/>
  <c r="J26" i="4"/>
  <c r="BL25" i="4"/>
  <c r="BJ25" i="4"/>
  <c r="BI25" i="4"/>
  <c r="BG25" i="4"/>
  <c r="BD25" i="4"/>
  <c r="BB25" i="4"/>
  <c r="BA25" i="4"/>
  <c r="AY25" i="4"/>
  <c r="AV25" i="4"/>
  <c r="AS25" i="4"/>
  <c r="AQ25" i="4"/>
  <c r="AN25" i="4"/>
  <c r="AL25" i="4"/>
  <c r="AK25" i="4"/>
  <c r="AI25" i="4"/>
  <c r="AH25" i="4"/>
  <c r="AF25" i="4"/>
  <c r="AC25" i="4"/>
  <c r="AA25" i="4"/>
  <c r="X25" i="4"/>
  <c r="V25" i="4"/>
  <c r="U25" i="4"/>
  <c r="S25" i="4"/>
  <c r="R25" i="4"/>
  <c r="P25" i="4"/>
  <c r="M25" i="4"/>
  <c r="K25" i="4"/>
  <c r="H25" i="4"/>
  <c r="F25" i="4"/>
  <c r="BL24" i="4"/>
  <c r="BI24" i="4"/>
  <c r="BF24" i="4"/>
  <c r="AX22" i="4"/>
  <c r="R22" i="4"/>
  <c r="Q22" i="4"/>
  <c r="O22" i="4"/>
  <c r="L22" i="4"/>
  <c r="J22" i="4"/>
  <c r="I22" i="4"/>
  <c r="G22" i="4"/>
  <c r="BM21" i="4"/>
  <c r="BK21" i="4"/>
  <c r="BH21" i="4"/>
  <c r="BF21" i="4"/>
  <c r="BE21" i="4"/>
  <c r="BC21" i="4"/>
  <c r="AZ21" i="4"/>
  <c r="AX21" i="4"/>
  <c r="AW21" i="4"/>
  <c r="AU21" i="4"/>
  <c r="AR21" i="4"/>
  <c r="AP21" i="4"/>
  <c r="AO21" i="4"/>
  <c r="AM21" i="4"/>
  <c r="AL21" i="4"/>
  <c r="AJ21" i="4"/>
  <c r="AG21" i="4"/>
  <c r="AE21" i="4"/>
  <c r="AD21" i="4"/>
  <c r="AB21" i="4"/>
  <c r="X21" i="4"/>
  <c r="V21" i="4"/>
  <c r="U21" i="4"/>
  <c r="S21" i="4"/>
  <c r="P21" i="4"/>
  <c r="N21" i="4"/>
  <c r="I21" i="4"/>
  <c r="H21" i="4"/>
  <c r="G21" i="4"/>
  <c r="F21" i="4"/>
  <c r="BM20" i="4"/>
  <c r="BL20" i="4"/>
  <c r="BK20" i="4"/>
  <c r="BJ20" i="4"/>
  <c r="BE20" i="4"/>
  <c r="BD20" i="4"/>
  <c r="BC20" i="4"/>
  <c r="BB20" i="4"/>
  <c r="AW20" i="4"/>
  <c r="AV20" i="4"/>
  <c r="AU20" i="4"/>
  <c r="AT20" i="4"/>
  <c r="AO20" i="4"/>
  <c r="AN20" i="4"/>
  <c r="AM20" i="4"/>
  <c r="AL20" i="4"/>
  <c r="AG20" i="4"/>
  <c r="AF20" i="4"/>
  <c r="AE20" i="4"/>
  <c r="AD20" i="4"/>
  <c r="Y20" i="4"/>
  <c r="X20" i="4"/>
  <c r="W20" i="4"/>
  <c r="V20" i="4"/>
  <c r="Q20" i="4"/>
  <c r="P20" i="4"/>
  <c r="O20" i="4"/>
  <c r="N20" i="4"/>
  <c r="I20" i="4"/>
  <c r="H20" i="4"/>
  <c r="G20" i="4"/>
  <c r="F20" i="4"/>
  <c r="BM19" i="4"/>
  <c r="BL19" i="4"/>
  <c r="BK19" i="4"/>
  <c r="BJ19" i="4"/>
  <c r="BE19" i="4"/>
  <c r="BD19" i="4"/>
  <c r="BC19" i="4"/>
  <c r="BB19" i="4"/>
  <c r="AW19" i="4"/>
  <c r="AV19" i="4"/>
  <c r="AU19" i="4"/>
  <c r="AT19" i="4"/>
  <c r="AO19" i="4"/>
  <c r="AN19" i="4"/>
  <c r="AM19" i="4"/>
  <c r="AL19" i="4"/>
  <c r="AG19" i="4"/>
  <c r="AF19" i="4"/>
  <c r="AE19" i="4"/>
  <c r="AD19" i="4"/>
  <c r="Y19" i="4"/>
  <c r="X19" i="4"/>
  <c r="W19" i="4"/>
  <c r="V19" i="4"/>
  <c r="Q19" i="4"/>
  <c r="P19" i="4"/>
  <c r="O19" i="4"/>
  <c r="N19" i="4"/>
  <c r="I19" i="4"/>
  <c r="H19" i="4"/>
  <c r="G19" i="4"/>
  <c r="F19" i="4"/>
  <c r="BM18" i="4"/>
  <c r="BL18" i="4"/>
  <c r="BK18" i="4"/>
  <c r="BJ18" i="4"/>
  <c r="BE18" i="4"/>
  <c r="BD18" i="4"/>
  <c r="BC18" i="4"/>
  <c r="BB18" i="4"/>
  <c r="AW18" i="4"/>
  <c r="AV18" i="4"/>
  <c r="AU18" i="4"/>
  <c r="AT18" i="4"/>
  <c r="AO18" i="4"/>
  <c r="AN18" i="4"/>
  <c r="AM18" i="4"/>
  <c r="AL18" i="4"/>
  <c r="AG18" i="4"/>
  <c r="AF18" i="4"/>
  <c r="AE18" i="4"/>
  <c r="AD18" i="4"/>
  <c r="Y18" i="4"/>
  <c r="X18" i="4"/>
  <c r="W18" i="4"/>
  <c r="V18" i="4"/>
  <c r="Q18" i="4"/>
  <c r="O18" i="4"/>
  <c r="L18" i="4"/>
  <c r="J18" i="4"/>
  <c r="BH17" i="4"/>
  <c r="BF17" i="4"/>
  <c r="AZ17" i="4"/>
  <c r="AX17" i="4"/>
  <c r="AR17" i="4"/>
  <c r="AP17" i="4"/>
  <c r="AJ17" i="4"/>
  <c r="AH17" i="4"/>
  <c r="AE17" i="4"/>
  <c r="AB17" i="4"/>
  <c r="Z17" i="4"/>
  <c r="T17" i="4"/>
  <c r="R17" i="4"/>
  <c r="L17" i="4"/>
  <c r="J17" i="4"/>
  <c r="BH16" i="4"/>
  <c r="BF16" i="4"/>
  <c r="AZ16" i="4"/>
  <c r="AX16" i="4"/>
  <c r="AR16" i="4"/>
  <c r="AP16" i="4"/>
  <c r="AJ16" i="4"/>
  <c r="AH16" i="4"/>
  <c r="AB16" i="4"/>
  <c r="AA16" i="4"/>
  <c r="Z16" i="4"/>
  <c r="T16" i="4"/>
  <c r="R16" i="4"/>
  <c r="L16" i="4"/>
  <c r="J16" i="4"/>
  <c r="W28" i="3"/>
  <c r="BF26" i="3"/>
  <c r="O26" i="3"/>
  <c r="AX24" i="3"/>
  <c r="BM28" i="3"/>
  <c r="BK28" i="3"/>
  <c r="BH28" i="3"/>
  <c r="BF28" i="3"/>
  <c r="BE28" i="3"/>
  <c r="BD28" i="3"/>
  <c r="BC28" i="3"/>
  <c r="AZ28" i="3"/>
  <c r="AX28" i="3"/>
  <c r="AW28" i="3"/>
  <c r="AU28" i="3"/>
  <c r="AR28" i="3"/>
  <c r="AP28" i="3"/>
  <c r="AO28" i="3"/>
  <c r="AM28" i="3"/>
  <c r="AJ28" i="3"/>
  <c r="AH28" i="3"/>
  <c r="AG28" i="3"/>
  <c r="AE28" i="3"/>
  <c r="AB28" i="3"/>
  <c r="Z28" i="3"/>
  <c r="Y28" i="3"/>
  <c r="T28" i="3"/>
  <c r="R28" i="3"/>
  <c r="Q28" i="3"/>
  <c r="O28" i="3"/>
  <c r="L28" i="3"/>
  <c r="J28" i="3"/>
  <c r="I28" i="3"/>
  <c r="G28" i="3"/>
  <c r="BM26" i="3"/>
  <c r="BK26" i="3"/>
  <c r="BH26" i="3"/>
  <c r="BE26" i="3"/>
  <c r="BC26" i="3"/>
  <c r="AZ26" i="3"/>
  <c r="AX26" i="3"/>
  <c r="AW26" i="3"/>
  <c r="AV26" i="3"/>
  <c r="AU26" i="3"/>
  <c r="AR26" i="3"/>
  <c r="AP26" i="3"/>
  <c r="AM26" i="3"/>
  <c r="AJ26" i="3"/>
  <c r="AH26" i="3"/>
  <c r="AG26" i="3"/>
  <c r="AB26" i="3"/>
  <c r="Z26" i="3"/>
  <c r="W26" i="3"/>
  <c r="U26" i="3"/>
  <c r="S26" i="3"/>
  <c r="Q26" i="3"/>
  <c r="N26" i="3"/>
  <c r="L26" i="3"/>
  <c r="K26" i="3"/>
  <c r="I26" i="3"/>
  <c r="F26" i="3"/>
  <c r="BM25" i="3"/>
  <c r="BJ25" i="3"/>
  <c r="BH25" i="3"/>
  <c r="BG25" i="3"/>
  <c r="BE25" i="3"/>
  <c r="BC25" i="3"/>
  <c r="BB25" i="3"/>
  <c r="AZ25" i="3"/>
  <c r="AY25" i="3"/>
  <c r="AW25" i="3"/>
  <c r="AT25" i="3"/>
  <c r="AR25" i="3"/>
  <c r="AQ25" i="3"/>
  <c r="AO25" i="3"/>
  <c r="AL25" i="3"/>
  <c r="AJ25" i="3"/>
  <c r="AI25" i="3"/>
  <c r="AH25" i="3"/>
  <c r="AG25" i="3"/>
  <c r="AD25" i="3"/>
  <c r="AB25" i="3"/>
  <c r="AA25" i="3"/>
  <c r="Y25" i="3"/>
  <c r="V25" i="3"/>
  <c r="T25" i="3"/>
  <c r="Q25" i="3"/>
  <c r="N25" i="3"/>
  <c r="L25" i="3"/>
  <c r="K25" i="3"/>
  <c r="I25" i="3"/>
  <c r="G25" i="3"/>
  <c r="F25" i="3"/>
  <c r="BM24" i="3"/>
  <c r="BJ24" i="3"/>
  <c r="BH24" i="3"/>
  <c r="BG24" i="3"/>
  <c r="BE24" i="3"/>
  <c r="BC24" i="3"/>
  <c r="BB24" i="3"/>
  <c r="AZ24" i="3"/>
  <c r="AW24" i="3"/>
  <c r="AT24" i="3"/>
  <c r="AR24" i="3"/>
  <c r="AQ24" i="3"/>
  <c r="AO24" i="3"/>
  <c r="AM24" i="3"/>
  <c r="AL24" i="3"/>
  <c r="AJ24" i="3"/>
  <c r="AG24" i="3"/>
  <c r="AD24" i="3"/>
  <c r="AA24" i="3"/>
  <c r="X24" i="3"/>
  <c r="V24" i="3"/>
  <c r="U24" i="3"/>
  <c r="S24" i="3"/>
  <c r="Q24" i="3"/>
  <c r="O24" i="3"/>
  <c r="N24" i="3"/>
  <c r="L24" i="3"/>
  <c r="I24" i="3"/>
  <c r="G24" i="3"/>
  <c r="F24" i="3"/>
  <c r="BM23" i="3"/>
  <c r="BL23" i="3"/>
  <c r="BJ23" i="3"/>
  <c r="BG23" i="3"/>
  <c r="BE23" i="3"/>
  <c r="BD23" i="3"/>
  <c r="BB23" i="3"/>
  <c r="BA23" i="3"/>
  <c r="AY23" i="3"/>
  <c r="AW23" i="3"/>
  <c r="AU23" i="3"/>
  <c r="AT23" i="3"/>
  <c r="AR23" i="3"/>
  <c r="AO23" i="3"/>
  <c r="AL23" i="3"/>
  <c r="AJ23" i="3"/>
  <c r="AI23" i="3"/>
  <c r="AG23" i="3"/>
  <c r="AF23" i="3"/>
  <c r="AD23" i="3"/>
  <c r="AA23" i="3"/>
  <c r="Z23" i="3"/>
  <c r="Y23" i="3"/>
  <c r="X23" i="3"/>
  <c r="V23" i="3"/>
  <c r="U23" i="3"/>
  <c r="S23" i="3"/>
  <c r="Q23" i="3"/>
  <c r="O23" i="3"/>
  <c r="N23" i="3"/>
  <c r="L23" i="3"/>
  <c r="I23" i="3"/>
  <c r="F23" i="3"/>
  <c r="BM22" i="3"/>
  <c r="BL22" i="3"/>
  <c r="BJ22" i="3"/>
  <c r="BG22" i="3"/>
  <c r="BE22" i="3"/>
  <c r="BD22" i="3"/>
  <c r="BB22" i="3"/>
  <c r="BA22" i="3"/>
  <c r="AY22" i="3"/>
  <c r="AW22" i="3"/>
  <c r="AU22" i="3"/>
  <c r="AT22" i="3"/>
  <c r="AR22" i="3"/>
  <c r="AO22" i="3"/>
  <c r="AL22" i="3"/>
  <c r="AJ22" i="3"/>
  <c r="AI22" i="3"/>
  <c r="AG22" i="3"/>
  <c r="AF22" i="3"/>
  <c r="AD22" i="3"/>
  <c r="AA22" i="3"/>
  <c r="X22" i="3"/>
  <c r="U22" i="3"/>
  <c r="S22" i="3"/>
  <c r="R22" i="3"/>
  <c r="P22" i="3"/>
  <c r="M22" i="3"/>
  <c r="K22" i="3"/>
  <c r="J22" i="3"/>
  <c r="H22" i="3"/>
  <c r="BL20" i="3"/>
  <c r="BI20" i="3"/>
  <c r="BG20" i="3"/>
  <c r="BF20" i="3"/>
  <c r="BD20" i="3"/>
  <c r="BA20" i="3"/>
  <c r="AY20" i="3"/>
  <c r="AX20" i="3"/>
  <c r="AW20" i="3"/>
  <c r="AV20" i="3"/>
  <c r="AS20" i="3"/>
  <c r="AQ20" i="3"/>
  <c r="AP20" i="3"/>
  <c r="AN20" i="3"/>
  <c r="AK20" i="3"/>
  <c r="AI20" i="3"/>
  <c r="AH20" i="3"/>
  <c r="AF20" i="3"/>
  <c r="AC20" i="3"/>
  <c r="AA20" i="3"/>
  <c r="Z20" i="3"/>
  <c r="X20" i="3"/>
  <c r="U20" i="3"/>
  <c r="S20" i="3"/>
  <c r="R20" i="3"/>
  <c r="P20" i="3"/>
  <c r="M20" i="3"/>
  <c r="K20" i="3"/>
  <c r="J20" i="3"/>
  <c r="H20" i="3"/>
  <c r="F20" i="3"/>
  <c r="BL19" i="3"/>
  <c r="BI19" i="3"/>
  <c r="BG19" i="3"/>
  <c r="BF19" i="3"/>
  <c r="BD19" i="3"/>
  <c r="BA19" i="3"/>
  <c r="AY19" i="3"/>
  <c r="AX19" i="3"/>
  <c r="AV19" i="3"/>
  <c r="AS19" i="3"/>
  <c r="AQ19" i="3"/>
  <c r="AP19" i="3"/>
  <c r="AN19" i="3"/>
  <c r="AK19" i="3"/>
  <c r="AI19" i="3"/>
  <c r="AH19" i="3"/>
  <c r="AF19" i="3"/>
  <c r="AC19" i="3"/>
  <c r="AA19" i="3"/>
  <c r="Z19" i="3"/>
  <c r="X19" i="3"/>
  <c r="W19" i="3"/>
  <c r="U19" i="3"/>
  <c r="S19" i="3"/>
  <c r="R19" i="3"/>
  <c r="P19" i="3"/>
  <c r="M19" i="3"/>
  <c r="K19" i="3"/>
  <c r="J19" i="3"/>
  <c r="H19" i="3"/>
  <c r="BL18" i="3"/>
  <c r="BJ18" i="3"/>
  <c r="BI18" i="3"/>
  <c r="BG18" i="3"/>
  <c r="BF18" i="3"/>
  <c r="BD18" i="3"/>
  <c r="BA18" i="3"/>
  <c r="AY18" i="3"/>
  <c r="AX18" i="3"/>
  <c r="AV18" i="3"/>
  <c r="AS18" i="3"/>
  <c r="AQ18" i="3"/>
  <c r="AP18" i="3"/>
  <c r="AN18" i="3"/>
  <c r="AI18" i="3"/>
  <c r="AH18" i="3"/>
  <c r="AF18" i="3"/>
  <c r="AC18" i="3"/>
  <c r="AA18" i="3"/>
  <c r="Z18" i="3"/>
  <c r="X18" i="3"/>
  <c r="U18" i="3"/>
  <c r="S18" i="3"/>
  <c r="R18" i="3"/>
  <c r="P18" i="3"/>
  <c r="M18" i="3"/>
  <c r="K18" i="3"/>
  <c r="H18" i="3"/>
  <c r="BL17" i="3"/>
  <c r="BF17" i="3"/>
  <c r="BD17" i="3"/>
  <c r="AX17" i="3"/>
  <c r="AV17" i="3"/>
  <c r="AP17" i="3"/>
  <c r="AN17" i="3"/>
  <c r="AC17" i="3"/>
  <c r="U17" i="3"/>
  <c r="D16" i="6" l="1"/>
  <c r="H16" i="6"/>
  <c r="L16" i="6"/>
  <c r="P16" i="6"/>
  <c r="F18" i="6"/>
  <c r="J18" i="6"/>
  <c r="N18" i="6"/>
  <c r="D20" i="6"/>
  <c r="H20" i="6"/>
  <c r="L20" i="6"/>
  <c r="P20" i="6"/>
  <c r="F22" i="6"/>
  <c r="J22" i="6"/>
  <c r="N22" i="6"/>
  <c r="D24" i="6"/>
  <c r="H24" i="6"/>
  <c r="L24" i="6"/>
  <c r="P24" i="6"/>
  <c r="F26" i="6"/>
  <c r="J26" i="6"/>
  <c r="N26" i="6"/>
  <c r="D16" i="5"/>
  <c r="H16" i="5"/>
  <c r="L16" i="5"/>
  <c r="P16" i="5"/>
  <c r="F18" i="5"/>
  <c r="J18" i="5"/>
  <c r="N18" i="5"/>
  <c r="D20" i="5"/>
  <c r="H20" i="5"/>
  <c r="L20" i="5"/>
  <c r="P20" i="5"/>
  <c r="F22" i="5"/>
  <c r="J22" i="5"/>
  <c r="N22" i="5"/>
  <c r="D24" i="5"/>
  <c r="H24" i="5"/>
  <c r="L24" i="5"/>
  <c r="P24" i="5"/>
  <c r="AI18" i="4"/>
  <c r="H16" i="4"/>
  <c r="P16" i="4"/>
  <c r="X16" i="4"/>
  <c r="AF16" i="4"/>
  <c r="AN16" i="4"/>
  <c r="AV16" i="4"/>
  <c r="BD16" i="4"/>
  <c r="BL16" i="4"/>
  <c r="H17" i="4"/>
  <c r="P17" i="4"/>
  <c r="X17" i="4"/>
  <c r="AF17" i="4"/>
  <c r="AN17" i="4"/>
  <c r="AV17" i="4"/>
  <c r="BD17" i="4"/>
  <c r="BL17" i="4"/>
  <c r="H18" i="4"/>
  <c r="F16" i="4"/>
  <c r="N16" i="4"/>
  <c r="V16" i="4"/>
  <c r="AD16" i="4"/>
  <c r="AL16" i="4"/>
  <c r="AT16" i="4"/>
  <c r="BB16" i="4"/>
  <c r="BJ16" i="4"/>
  <c r="F17" i="4"/>
  <c r="N17" i="4"/>
  <c r="V17" i="4"/>
  <c r="AD17" i="4"/>
  <c r="AL17" i="4"/>
  <c r="AT17" i="4"/>
  <c r="BB17" i="4"/>
  <c r="BJ17" i="4"/>
  <c r="F18" i="4"/>
  <c r="AQ20" i="4"/>
  <c r="N18" i="4"/>
  <c r="AQ18" i="4"/>
  <c r="BG18" i="4"/>
  <c r="AA19" i="4"/>
  <c r="AQ19" i="4"/>
  <c r="S20" i="4"/>
  <c r="AI20" i="4"/>
  <c r="BG20" i="4"/>
  <c r="T18" i="4"/>
  <c r="AB18" i="4"/>
  <c r="AJ18" i="4"/>
  <c r="AR18" i="4"/>
  <c r="AZ18" i="4"/>
  <c r="BH18" i="4"/>
  <c r="L19" i="4"/>
  <c r="T19" i="4"/>
  <c r="AB19" i="4"/>
  <c r="AJ19" i="4"/>
  <c r="AR19" i="4"/>
  <c r="AZ19" i="4"/>
  <c r="BH19" i="4"/>
  <c r="L20" i="4"/>
  <c r="T20" i="4"/>
  <c r="AB20" i="4"/>
  <c r="AJ20" i="4"/>
  <c r="AR20" i="4"/>
  <c r="AZ20" i="4"/>
  <c r="BH20" i="4"/>
  <c r="L21" i="4"/>
  <c r="Q21" i="4"/>
  <c r="T21" i="4"/>
  <c r="Y21" i="4"/>
  <c r="AH21" i="4"/>
  <c r="S18" i="4"/>
  <c r="AY18" i="4"/>
  <c r="S19" i="4"/>
  <c r="AI19" i="4"/>
  <c r="AY19" i="4"/>
  <c r="K20" i="4"/>
  <c r="R18" i="4"/>
  <c r="Z18" i="4"/>
  <c r="AH18" i="4"/>
  <c r="AP18" i="4"/>
  <c r="AX18" i="4"/>
  <c r="BF18" i="4"/>
  <c r="J19" i="4"/>
  <c r="R19" i="4"/>
  <c r="Z19" i="4"/>
  <c r="AH19" i="4"/>
  <c r="AP19" i="4"/>
  <c r="AX19" i="4"/>
  <c r="BF19" i="4"/>
  <c r="J20" i="4"/>
  <c r="R20" i="4"/>
  <c r="Z20" i="4"/>
  <c r="AH20" i="4"/>
  <c r="AP20" i="4"/>
  <c r="AX20" i="4"/>
  <c r="BF20" i="4"/>
  <c r="J21" i="4"/>
  <c r="O21" i="4"/>
  <c r="R21" i="4"/>
  <c r="W21" i="4"/>
  <c r="Z21" i="4"/>
  <c r="AT21" i="4"/>
  <c r="AA18" i="4"/>
  <c r="K19" i="4"/>
  <c r="BG19" i="4"/>
  <c r="AA20" i="4"/>
  <c r="AY20" i="4"/>
  <c r="K21" i="4"/>
  <c r="G16" i="4"/>
  <c r="I16" i="4"/>
  <c r="K16" i="4"/>
  <c r="M16" i="4"/>
  <c r="O16" i="4"/>
  <c r="Q16" i="4"/>
  <c r="S16" i="4"/>
  <c r="U16" i="4"/>
  <c r="W16" i="4"/>
  <c r="Y16" i="4"/>
  <c r="AC16" i="4"/>
  <c r="AE16" i="4"/>
  <c r="AG16" i="4"/>
  <c r="AI16" i="4"/>
  <c r="AK16" i="4"/>
  <c r="AM16" i="4"/>
  <c r="AO16" i="4"/>
  <c r="AQ16" i="4"/>
  <c r="AS16" i="4"/>
  <c r="AU16" i="4"/>
  <c r="AW16" i="4"/>
  <c r="AY16" i="4"/>
  <c r="BA16" i="4"/>
  <c r="BC16" i="4"/>
  <c r="BE16" i="4"/>
  <c r="BG16" i="4"/>
  <c r="BI16" i="4"/>
  <c r="BK16" i="4"/>
  <c r="BM16" i="4"/>
  <c r="G17" i="4"/>
  <c r="I17" i="4"/>
  <c r="K17" i="4"/>
  <c r="M17" i="4"/>
  <c r="O17" i="4"/>
  <c r="Q17" i="4"/>
  <c r="S17" i="4"/>
  <c r="U17" i="4"/>
  <c r="W17" i="4"/>
  <c r="Y17" i="4"/>
  <c r="AA17" i="4"/>
  <c r="AC17" i="4"/>
  <c r="AG17" i="4"/>
  <c r="AI17" i="4"/>
  <c r="AK17" i="4"/>
  <c r="AM17" i="4"/>
  <c r="AO17" i="4"/>
  <c r="AQ17" i="4"/>
  <c r="AS17" i="4"/>
  <c r="AU17" i="4"/>
  <c r="AW17" i="4"/>
  <c r="AY17" i="4"/>
  <c r="BA17" i="4"/>
  <c r="BC17" i="4"/>
  <c r="BE17" i="4"/>
  <c r="BG17" i="4"/>
  <c r="BI17" i="4"/>
  <c r="BK17" i="4"/>
  <c r="BM17" i="4"/>
  <c r="G18" i="4"/>
  <c r="I18" i="4"/>
  <c r="K18" i="4"/>
  <c r="M18" i="4"/>
  <c r="P18" i="4"/>
  <c r="U18" i="4"/>
  <c r="AC18" i="4"/>
  <c r="AK18" i="4"/>
  <c r="AS18" i="4"/>
  <c r="BA18" i="4"/>
  <c r="BI18" i="4"/>
  <c r="M19" i="4"/>
  <c r="U19" i="4"/>
  <c r="AC19" i="4"/>
  <c r="AK19" i="4"/>
  <c r="AS19" i="4"/>
  <c r="BA19" i="4"/>
  <c r="BI19" i="4"/>
  <c r="M20" i="4"/>
  <c r="U20" i="4"/>
  <c r="AC20" i="4"/>
  <c r="AK20" i="4"/>
  <c r="AS20" i="4"/>
  <c r="BA20" i="4"/>
  <c r="BI20" i="4"/>
  <c r="M21" i="4"/>
  <c r="V22" i="4"/>
  <c r="Z22" i="4"/>
  <c r="AD22" i="4"/>
  <c r="AH22" i="4"/>
  <c r="AL22" i="4"/>
  <c r="AP22" i="4"/>
  <c r="AT22" i="4"/>
  <c r="BB22" i="4"/>
  <c r="BF22" i="4"/>
  <c r="BJ22" i="4"/>
  <c r="F23" i="4"/>
  <c r="J23" i="4"/>
  <c r="N23" i="4"/>
  <c r="R23" i="4"/>
  <c r="V23" i="4"/>
  <c r="Z23" i="4"/>
  <c r="AD23" i="4"/>
  <c r="AH23" i="4"/>
  <c r="AL23" i="4"/>
  <c r="AP23" i="4"/>
  <c r="AT23" i="4"/>
  <c r="AX23" i="4"/>
  <c r="BB23" i="4"/>
  <c r="BF23" i="4"/>
  <c r="BJ23" i="4"/>
  <c r="F24" i="4"/>
  <c r="J24" i="4"/>
  <c r="N24" i="4"/>
  <c r="R24" i="4"/>
  <c r="V24" i="4"/>
  <c r="Z24" i="4"/>
  <c r="AD24" i="4"/>
  <c r="AH24" i="4"/>
  <c r="AL24" i="4"/>
  <c r="AP24" i="4"/>
  <c r="AT24" i="4"/>
  <c r="AX24" i="4"/>
  <c r="BB24" i="4"/>
  <c r="N26" i="4"/>
  <c r="AL26" i="4"/>
  <c r="AC21" i="4"/>
  <c r="AK21" i="4"/>
  <c r="AS21" i="4"/>
  <c r="BA21" i="4"/>
  <c r="BI21" i="4"/>
  <c r="M22" i="4"/>
  <c r="S22" i="4"/>
  <c r="W22" i="4"/>
  <c r="AA22" i="4"/>
  <c r="AE22" i="4"/>
  <c r="AI22" i="4"/>
  <c r="AM22" i="4"/>
  <c r="AQ22" i="4"/>
  <c r="AU22" i="4"/>
  <c r="AY22" i="4"/>
  <c r="BC22" i="4"/>
  <c r="BG22" i="4"/>
  <c r="BK22" i="4"/>
  <c r="G23" i="4"/>
  <c r="K23" i="4"/>
  <c r="O23" i="4"/>
  <c r="S23" i="4"/>
  <c r="W23" i="4"/>
  <c r="AA23" i="4"/>
  <c r="AE23" i="4"/>
  <c r="AI23" i="4"/>
  <c r="AM23" i="4"/>
  <c r="AQ23" i="4"/>
  <c r="AU23" i="4"/>
  <c r="AY23" i="4"/>
  <c r="BC23" i="4"/>
  <c r="BG23" i="4"/>
  <c r="BK23" i="4"/>
  <c r="G24" i="4"/>
  <c r="K24" i="4"/>
  <c r="O24" i="4"/>
  <c r="S24" i="4"/>
  <c r="W24" i="4"/>
  <c r="AA24" i="4"/>
  <c r="AE24" i="4"/>
  <c r="AI24" i="4"/>
  <c r="AM24" i="4"/>
  <c r="AQ24" i="4"/>
  <c r="AU24" i="4"/>
  <c r="AY24" i="4"/>
  <c r="BC24" i="4"/>
  <c r="J25" i="4"/>
  <c r="Z25" i="4"/>
  <c r="AP25" i="4"/>
  <c r="BF25" i="4"/>
  <c r="H26" i="4"/>
  <c r="R26" i="4"/>
  <c r="V26" i="4"/>
  <c r="AP26" i="4"/>
  <c r="BF26" i="4"/>
  <c r="AA21" i="4"/>
  <c r="AF21" i="4"/>
  <c r="AI21" i="4"/>
  <c r="AN21" i="4"/>
  <c r="AQ21" i="4"/>
  <c r="AV21" i="4"/>
  <c r="AY21" i="4"/>
  <c r="BD21" i="4"/>
  <c r="BG21" i="4"/>
  <c r="BL21" i="4"/>
  <c r="H22" i="4"/>
  <c r="K22" i="4"/>
  <c r="P22" i="4"/>
  <c r="T22" i="4"/>
  <c r="X22" i="4"/>
  <c r="AB22" i="4"/>
  <c r="AF22" i="4"/>
  <c r="AJ22" i="4"/>
  <c r="AN22" i="4"/>
  <c r="AR22" i="4"/>
  <c r="AV22" i="4"/>
  <c r="AZ22" i="4"/>
  <c r="BD22" i="4"/>
  <c r="BH22" i="4"/>
  <c r="BL22" i="4"/>
  <c r="H23" i="4"/>
  <c r="L23" i="4"/>
  <c r="P23" i="4"/>
  <c r="T23" i="4"/>
  <c r="X23" i="4"/>
  <c r="AB23" i="4"/>
  <c r="AF23" i="4"/>
  <c r="AJ23" i="4"/>
  <c r="AN23" i="4"/>
  <c r="AR23" i="4"/>
  <c r="AV23" i="4"/>
  <c r="AZ23" i="4"/>
  <c r="BD23" i="4"/>
  <c r="BH23" i="4"/>
  <c r="BL23" i="4"/>
  <c r="H24" i="4"/>
  <c r="L24" i="4"/>
  <c r="P24" i="4"/>
  <c r="T24" i="4"/>
  <c r="X24" i="4"/>
  <c r="AB24" i="4"/>
  <c r="AF24" i="4"/>
  <c r="AJ24" i="4"/>
  <c r="AN24" i="4"/>
  <c r="AR24" i="4"/>
  <c r="AV24" i="4"/>
  <c r="AZ24" i="4"/>
  <c r="BD24" i="4"/>
  <c r="BJ24" i="4"/>
  <c r="N25" i="4"/>
  <c r="AD25" i="4"/>
  <c r="AT25" i="4"/>
  <c r="L26" i="4"/>
  <c r="P26" i="4"/>
  <c r="Z26" i="4"/>
  <c r="AJ26" i="4"/>
  <c r="AN26" i="4"/>
  <c r="AT26" i="4"/>
  <c r="BJ26" i="4"/>
  <c r="BB21" i="4"/>
  <c r="BJ21" i="4"/>
  <c r="F22" i="4"/>
  <c r="N22" i="4"/>
  <c r="U22" i="4"/>
  <c r="Y22" i="4"/>
  <c r="AC22" i="4"/>
  <c r="AG22" i="4"/>
  <c r="AK22" i="4"/>
  <c r="AO22" i="4"/>
  <c r="AS22" i="4"/>
  <c r="AW22" i="4"/>
  <c r="BA22" i="4"/>
  <c r="BE22" i="4"/>
  <c r="BI22" i="4"/>
  <c r="BM22" i="4"/>
  <c r="I23" i="4"/>
  <c r="M23" i="4"/>
  <c r="Q23" i="4"/>
  <c r="U23" i="4"/>
  <c r="Y23" i="4"/>
  <c r="AC23" i="4"/>
  <c r="AG23" i="4"/>
  <c r="AK23" i="4"/>
  <c r="AO23" i="4"/>
  <c r="AS23" i="4"/>
  <c r="AW23" i="4"/>
  <c r="BA23" i="4"/>
  <c r="BE23" i="4"/>
  <c r="BI23" i="4"/>
  <c r="BM23" i="4"/>
  <c r="I24" i="4"/>
  <c r="M24" i="4"/>
  <c r="Q24" i="4"/>
  <c r="U24" i="4"/>
  <c r="Y24" i="4"/>
  <c r="AC24" i="4"/>
  <c r="AG24" i="4"/>
  <c r="AK24" i="4"/>
  <c r="AO24" i="4"/>
  <c r="AS24" i="4"/>
  <c r="AW24" i="4"/>
  <c r="BA24" i="4"/>
  <c r="AX25" i="4"/>
  <c r="F26" i="4"/>
  <c r="T26" i="4"/>
  <c r="X26" i="4"/>
  <c r="AD26" i="4"/>
  <c r="AX26" i="4"/>
  <c r="BG24" i="4"/>
  <c r="AI26" i="4"/>
  <c r="AQ26" i="4"/>
  <c r="AY26" i="4"/>
  <c r="BG26" i="4"/>
  <c r="BL26" i="4"/>
  <c r="BE24" i="4"/>
  <c r="BM24" i="4"/>
  <c r="I25" i="4"/>
  <c r="Q25" i="4"/>
  <c r="Y25" i="4"/>
  <c r="AG25" i="4"/>
  <c r="AO25" i="4"/>
  <c r="AW25" i="4"/>
  <c r="BE25" i="4"/>
  <c r="BM25" i="4"/>
  <c r="I26" i="4"/>
  <c r="Q26" i="4"/>
  <c r="Y26" i="4"/>
  <c r="AG26" i="4"/>
  <c r="AO26" i="4"/>
  <c r="AW26" i="4"/>
  <c r="BE26" i="4"/>
  <c r="BM26" i="4"/>
  <c r="BH24" i="4"/>
  <c r="BK24" i="4"/>
  <c r="G25" i="4"/>
  <c r="L25" i="4"/>
  <c r="O25" i="4"/>
  <c r="T25" i="4"/>
  <c r="W25" i="4"/>
  <c r="AB25" i="4"/>
  <c r="AE25" i="4"/>
  <c r="AJ25" i="4"/>
  <c r="AM25" i="4"/>
  <c r="AR25" i="4"/>
  <c r="AU25" i="4"/>
  <c r="AZ25" i="4"/>
  <c r="BC25" i="4"/>
  <c r="BH25" i="4"/>
  <c r="BK25" i="4"/>
  <c r="G26" i="4"/>
  <c r="O26" i="4"/>
  <c r="W26" i="4"/>
  <c r="AB26" i="4"/>
  <c r="AE26" i="4"/>
  <c r="AM26" i="4"/>
  <c r="AR26" i="4"/>
  <c r="AU26" i="4"/>
  <c r="AZ26" i="4"/>
  <c r="BC26" i="4"/>
  <c r="BH26" i="4"/>
  <c r="BK26" i="4"/>
  <c r="F17" i="3"/>
  <c r="J17" i="3"/>
  <c r="N17" i="3"/>
  <c r="R17" i="3"/>
  <c r="V17" i="3"/>
  <c r="Z17" i="3"/>
  <c r="AD17" i="3"/>
  <c r="AH17" i="3"/>
  <c r="AK17" i="3"/>
  <c r="AK18" i="3"/>
  <c r="AO18" i="3"/>
  <c r="K21" i="3"/>
  <c r="Y27" i="3"/>
  <c r="U21" i="3"/>
  <c r="AA21" i="3"/>
  <c r="AK21" i="3"/>
  <c r="AQ21" i="3"/>
  <c r="BA21" i="3"/>
  <c r="BG21" i="3"/>
  <c r="Y22" i="3"/>
  <c r="I17" i="3"/>
  <c r="M17" i="3"/>
  <c r="Q17" i="3"/>
  <c r="G17" i="3"/>
  <c r="K17" i="3"/>
  <c r="O17" i="3"/>
  <c r="S17" i="3"/>
  <c r="W17" i="3"/>
  <c r="AA17" i="3"/>
  <c r="AE17" i="3"/>
  <c r="AI17" i="3"/>
  <c r="AL17" i="3"/>
  <c r="AT17" i="3"/>
  <c r="BB17" i="3"/>
  <c r="BJ17" i="3"/>
  <c r="F18" i="3"/>
  <c r="Y17" i="3"/>
  <c r="AG17" i="3"/>
  <c r="H17" i="3"/>
  <c r="L17" i="3"/>
  <c r="P17" i="3"/>
  <c r="T17" i="3"/>
  <c r="X17" i="3"/>
  <c r="AB17" i="3"/>
  <c r="AF17" i="3"/>
  <c r="AJ17" i="3"/>
  <c r="AR17" i="3"/>
  <c r="AZ17" i="3"/>
  <c r="BH17" i="3"/>
  <c r="M21" i="3"/>
  <c r="S21" i="3"/>
  <c r="AC21" i="3"/>
  <c r="AC27" i="3"/>
  <c r="AI21" i="3"/>
  <c r="AI27" i="3"/>
  <c r="AS21" i="3"/>
  <c r="AS27" i="3"/>
  <c r="AY21" i="3"/>
  <c r="BI21" i="3"/>
  <c r="J18" i="3"/>
  <c r="AE18" i="3"/>
  <c r="AM18" i="3"/>
  <c r="BK18" i="3"/>
  <c r="G19" i="3"/>
  <c r="AM19" i="3"/>
  <c r="BC19" i="3"/>
  <c r="W21" i="3"/>
  <c r="AP21" i="3"/>
  <c r="AP27" i="3"/>
  <c r="BF21" i="3"/>
  <c r="BI22" i="3"/>
  <c r="H21" i="3"/>
  <c r="H27" i="3"/>
  <c r="P21" i="3"/>
  <c r="X21" i="3"/>
  <c r="AF21" i="3"/>
  <c r="AN21" i="3"/>
  <c r="AV21" i="3"/>
  <c r="BD21" i="3"/>
  <c r="BL21" i="3"/>
  <c r="AM22" i="3"/>
  <c r="AV22" i="3"/>
  <c r="G23" i="3"/>
  <c r="J23" i="3"/>
  <c r="P23" i="3"/>
  <c r="AM23" i="3"/>
  <c r="AV23" i="3"/>
  <c r="P24" i="3"/>
  <c r="AB24" i="3"/>
  <c r="AE24" i="3"/>
  <c r="AU24" i="3"/>
  <c r="BK24" i="3"/>
  <c r="O25" i="3"/>
  <c r="W18" i="3"/>
  <c r="AU18" i="3"/>
  <c r="AE19" i="3"/>
  <c r="AU19" i="3"/>
  <c r="G20" i="3"/>
  <c r="O20" i="3"/>
  <c r="AE20" i="3"/>
  <c r="AU20" i="3"/>
  <c r="BC20" i="3"/>
  <c r="G21" i="3"/>
  <c r="G27" i="3"/>
  <c r="R21" i="3"/>
  <c r="AM21" i="3"/>
  <c r="AX21" i="3"/>
  <c r="BK21" i="3"/>
  <c r="O22" i="3"/>
  <c r="AC22" i="3"/>
  <c r="AC23" i="3"/>
  <c r="BI23" i="3"/>
  <c r="AE21" i="3"/>
  <c r="N18" i="3"/>
  <c r="V18" i="3"/>
  <c r="AD18" i="3"/>
  <c r="AL18" i="3"/>
  <c r="AT18" i="3"/>
  <c r="BB18" i="3"/>
  <c r="F19" i="3"/>
  <c r="N19" i="3"/>
  <c r="V19" i="3"/>
  <c r="AD19" i="3"/>
  <c r="AL19" i="3"/>
  <c r="AT19" i="3"/>
  <c r="BB19" i="3"/>
  <c r="BJ19" i="3"/>
  <c r="N20" i="3"/>
  <c r="V20" i="3"/>
  <c r="AD20" i="3"/>
  <c r="AL20" i="3"/>
  <c r="AT20" i="3"/>
  <c r="BB20" i="3"/>
  <c r="BJ20" i="3"/>
  <c r="F21" i="3"/>
  <c r="F27" i="3"/>
  <c r="N21" i="3"/>
  <c r="N27" i="3"/>
  <c r="V21" i="3"/>
  <c r="AD21" i="3"/>
  <c r="AL21" i="3"/>
  <c r="AT21" i="3"/>
  <c r="BB21" i="3"/>
  <c r="BJ21" i="3"/>
  <c r="BJ27" i="3"/>
  <c r="F22" i="3"/>
  <c r="N22" i="3"/>
  <c r="V22" i="3"/>
  <c r="AB22" i="3"/>
  <c r="AE22" i="3"/>
  <c r="AN22" i="3"/>
  <c r="AS22" i="3"/>
  <c r="BH22" i="3"/>
  <c r="BK22" i="3"/>
  <c r="H23" i="3"/>
  <c r="M23" i="3"/>
  <c r="AB23" i="3"/>
  <c r="AE23" i="3"/>
  <c r="AN23" i="3"/>
  <c r="AS23" i="3"/>
  <c r="BH23" i="3"/>
  <c r="BK23" i="3"/>
  <c r="H24" i="3"/>
  <c r="M24" i="3"/>
  <c r="Y24" i="3"/>
  <c r="AI24" i="3"/>
  <c r="AY24" i="3"/>
  <c r="P26" i="3"/>
  <c r="AK26" i="3"/>
  <c r="O18" i="3"/>
  <c r="BC18" i="3"/>
  <c r="O19" i="3"/>
  <c r="BK19" i="3"/>
  <c r="W20" i="3"/>
  <c r="AM20" i="3"/>
  <c r="BK20" i="3"/>
  <c r="O21" i="3"/>
  <c r="Z21" i="3"/>
  <c r="Z27" i="3"/>
  <c r="AH21" i="3"/>
  <c r="AU21" i="3"/>
  <c r="BC21" i="3"/>
  <c r="G22" i="3"/>
  <c r="I27" i="3"/>
  <c r="AM17" i="3"/>
  <c r="AO17" i="3"/>
  <c r="AQ17" i="3"/>
  <c r="AS17" i="3"/>
  <c r="AU17" i="3"/>
  <c r="AW17" i="3"/>
  <c r="AY17" i="3"/>
  <c r="BA17" i="3"/>
  <c r="BC17" i="3"/>
  <c r="BE17" i="3"/>
  <c r="BG17" i="3"/>
  <c r="BI17" i="3"/>
  <c r="BK17" i="3"/>
  <c r="BM17" i="3"/>
  <c r="G18" i="3"/>
  <c r="I18" i="3"/>
  <c r="L18" i="3"/>
  <c r="Q18" i="3"/>
  <c r="T18" i="3"/>
  <c r="Y18" i="3"/>
  <c r="AB18" i="3"/>
  <c r="AG18" i="3"/>
  <c r="AJ18" i="3"/>
  <c r="AR18" i="3"/>
  <c r="AW18" i="3"/>
  <c r="AZ18" i="3"/>
  <c r="BE18" i="3"/>
  <c r="BH18" i="3"/>
  <c r="BM18" i="3"/>
  <c r="I19" i="3"/>
  <c r="L19" i="3"/>
  <c r="Q19" i="3"/>
  <c r="T19" i="3"/>
  <c r="Y19" i="3"/>
  <c r="AB19" i="3"/>
  <c r="AG19" i="3"/>
  <c r="AJ19" i="3"/>
  <c r="AO19" i="3"/>
  <c r="AR19" i="3"/>
  <c r="AW19" i="3"/>
  <c r="AZ19" i="3"/>
  <c r="BE19" i="3"/>
  <c r="BH19" i="3"/>
  <c r="BM19" i="3"/>
  <c r="I20" i="3"/>
  <c r="L20" i="3"/>
  <c r="Q20" i="3"/>
  <c r="T20" i="3"/>
  <c r="Y20" i="3"/>
  <c r="AB20" i="3"/>
  <c r="AG20" i="3"/>
  <c r="AJ20" i="3"/>
  <c r="AO20" i="3"/>
  <c r="AR20" i="3"/>
  <c r="AZ20" i="3"/>
  <c r="BE20" i="3"/>
  <c r="BH20" i="3"/>
  <c r="BM20" i="3"/>
  <c r="I21" i="3"/>
  <c r="L21" i="3"/>
  <c r="L27" i="3"/>
  <c r="Q21" i="3"/>
  <c r="T21" i="3"/>
  <c r="Y21" i="3"/>
  <c r="AB21" i="3"/>
  <c r="AG27" i="3"/>
  <c r="AG21" i="3"/>
  <c r="AJ21" i="3"/>
  <c r="AJ27" i="3"/>
  <c r="AO21" i="3"/>
  <c r="AR21" i="3"/>
  <c r="AW21" i="3"/>
  <c r="AW27" i="3"/>
  <c r="AZ21" i="3"/>
  <c r="AZ27" i="3"/>
  <c r="BE21" i="3"/>
  <c r="BH21" i="3"/>
  <c r="BM21" i="3"/>
  <c r="I22" i="3"/>
  <c r="L22" i="3"/>
  <c r="Q22" i="3"/>
  <c r="T22" i="3"/>
  <c r="W22" i="3"/>
  <c r="AK22" i="3"/>
  <c r="AQ22" i="3"/>
  <c r="AZ22" i="3"/>
  <c r="BC22" i="3"/>
  <c r="K23" i="3"/>
  <c r="T23" i="3"/>
  <c r="W23" i="3"/>
  <c r="AK23" i="3"/>
  <c r="AQ23" i="3"/>
  <c r="AZ23" i="3"/>
  <c r="BC23" i="3"/>
  <c r="K24" i="3"/>
  <c r="T24" i="3"/>
  <c r="W24" i="3"/>
  <c r="AA26" i="3"/>
  <c r="AE26" i="3"/>
  <c r="J21" i="3"/>
  <c r="AF25" i="3"/>
  <c r="Z22" i="3"/>
  <c r="AH22" i="3"/>
  <c r="AP22" i="3"/>
  <c r="AX22" i="3"/>
  <c r="BF22" i="3"/>
  <c r="R23" i="3"/>
  <c r="AH23" i="3"/>
  <c r="AP23" i="3"/>
  <c r="AX23" i="3"/>
  <c r="BF23" i="3"/>
  <c r="J24" i="3"/>
  <c r="R24" i="3"/>
  <c r="Z24" i="3"/>
  <c r="AH24" i="3"/>
  <c r="AP24" i="3"/>
  <c r="BF24" i="3"/>
  <c r="J25" i="3"/>
  <c r="R25" i="3"/>
  <c r="W25" i="3"/>
  <c r="Z25" i="3"/>
  <c r="AE25" i="3"/>
  <c r="AM25" i="3"/>
  <c r="AP25" i="3"/>
  <c r="AU25" i="3"/>
  <c r="AX25" i="3"/>
  <c r="BF25" i="3"/>
  <c r="BK25" i="3"/>
  <c r="G26" i="3"/>
  <c r="J26" i="3"/>
  <c r="R26" i="3"/>
  <c r="N28" i="3"/>
  <c r="AI28" i="3"/>
  <c r="BG26" i="3"/>
  <c r="X28" i="3"/>
  <c r="AC24" i="3"/>
  <c r="AF24" i="3"/>
  <c r="AK24" i="3"/>
  <c r="AN24" i="3"/>
  <c r="AS24" i="3"/>
  <c r="AV24" i="3"/>
  <c r="BA24" i="3"/>
  <c r="BD24" i="3"/>
  <c r="BI24" i="3"/>
  <c r="BL24" i="3"/>
  <c r="H25" i="3"/>
  <c r="M25" i="3"/>
  <c r="P25" i="3"/>
  <c r="U25" i="3"/>
  <c r="X25" i="3"/>
  <c r="AC25" i="3"/>
  <c r="AK25" i="3"/>
  <c r="AN25" i="3"/>
  <c r="AS25" i="3"/>
  <c r="AV25" i="3"/>
  <c r="BA25" i="3"/>
  <c r="BD25" i="3"/>
  <c r="BI25" i="3"/>
  <c r="BL25" i="3"/>
  <c r="H26" i="3"/>
  <c r="M26" i="3"/>
  <c r="Y26" i="3"/>
  <c r="AC26" i="3"/>
  <c r="AI26" i="3"/>
  <c r="AO26" i="3"/>
  <c r="S25" i="3"/>
  <c r="T26" i="3"/>
  <c r="AL26" i="3"/>
  <c r="AT28" i="3"/>
  <c r="X26" i="3"/>
  <c r="AF26" i="3"/>
  <c r="AN26" i="3"/>
  <c r="AS26" i="3"/>
  <c r="BA26" i="3"/>
  <c r="BD26" i="3"/>
  <c r="BI26" i="3"/>
  <c r="BL26" i="3"/>
  <c r="H28" i="3"/>
  <c r="M28" i="3"/>
  <c r="P28" i="3"/>
  <c r="U28" i="3"/>
  <c r="AC28" i="3"/>
  <c r="AF28" i="3"/>
  <c r="AK28" i="3"/>
  <c r="AN28" i="3"/>
  <c r="AS28" i="3"/>
  <c r="AV28" i="3"/>
  <c r="BA28" i="3"/>
  <c r="BI28" i="3"/>
  <c r="BL28" i="3"/>
  <c r="V26" i="3"/>
  <c r="AD26" i="3"/>
  <c r="AQ26" i="3"/>
  <c r="AT26" i="3"/>
  <c r="AY26" i="3"/>
  <c r="BB26" i="3"/>
  <c r="BJ26" i="3"/>
  <c r="F28" i="3"/>
  <c r="K28" i="3"/>
  <c r="S28" i="3"/>
  <c r="V28" i="3"/>
  <c r="AA28" i="3"/>
  <c r="AD28" i="3"/>
  <c r="AL28" i="3"/>
  <c r="AQ28" i="3"/>
  <c r="AY28" i="3"/>
  <c r="BB28" i="3"/>
  <c r="BG28" i="3"/>
  <c r="BJ28" i="3"/>
  <c r="AB27" i="3" l="1"/>
  <c r="AR27" i="3"/>
  <c r="AL27" i="3"/>
  <c r="BG27" i="3"/>
  <c r="AA27" i="3"/>
  <c r="BM27" i="3"/>
  <c r="BE27" i="3"/>
  <c r="BH27" i="3"/>
  <c r="AH27" i="3"/>
  <c r="BB27" i="3"/>
  <c r="V27" i="3"/>
  <c r="AQ27" i="3"/>
  <c r="K27" i="3"/>
  <c r="BC27" i="3"/>
  <c r="Q27" i="3"/>
  <c r="T27" i="3"/>
  <c r="AU27" i="3"/>
  <c r="BK27" i="3"/>
  <c r="AM27" i="3"/>
  <c r="BL27" i="3"/>
  <c r="AV27" i="3"/>
  <c r="AF27" i="3"/>
  <c r="P27" i="3"/>
  <c r="J27" i="3"/>
  <c r="BI27" i="3"/>
  <c r="S27" i="3"/>
  <c r="AK27" i="3"/>
  <c r="BF27" i="3"/>
  <c r="AE27" i="3"/>
  <c r="BA27" i="3"/>
  <c r="U27" i="3"/>
  <c r="O27" i="3"/>
  <c r="AT27" i="3"/>
  <c r="AD27" i="3"/>
  <c r="AX27" i="3"/>
  <c r="R27" i="3"/>
  <c r="BD27" i="3"/>
  <c r="AN27" i="3"/>
  <c r="X27" i="3"/>
  <c r="W27" i="3"/>
  <c r="AY27" i="3"/>
  <c r="AO27" i="3"/>
  <c r="M27" i="3"/>
</calcChain>
</file>

<file path=xl/sharedStrings.xml><?xml version="1.0" encoding="utf-8"?>
<sst xmlns="http://schemas.openxmlformats.org/spreadsheetml/2006/main" count="680" uniqueCount="141">
  <si>
    <t>RAMOS</t>
  </si>
  <si>
    <t>2007:I</t>
  </si>
  <si>
    <t>2007:II</t>
  </si>
  <si>
    <t>2007:III</t>
  </si>
  <si>
    <t>2007:IV</t>
  </si>
  <si>
    <t>2008:I</t>
  </si>
  <si>
    <t>2008:II</t>
  </si>
  <si>
    <t>2008:III</t>
  </si>
  <si>
    <t>2008:IV</t>
  </si>
  <si>
    <t>2009:I</t>
  </si>
  <si>
    <t>2009:II</t>
  </si>
  <si>
    <t>2009:III</t>
  </si>
  <si>
    <t>2009:IV</t>
  </si>
  <si>
    <t>2010:I</t>
  </si>
  <si>
    <t>2010:II</t>
  </si>
  <si>
    <t>2010:III</t>
  </si>
  <si>
    <t>2010:IV</t>
  </si>
  <si>
    <t>2011:I</t>
  </si>
  <si>
    <t>2011:II</t>
  </si>
  <si>
    <t>2011:III</t>
  </si>
  <si>
    <t>2011:IV</t>
  </si>
  <si>
    <t>2012:I</t>
  </si>
  <si>
    <t>2012:II</t>
  </si>
  <si>
    <t>2012:III</t>
  </si>
  <si>
    <t>2012:IV</t>
  </si>
  <si>
    <t>2013:I</t>
  </si>
  <si>
    <t>2013:II</t>
  </si>
  <si>
    <t>2013:III</t>
  </si>
  <si>
    <t>2013:IV</t>
  </si>
  <si>
    <t>2014:I</t>
  </si>
  <si>
    <t>2014:II</t>
  </si>
  <si>
    <t>2014:III</t>
  </si>
  <si>
    <t>2014:IV</t>
  </si>
  <si>
    <t>2015:I</t>
  </si>
  <si>
    <t>2015:II</t>
  </si>
  <si>
    <t>2015:III</t>
  </si>
  <si>
    <t>2015:IV</t>
  </si>
  <si>
    <t>2016:I</t>
  </si>
  <si>
    <t>2016:II</t>
  </si>
  <si>
    <t>2016:III</t>
  </si>
  <si>
    <t>2016:IV</t>
  </si>
  <si>
    <t>2017:I</t>
  </si>
  <si>
    <t>2017:II</t>
  </si>
  <si>
    <t>2017:III</t>
  </si>
  <si>
    <t>2017:IV</t>
  </si>
  <si>
    <t>2018:I</t>
  </si>
  <si>
    <t>2018:II</t>
  </si>
  <si>
    <t>2018:III</t>
  </si>
  <si>
    <t>2018:IV</t>
  </si>
  <si>
    <t>2019:I</t>
  </si>
  <si>
    <t>2019:II</t>
  </si>
  <si>
    <t>2019:III</t>
  </si>
  <si>
    <t>2019:IV</t>
  </si>
  <si>
    <t>2020:I</t>
  </si>
  <si>
    <t>2020:II</t>
  </si>
  <si>
    <t>2020:III</t>
  </si>
  <si>
    <t>2020:IV</t>
  </si>
  <si>
    <t>2021:I</t>
  </si>
  <si>
    <t>2021:II</t>
  </si>
  <si>
    <t>2021:III</t>
  </si>
  <si>
    <t>2021:IV</t>
  </si>
  <si>
    <t>2022:I</t>
  </si>
  <si>
    <t>2022:II</t>
  </si>
  <si>
    <t>2022:III</t>
  </si>
  <si>
    <t>2022:IV</t>
  </si>
  <si>
    <t>Agricultura, pecuária e silvicultura</t>
  </si>
  <si>
    <t>Indústrias extrativas</t>
  </si>
  <si>
    <t>Eletricidade e água</t>
  </si>
  <si>
    <t>Construção</t>
  </si>
  <si>
    <t>Comércio e reparação</t>
  </si>
  <si>
    <t>Alojamento e restauração</t>
  </si>
  <si>
    <t>Atividades de Informação e de comunicação</t>
  </si>
  <si>
    <t>Atividades financeiras e de seguros</t>
  </si>
  <si>
    <t>Atividades imobiliárias</t>
  </si>
  <si>
    <t>Atividades de serviços às empresas</t>
  </si>
  <si>
    <t>Administração pública e segurança social</t>
  </si>
  <si>
    <t>Educação</t>
  </si>
  <si>
    <t xml:space="preserve">Outras atividades de serviços </t>
  </si>
  <si>
    <t>VALOR ACRESCENTADO</t>
  </si>
  <si>
    <t>Impostos líquidos de subsídios sobre produtos</t>
  </si>
  <si>
    <t>PRODUTO INTERNO BRUTO</t>
  </si>
  <si>
    <t>PIB</t>
  </si>
  <si>
    <t>Coluna1</t>
  </si>
  <si>
    <t>1. Despesa de Consumo Final</t>
  </si>
  <si>
    <t>Privada</t>
  </si>
  <si>
    <t>Publica</t>
  </si>
  <si>
    <t>2. Investimento</t>
  </si>
  <si>
    <t>3. Exportações</t>
  </si>
  <si>
    <t>Exportações de Bens</t>
  </si>
  <si>
    <t>Exportações de Serviços</t>
  </si>
  <si>
    <t>4. Importações</t>
  </si>
  <si>
    <t>Importações de Bens</t>
  </si>
  <si>
    <t>Importações de Serviços</t>
  </si>
  <si>
    <t>Exportações liquidas (3 - 4)</t>
  </si>
  <si>
    <t>PIB (1+2+3 - 4)</t>
  </si>
  <si>
    <t>Taxa de Variação Homóloga ( em %)</t>
  </si>
  <si>
    <t>Despesa de Consumo Final</t>
  </si>
  <si>
    <t>Investimento</t>
  </si>
  <si>
    <t>Exportações</t>
  </si>
  <si>
    <t>Importações</t>
  </si>
  <si>
    <t>Exportações liquidas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</si>
  <si>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</si>
  <si>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</si>
  <si>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</si>
  <si>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</si>
  <si>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</si>
  <si>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</si>
  <si>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</si>
  <si>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</si>
  <si>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</si>
  <si>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</si>
  <si>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</si>
  <si>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</si>
  <si>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 xml:space="preserve">VA CORRENTE POR SECTORES DE ACTIVIDADE </t>
  </si>
  <si>
    <t xml:space="preserve">Outras atividades de serviços  </t>
  </si>
  <si>
    <t xml:space="preserve">VA ENCADEADO POR SECTORES DE ACTIVIDADE </t>
  </si>
  <si>
    <t xml:space="preserve">RAMOS DE ACTIVIDADE </t>
  </si>
  <si>
    <t>Quadros das Contas Nacionais Trimestrais anualizadas: 2007 - 2022 (Base 2015, SCN 2008)</t>
  </si>
  <si>
    <t>Quadro 2.5 - PIB em volume encadeado na óptica da Despesa,  2007 – 2022 (em Milhões de escudos)</t>
  </si>
  <si>
    <t>Quadro 2.4 - PIB a preços de mercado (preços correntes) na óptica da Despesa,  2007 – 2022 (em Milhões de escudos)</t>
  </si>
  <si>
    <t>Fonte: INE - Contas Nacionais Trimestrais</t>
  </si>
  <si>
    <t>Pesca e aquacultura</t>
  </si>
  <si>
    <t>Saúde e acão social</t>
  </si>
  <si>
    <t>Indústrias transformadoras</t>
  </si>
  <si>
    <t>Transporte e armazenagem</t>
  </si>
  <si>
    <t>Atividade de Informação e de comunicação</t>
  </si>
  <si>
    <t>Quadro 1.4 - PIB a preços de mercado (preços correntes) na óptica da Despesa,  1º T 2007 – 4º T 2022 (em Milhões de escudos)</t>
  </si>
  <si>
    <t>Quadro 1.1 - PIB a preços de mercado (preços correntes) na óptica da Produção,  1º T 2007 – 4º T 2022 (em Milhões de escudos)</t>
  </si>
  <si>
    <t>Quadro 1.2 - PIB em volume encadeado na óptica da Produção,  1º T 2007 – 4º T 2022 (em Milhões de escudos)</t>
  </si>
  <si>
    <t>Quadro 2.1 - PIB a preços de mercado (preços correntes) na óptica da Produção,  2007 – 2022 (em Milhões de escudos)</t>
  </si>
  <si>
    <t>Quadro 2.2 - PIB em volume encadeado na óptica da Produção,  2007 – 2022 (em Milhões de escudos)</t>
  </si>
  <si>
    <t>Quadro 1.5 - PIB em volume encadeado na óptica da Despesa,  1º T 2007 – 4º T 2022 (em Milhões de escudos)</t>
  </si>
  <si>
    <t>Quadros das Contas Nacionais Trimestrais: 1º T 2007 - 4º T 2022 (Base 2015, SCN 2008)</t>
  </si>
  <si>
    <t xml:space="preserve">Quadro 1.3 - Taxas de variação (%) do PIB em volume encadeado na óptica da Produção,  1º T 2008 – 4º T 2022 </t>
  </si>
  <si>
    <t xml:space="preserve">Quadro 2.3 - Taxas de variação (%) do PIB em volume encadeado na óptica da Produção,  2008 – 2022 </t>
  </si>
  <si>
    <t>Nota: Os dados de 2007 a 2018 são defitivos e os de  2019 a 2022 são estimativas resultantes do acumulado dos respetivos trimestres</t>
  </si>
  <si>
    <r>
      <t>2019</t>
    </r>
    <r>
      <rPr>
        <b/>
        <vertAlign val="superscript"/>
        <sz val="11"/>
        <color rgb="FF000000"/>
        <rFont val="Arial"/>
        <family val="2"/>
      </rPr>
      <t>P</t>
    </r>
  </si>
  <si>
    <r>
      <t>2021</t>
    </r>
    <r>
      <rPr>
        <b/>
        <vertAlign val="superscript"/>
        <sz val="11"/>
        <color rgb="FF000000"/>
        <rFont val="Arial"/>
        <family val="2"/>
      </rPr>
      <t>P</t>
    </r>
  </si>
  <si>
    <r>
      <t>2020</t>
    </r>
    <r>
      <rPr>
        <b/>
        <vertAlign val="superscript"/>
        <sz val="11"/>
        <color rgb="FF000000"/>
        <rFont val="Arial"/>
        <family val="2"/>
      </rPr>
      <t>P</t>
    </r>
  </si>
  <si>
    <r>
      <t>2022</t>
    </r>
    <r>
      <rPr>
        <b/>
        <vertAlign val="superscript"/>
        <sz val="11"/>
        <color rgb="FF000000"/>
        <rFont val="Arial"/>
        <family val="2"/>
      </rPr>
      <t>P</t>
    </r>
  </si>
  <si>
    <t>P - Provisório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</si>
</sst>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  <numFmt numFmtId="167" formatCode="#,##0.0_ ;\-#,##0.0\ "/>
    <numFmt numFmtId="168" formatCode="0.0"/>
    <numFmt numFmtId="169" formatCode="#,##0.0"/>
    <numFmt numFmtId="170" formatCode="0.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sz val="11"/>
      <color rgb="FF221E2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vertAlign val="superscript"/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4" tint="0.39997558519241921"/>
      </right>
      <top style="thin">
        <color indexed="64"/>
      </top>
      <bottom style="thin">
        <color auto="1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36">
    <xf numFmtId="0" fontId="0" fillId="0" borderId="0" xfId="0"/>
    <xf numFmtId="0" fontId="2" fillId="0" borderId="0" xfId="0" applyFont="1"/>
    <xf numFmtId="0" fontId="4" fillId="0" borderId="0" xfId="4" quotePrefix="1" applyFont="1" applyAlignment="1">
      <alignment horizontal="left"/>
    </xf>
    <xf numFmtId="0" fontId="5" fillId="0" borderId="0" xfId="6" quotePrefix="1" applyFont="1" applyAlignment="1" applyProtection="1">
      <alignment horizontal="left"/>
    </xf>
    <xf numFmtId="0" fontId="6" fillId="0" borderId="0" xfId="3" applyFont="1" applyAlignment="1">
      <alignment vertical="center"/>
    </xf>
    <xf numFmtId="0" fontId="4" fillId="4" borderId="0" xfId="3" quotePrefix="1" applyFont="1" applyFill="1" applyAlignment="1">
      <alignment horizontal="left" vertical="center"/>
    </xf>
    <xf numFmtId="0" fontId="4" fillId="4" borderId="3" xfId="3" applyFont="1" applyFill="1" applyBorder="1" applyAlignment="1">
      <alignment vertical="center"/>
    </xf>
    <xf numFmtId="0" fontId="6" fillId="2" borderId="3" xfId="3" applyFont="1" applyFill="1" applyBorder="1" applyAlignment="1">
      <alignment vertical="center"/>
    </xf>
    <xf numFmtId="1" fontId="4" fillId="2" borderId="3" xfId="3" applyNumberFormat="1" applyFont="1" applyFill="1" applyBorder="1" applyAlignment="1">
      <alignment horizontal="right" vertical="center"/>
    </xf>
    <xf numFmtId="165" fontId="7" fillId="2" borderId="3" xfId="1" applyNumberFormat="1" applyFont="1" applyFill="1" applyBorder="1" applyAlignment="1">
      <alignment horizontal="center" vertical="center"/>
    </xf>
    <xf numFmtId="0" fontId="6" fillId="5" borderId="0" xfId="3" applyFont="1" applyFill="1" applyAlignment="1">
      <alignment vertical="center"/>
    </xf>
    <xf numFmtId="3" fontId="6" fillId="5" borderId="0" xfId="3" applyNumberFormat="1" applyFont="1" applyFill="1" applyAlignment="1">
      <alignment horizontal="right" vertical="center"/>
    </xf>
    <xf numFmtId="0" fontId="6" fillId="0" borderId="0" xfId="3" applyFont="1" applyAlignment="1">
      <alignment horizontal="left" vertical="center" indent="2"/>
    </xf>
    <xf numFmtId="3" fontId="6" fillId="0" borderId="0" xfId="3" applyNumberFormat="1" applyFont="1" applyAlignment="1">
      <alignment horizontal="right" vertical="center"/>
    </xf>
    <xf numFmtId="0" fontId="6" fillId="3" borderId="0" xfId="3" applyFont="1" applyFill="1" applyAlignment="1">
      <alignment horizontal="left" vertical="center" indent="2"/>
    </xf>
    <xf numFmtId="3" fontId="6" fillId="3" borderId="0" xfId="3" applyNumberFormat="1" applyFont="1" applyFill="1" applyAlignment="1">
      <alignment horizontal="right" vertical="center"/>
    </xf>
    <xf numFmtId="0" fontId="6" fillId="3" borderId="0" xfId="3" applyFont="1" applyFill="1" applyAlignment="1">
      <alignment vertical="center"/>
    </xf>
    <xf numFmtId="0" fontId="4" fillId="3" borderId="0" xfId="3" applyFont="1" applyFill="1" applyBorder="1" applyAlignment="1">
      <alignment vertical="center"/>
    </xf>
    <xf numFmtId="3" fontId="4" fillId="3" borderId="0" xfId="3" applyNumberFormat="1" applyFont="1" applyFill="1" applyBorder="1" applyAlignment="1">
      <alignment horizontal="right" vertical="center"/>
    </xf>
    <xf numFmtId="0" fontId="4" fillId="0" borderId="0" xfId="3" applyFont="1" applyAlignment="1">
      <alignment vertical="center"/>
    </xf>
    <xf numFmtId="3" fontId="4" fillId="0" borderId="0" xfId="3" applyNumberFormat="1" applyFont="1" applyAlignment="1">
      <alignment horizontal="right" vertical="center"/>
    </xf>
    <xf numFmtId="0" fontId="4" fillId="4" borderId="0" xfId="3" applyFont="1" applyFill="1" applyAlignment="1">
      <alignment vertical="center"/>
    </xf>
    <xf numFmtId="1" fontId="4" fillId="2" borderId="1" xfId="3" applyNumberFormat="1" applyFont="1" applyFill="1" applyBorder="1" applyAlignment="1">
      <alignment horizontal="right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4" xfId="1" applyNumberFormat="1" applyFont="1" applyFill="1" applyBorder="1" applyAlignment="1">
      <alignment horizontal="center" vertical="center"/>
    </xf>
    <xf numFmtId="0" fontId="6" fillId="5" borderId="2" xfId="3" applyFont="1" applyFill="1" applyBorder="1" applyAlignment="1">
      <alignment vertical="center"/>
    </xf>
    <xf numFmtId="0" fontId="6" fillId="3" borderId="2" xfId="3" applyFont="1" applyFill="1" applyBorder="1" applyAlignment="1">
      <alignment vertical="center"/>
    </xf>
    <xf numFmtId="169" fontId="6" fillId="5" borderId="2" xfId="3" applyNumberFormat="1" applyFont="1" applyFill="1" applyBorder="1" applyAlignment="1">
      <alignment horizontal="right" vertical="center"/>
    </xf>
    <xf numFmtId="169" fontId="6" fillId="0" borderId="0" xfId="3" applyNumberFormat="1" applyFont="1" applyAlignment="1">
      <alignment horizontal="right" vertical="center"/>
    </xf>
    <xf numFmtId="169" fontId="6" fillId="3" borderId="0" xfId="3" applyNumberFormat="1" applyFont="1" applyFill="1" applyAlignment="1">
      <alignment horizontal="right" vertical="center"/>
    </xf>
    <xf numFmtId="0" fontId="4" fillId="3" borderId="3" xfId="3" applyFont="1" applyFill="1" applyBorder="1" applyAlignment="1">
      <alignment vertical="center"/>
    </xf>
    <xf numFmtId="0" fontId="6" fillId="3" borderId="3" xfId="3" applyFont="1" applyFill="1" applyBorder="1" applyAlignment="1">
      <alignment vertical="center"/>
    </xf>
    <xf numFmtId="169" fontId="4" fillId="3" borderId="3" xfId="3" applyNumberFormat="1" applyFont="1" applyFill="1" applyBorder="1" applyAlignment="1">
      <alignment horizontal="right" vertical="center"/>
    </xf>
    <xf numFmtId="0" fontId="2" fillId="0" borderId="0" xfId="4" applyFont="1" applyAlignment="1">
      <alignment vertical="center"/>
    </xf>
    <xf numFmtId="0" fontId="2" fillId="0" borderId="0" xfId="0" applyFont="1" applyFill="1" applyBorder="1" applyAlignment="1">
      <alignment horizontal="left" vertical="center" indent="2"/>
    </xf>
    <xf numFmtId="0" fontId="2" fillId="0" borderId="0" xfId="0" applyFont="1" applyAlignment="1">
      <alignment vertical="center"/>
    </xf>
    <xf numFmtId="0" fontId="2" fillId="3" borderId="0" xfId="3" applyFont="1" applyFill="1" applyAlignment="1">
      <alignment vertical="center"/>
    </xf>
    <xf numFmtId="0" fontId="2" fillId="0" borderId="0" xfId="3" applyFont="1" applyAlignment="1">
      <alignment horizontal="left" vertical="center" indent="2"/>
    </xf>
    <xf numFmtId="0" fontId="4" fillId="4" borderId="0" xfId="3" quotePrefix="1" applyFont="1" applyFill="1" applyAlignment="1">
      <alignment vertical="center"/>
    </xf>
    <xf numFmtId="0" fontId="2" fillId="0" borderId="0" xfId="0" applyFont="1" applyAlignment="1"/>
    <xf numFmtId="0" fontId="2" fillId="0" borderId="0" xfId="0" applyFont="1" applyFill="1"/>
    <xf numFmtId="165" fontId="7" fillId="2" borderId="1" xfId="1" applyNumberFormat="1" applyFont="1" applyFill="1" applyBorder="1"/>
    <xf numFmtId="165" fontId="7" fillId="2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65" fontId="8" fillId="3" borderId="2" xfId="1" applyNumberFormat="1" applyFont="1" applyFill="1" applyBorder="1" applyAlignment="1">
      <alignment horizontal="left" indent="1"/>
    </xf>
    <xf numFmtId="166" fontId="8" fillId="3" borderId="2" xfId="1" applyNumberFormat="1" applyFont="1" applyFill="1" applyBorder="1"/>
    <xf numFmtId="166" fontId="8" fillId="0" borderId="0" xfId="1" applyNumberFormat="1" applyFont="1" applyFill="1" applyBorder="1"/>
    <xf numFmtId="165" fontId="8" fillId="0" borderId="0" xfId="1" applyNumberFormat="1" applyFont="1" applyBorder="1" applyAlignment="1">
      <alignment horizontal="left" indent="1"/>
    </xf>
    <xf numFmtId="166" fontId="8" fillId="0" borderId="0" xfId="1" applyNumberFormat="1" applyFont="1" applyBorder="1"/>
    <xf numFmtId="165" fontId="8" fillId="3" borderId="0" xfId="1" applyNumberFormat="1" applyFont="1" applyFill="1" applyBorder="1" applyAlignment="1">
      <alignment horizontal="left" indent="1"/>
    </xf>
    <xf numFmtId="166" fontId="8" fillId="3" borderId="0" xfId="1" applyNumberFormat="1" applyFont="1" applyFill="1" applyBorder="1"/>
    <xf numFmtId="165" fontId="7" fillId="0" borderId="0" xfId="1" applyNumberFormat="1" applyFont="1" applyBorder="1" applyAlignment="1">
      <alignment horizontal="left" indent="1"/>
    </xf>
    <xf numFmtId="165" fontId="7" fillId="3" borderId="0" xfId="1" applyNumberFormat="1" applyFont="1" applyFill="1" applyBorder="1"/>
    <xf numFmtId="166" fontId="7" fillId="3" borderId="0" xfId="1" applyNumberFormat="1" applyFont="1" applyFill="1" applyBorder="1"/>
    <xf numFmtId="166" fontId="7" fillId="0" borderId="0" xfId="1" applyNumberFormat="1" applyFont="1" applyFill="1" applyBorder="1"/>
    <xf numFmtId="0" fontId="9" fillId="0" borderId="0" xfId="0" quotePrefix="1" applyFont="1" applyAlignment="1">
      <alignment horizontal="left"/>
    </xf>
    <xf numFmtId="0" fontId="9" fillId="0" borderId="0" xfId="0" applyFont="1"/>
    <xf numFmtId="167" fontId="8" fillId="3" borderId="2" xfId="1" applyNumberFormat="1" applyFont="1" applyFill="1" applyBorder="1"/>
    <xf numFmtId="167" fontId="8" fillId="0" borderId="0" xfId="1" applyNumberFormat="1" applyFont="1" applyBorder="1"/>
    <xf numFmtId="167" fontId="8" fillId="3" borderId="0" xfId="1" applyNumberFormat="1" applyFont="1" applyFill="1" applyBorder="1"/>
    <xf numFmtId="165" fontId="7" fillId="3" borderId="3" xfId="1" applyNumberFormat="1" applyFont="1" applyFill="1" applyBorder="1"/>
    <xf numFmtId="167" fontId="7" fillId="3" borderId="3" xfId="1" applyNumberFormat="1" applyFont="1" applyFill="1" applyBorder="1"/>
    <xf numFmtId="3" fontId="6" fillId="0" borderId="0" xfId="3" applyNumberFormat="1" applyFont="1" applyAlignment="1">
      <alignment vertical="center"/>
    </xf>
    <xf numFmtId="0" fontId="9" fillId="0" borderId="0" xfId="4" quotePrefix="1" applyFont="1" applyAlignment="1">
      <alignment horizontal="left" vertical="center"/>
    </xf>
    <xf numFmtId="166" fontId="7" fillId="0" borderId="0" xfId="1" applyNumberFormat="1" applyFont="1" applyBorder="1"/>
    <xf numFmtId="165" fontId="7" fillId="2" borderId="1" xfId="1" applyNumberFormat="1" applyFont="1" applyFill="1" applyBorder="1" applyAlignment="1">
      <alignment vertical="center"/>
    </xf>
    <xf numFmtId="170" fontId="2" fillId="0" borderId="0" xfId="2" applyNumberFormat="1" applyFont="1" applyAlignment="1">
      <alignment vertical="center"/>
    </xf>
    <xf numFmtId="166" fontId="8" fillId="0" borderId="0" xfId="1" applyNumberFormat="1" applyFont="1" applyBorder="1" applyAlignment="1">
      <alignment vertical="center"/>
    </xf>
    <xf numFmtId="166" fontId="8" fillId="3" borderId="0" xfId="1" applyNumberFormat="1" applyFont="1" applyFill="1" applyBorder="1" applyAlignment="1">
      <alignment vertical="center"/>
    </xf>
    <xf numFmtId="166" fontId="7" fillId="0" borderId="0" xfId="1" applyNumberFormat="1" applyFont="1" applyBorder="1" applyAlignment="1">
      <alignment vertical="center"/>
    </xf>
    <xf numFmtId="170" fontId="9" fillId="0" borderId="0" xfId="2" applyNumberFormat="1" applyFont="1" applyAlignment="1">
      <alignment vertical="center"/>
    </xf>
    <xf numFmtId="0" fontId="9" fillId="0" borderId="0" xfId="0" applyFont="1" applyAlignment="1">
      <alignment vertical="center"/>
    </xf>
    <xf numFmtId="165" fontId="7" fillId="3" borderId="0" xfId="1" applyNumberFormat="1" applyFont="1" applyFill="1" applyBorder="1" applyAlignment="1">
      <alignment vertical="center"/>
    </xf>
    <xf numFmtId="166" fontId="7" fillId="3" borderId="0" xfId="1" applyNumberFormat="1" applyFont="1" applyFill="1" applyBorder="1" applyAlignment="1">
      <alignment vertical="center"/>
    </xf>
    <xf numFmtId="167" fontId="8" fillId="0" borderId="0" xfId="1" applyNumberFormat="1" applyFont="1" applyBorder="1" applyAlignment="1">
      <alignment horizontal="right" vertical="center"/>
    </xf>
    <xf numFmtId="167" fontId="8" fillId="3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Border="1" applyAlignment="1">
      <alignment horizontal="right" vertical="center"/>
    </xf>
    <xf numFmtId="165" fontId="8" fillId="0" borderId="0" xfId="1" applyNumberFormat="1" applyFont="1" applyBorder="1" applyAlignment="1">
      <alignment horizontal="left" vertical="center"/>
    </xf>
    <xf numFmtId="165" fontId="7" fillId="3" borderId="3" xfId="1" applyNumberFormat="1" applyFont="1" applyFill="1" applyBorder="1" applyAlignment="1">
      <alignment vertical="center"/>
    </xf>
    <xf numFmtId="167" fontId="7" fillId="3" borderId="3" xfId="1" applyNumberFormat="1" applyFont="1" applyFill="1" applyBorder="1" applyAlignment="1">
      <alignment horizontal="right" vertical="center"/>
    </xf>
    <xf numFmtId="0" fontId="4" fillId="4" borderId="0" xfId="5" quotePrefix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0" fontId="6" fillId="5" borderId="0" xfId="0" applyFont="1" applyFill="1" applyBorder="1" applyAlignment="1">
      <alignment vertical="center"/>
    </xf>
    <xf numFmtId="3" fontId="6" fillId="5" borderId="0" xfId="0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horizontal="left" vertical="center" indent="2"/>
    </xf>
    <xf numFmtId="3" fontId="6" fillId="0" borderId="0" xfId="0" applyNumberFormat="1" applyFont="1" applyAlignment="1">
      <alignment horizontal="right" vertical="center"/>
    </xf>
    <xf numFmtId="0" fontId="6" fillId="3" borderId="0" xfId="0" applyFont="1" applyFill="1" applyBorder="1" applyAlignment="1">
      <alignment horizontal="left" vertical="center" indent="2"/>
    </xf>
    <xf numFmtId="3" fontId="6" fillId="3" borderId="0" xfId="0" applyNumberFormat="1" applyFont="1" applyFill="1" applyAlignment="1">
      <alignment horizontal="right" vertical="center"/>
    </xf>
    <xf numFmtId="0" fontId="6" fillId="0" borderId="0" xfId="0" applyFont="1" applyFill="1" applyBorder="1" applyAlignment="1">
      <alignment vertical="center"/>
    </xf>
    <xf numFmtId="3" fontId="6" fillId="0" borderId="0" xfId="0" applyNumberFormat="1" applyFont="1" applyFill="1" applyAlignment="1">
      <alignment horizontal="right" vertical="center"/>
    </xf>
    <xf numFmtId="0" fontId="6" fillId="3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indent="2"/>
    </xf>
    <xf numFmtId="0" fontId="4" fillId="3" borderId="3" xfId="0" applyFont="1" applyFill="1" applyBorder="1" applyAlignment="1">
      <alignment vertical="center"/>
    </xf>
    <xf numFmtId="3" fontId="4" fillId="3" borderId="3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169" fontId="6" fillId="5" borderId="0" xfId="0" applyNumberFormat="1" applyFont="1" applyFill="1" applyBorder="1" applyAlignment="1">
      <alignment horizontal="right" vertical="center"/>
    </xf>
    <xf numFmtId="169" fontId="6" fillId="0" borderId="0" xfId="0" applyNumberFormat="1" applyFont="1" applyFill="1" applyBorder="1" applyAlignment="1">
      <alignment horizontal="right" vertical="center"/>
    </xf>
    <xf numFmtId="169" fontId="6" fillId="3" borderId="0" xfId="0" applyNumberFormat="1" applyFont="1" applyFill="1" applyBorder="1" applyAlignment="1">
      <alignment horizontal="right" vertical="center"/>
    </xf>
    <xf numFmtId="169" fontId="4" fillId="3" borderId="3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165" fontId="8" fillId="0" borderId="0" xfId="1" quotePrefix="1" applyNumberFormat="1" applyFont="1" applyBorder="1" applyAlignment="1">
      <alignment horizontal="left" indent="1"/>
    </xf>
    <xf numFmtId="167" fontId="7" fillId="0" borderId="0" xfId="1" applyNumberFormat="1" applyFont="1" applyBorder="1"/>
    <xf numFmtId="165" fontId="8" fillId="3" borderId="2" xfId="1" applyNumberFormat="1" applyFont="1" applyFill="1" applyBorder="1" applyAlignment="1">
      <alignment horizontal="left" vertical="center"/>
    </xf>
    <xf numFmtId="165" fontId="8" fillId="3" borderId="0" xfId="1" applyNumberFormat="1" applyFont="1" applyFill="1" applyBorder="1" applyAlignment="1">
      <alignment horizontal="left" vertical="center"/>
    </xf>
    <xf numFmtId="9" fontId="2" fillId="0" borderId="0" xfId="2" applyFont="1" applyAlignment="1">
      <alignment vertical="center"/>
    </xf>
    <xf numFmtId="165" fontId="8" fillId="0" borderId="0" xfId="1" quotePrefix="1" applyNumberFormat="1" applyFont="1" applyBorder="1" applyAlignment="1">
      <alignment horizontal="left" vertical="center"/>
    </xf>
    <xf numFmtId="166" fontId="2" fillId="0" borderId="0" xfId="0" applyNumberFormat="1" applyFont="1" applyAlignment="1">
      <alignment vertical="center"/>
    </xf>
    <xf numFmtId="165" fontId="7" fillId="0" borderId="0" xfId="1" applyNumberFormat="1" applyFont="1" applyBorder="1" applyAlignment="1">
      <alignment horizontal="left" vertical="center"/>
    </xf>
    <xf numFmtId="166" fontId="7" fillId="3" borderId="3" xfId="1" applyNumberFormat="1" applyFont="1" applyFill="1" applyBorder="1" applyAlignment="1">
      <alignment vertical="center"/>
    </xf>
    <xf numFmtId="165" fontId="2" fillId="0" borderId="0" xfId="1" applyNumberFormat="1" applyFont="1" applyAlignment="1">
      <alignment vertical="center"/>
    </xf>
    <xf numFmtId="164" fontId="2" fillId="0" borderId="0" xfId="1" applyFont="1" applyAlignment="1">
      <alignment vertical="center"/>
    </xf>
    <xf numFmtId="168" fontId="2" fillId="0" borderId="0" xfId="0" applyNumberFormat="1" applyFont="1" applyAlignment="1">
      <alignment vertical="center"/>
    </xf>
    <xf numFmtId="0" fontId="10" fillId="6" borderId="1" xfId="0" applyNumberFormat="1" applyFont="1" applyFill="1" applyBorder="1" applyAlignment="1">
      <alignment horizontal="right" vertical="center"/>
    </xf>
    <xf numFmtId="0" fontId="10" fillId="6" borderId="1" xfId="0" applyFont="1" applyFill="1" applyBorder="1" applyAlignment="1">
      <alignment horizontal="right" vertical="center"/>
    </xf>
    <xf numFmtId="0" fontId="2" fillId="3" borderId="0" xfId="0" applyFont="1" applyFill="1" applyAlignment="1">
      <alignment vertical="center"/>
    </xf>
    <xf numFmtId="0" fontId="2" fillId="3" borderId="3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6" borderId="3" xfId="0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right" vertical="center"/>
    </xf>
    <xf numFmtId="165" fontId="7" fillId="2" borderId="0" xfId="1" applyNumberFormat="1" applyFont="1" applyFill="1" applyBorder="1" applyAlignment="1">
      <alignment vertical="center"/>
    </xf>
    <xf numFmtId="0" fontId="10" fillId="6" borderId="0" xfId="0" applyFont="1" applyFill="1" applyBorder="1" applyAlignment="1">
      <alignment horizontal="right" vertical="center"/>
    </xf>
    <xf numFmtId="0" fontId="9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6" fontId="8" fillId="0" borderId="0" xfId="1" applyNumberFormat="1" applyFont="1" applyFill="1" applyBorder="1" applyAlignment="1">
      <alignment vertical="center"/>
    </xf>
    <xf numFmtId="0" fontId="4" fillId="3" borderId="0" xfId="3" applyFont="1" applyFill="1" applyAlignment="1">
      <alignment vertical="center"/>
    </xf>
    <xf numFmtId="0" fontId="6" fillId="3" borderId="0" xfId="3" applyFont="1" applyFill="1" applyBorder="1" applyAlignment="1">
      <alignment vertical="center"/>
    </xf>
    <xf numFmtId="0" fontId="4" fillId="2" borderId="1" xfId="3" applyFont="1" applyFill="1" applyBorder="1" applyAlignment="1">
      <alignment vertical="center"/>
    </xf>
    <xf numFmtId="165" fontId="7" fillId="4" borderId="0" xfId="1" applyNumberFormat="1" applyFont="1" applyFill="1" applyBorder="1" applyAlignment="1">
      <alignment horizontal="left" indent="1"/>
    </xf>
    <xf numFmtId="166" fontId="7" fillId="4" borderId="0" xfId="1" applyNumberFormat="1" applyFont="1" applyFill="1" applyBorder="1"/>
    <xf numFmtId="165" fontId="8" fillId="4" borderId="0" xfId="1" applyNumberFormat="1" applyFont="1" applyFill="1" applyBorder="1" applyAlignment="1">
      <alignment horizontal="left" indent="1"/>
    </xf>
    <xf numFmtId="166" fontId="8" fillId="4" borderId="0" xfId="1" applyNumberFormat="1" applyFont="1" applyFill="1" applyBorder="1"/>
    <xf numFmtId="165" fontId="8" fillId="4" borderId="0" xfId="1" quotePrefix="1" applyNumberFormat="1" applyFont="1" applyFill="1" applyBorder="1" applyAlignment="1">
      <alignment horizontal="left" indent="1"/>
    </xf>
  </cellXfs>
  <cellStyles count="7">
    <cellStyle name="Hiperligação" xfId="6" builtinId="8"/>
    <cellStyle name="Normal" xfId="0" builtinId="0"/>
    <cellStyle name="Normal 2" xfId="4"/>
    <cellStyle name="Normal 3" xfId="3"/>
    <cellStyle name="Normal 4" xfId="5"/>
    <cellStyle name="Percentagem" xfId="2" builtinId="5"/>
    <cellStyle name="Vírgula" xfId="1" builtinId="3"/>
  </cellStyles>
  <dxfs count="292"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solid">
          <fgColor indexed="64"/>
          <bgColor rgb="FFBFBFBF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0" indent="0" justifyLastLine="0" shrinkToFit="0" readingOrder="0"/>
    </dxf>
    <dxf>
      <border outline="0"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 outline="0"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32658</xdr:colOff>
      <xdr:row>0</xdr:row>
      <xdr:rowOff>13607</xdr:rowOff>
    </xdr:from>
    <xdr:to>
      <xdr:col>18</xdr:col>
      <xdr:colOff>0</xdr:colOff>
      <xdr:row>92</xdr:row>
      <xdr:rowOff>0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58" y="13607"/>
          <a:ext cx="11968842" cy="1751239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PIB_CRT" displayName="PIB_CRT" ref="A2:BM22" totalsRowShown="0" headerRowDxfId="291" dataDxfId="290" headerRowCellStyle="Vírgula" dataCellStyle="Vírgula">
  <tableColumns count="65">
    <tableColumn id="1" name="RAMOS" dataDxfId="289" dataCellStyle="Vírgula"/>
    <tableColumn id="2" name="2007:I" dataDxfId="288" dataCellStyle="Vírgula"/>
    <tableColumn id="3" name="2007:II" dataDxfId="287" dataCellStyle="Vírgula"/>
    <tableColumn id="4" name="2007:III" dataDxfId="286" dataCellStyle="Vírgula"/>
    <tableColumn id="5" name="2007:IV" dataDxfId="285" dataCellStyle="Vírgula"/>
    <tableColumn id="6" name="2008:I" dataDxfId="284" dataCellStyle="Vírgula"/>
    <tableColumn id="7" name="2008:II" dataDxfId="283" dataCellStyle="Vírgula"/>
    <tableColumn id="8" name="2008:III" dataDxfId="282" dataCellStyle="Vírgula"/>
    <tableColumn id="9" name="2008:IV" dataDxfId="281" dataCellStyle="Vírgula"/>
    <tableColumn id="10" name="2009:I" dataDxfId="280" dataCellStyle="Vírgula"/>
    <tableColumn id="11" name="2009:II" dataDxfId="279" dataCellStyle="Vírgula"/>
    <tableColumn id="12" name="2009:III" dataDxfId="278" dataCellStyle="Vírgula"/>
    <tableColumn id="13" name="2009:IV" dataDxfId="277" dataCellStyle="Vírgula"/>
    <tableColumn id="14" name="2010:I" dataDxfId="276" dataCellStyle="Vírgula"/>
    <tableColumn id="15" name="2010:II" dataDxfId="275" dataCellStyle="Vírgula"/>
    <tableColumn id="16" name="2010:III" dataDxfId="274" dataCellStyle="Vírgula"/>
    <tableColumn id="17" name="2010:IV" dataDxfId="273" dataCellStyle="Vírgula"/>
    <tableColumn id="18" name="2011:I" dataDxfId="272" dataCellStyle="Vírgula"/>
    <tableColumn id="19" name="2011:II" dataDxfId="271" dataCellStyle="Vírgula"/>
    <tableColumn id="20" name="2011:III" dataDxfId="270" dataCellStyle="Vírgula"/>
    <tableColumn id="21" name="2011:IV" dataDxfId="269" dataCellStyle="Vírgula"/>
    <tableColumn id="22" name="2012:I" dataDxfId="268" dataCellStyle="Vírgula"/>
    <tableColumn id="23" name="2012:II" dataDxfId="267" dataCellStyle="Vírgula"/>
    <tableColumn id="24" name="2012:III" dataDxfId="266" dataCellStyle="Vírgula"/>
    <tableColumn id="25" name="2012:IV" dataDxfId="265" dataCellStyle="Vírgula"/>
    <tableColumn id="26" name="2013:I" dataDxfId="264" dataCellStyle="Vírgula"/>
    <tableColumn id="27" name="2013:II" dataDxfId="263" dataCellStyle="Vírgula"/>
    <tableColumn id="28" name="2013:III" dataDxfId="262" dataCellStyle="Vírgula"/>
    <tableColumn id="29" name="2013:IV" dataDxfId="261" dataCellStyle="Vírgula"/>
    <tableColumn id="30" name="2014:I" dataDxfId="260" dataCellStyle="Vírgula"/>
    <tableColumn id="31" name="2014:II" dataDxfId="259" dataCellStyle="Vírgula"/>
    <tableColumn id="32" name="2014:III" dataDxfId="258" dataCellStyle="Vírgula"/>
    <tableColumn id="33" name="2014:IV" dataDxfId="257" dataCellStyle="Vírgula"/>
    <tableColumn id="34" name="2015:I" dataDxfId="256" dataCellStyle="Vírgula"/>
    <tableColumn id="35" name="2015:II" dataDxfId="255" dataCellStyle="Vírgula"/>
    <tableColumn id="36" name="2015:III" dataDxfId="254" dataCellStyle="Vírgula"/>
    <tableColumn id="37" name="2015:IV" dataDxfId="253" dataCellStyle="Vírgula"/>
    <tableColumn id="38" name="2016:I" dataDxfId="252" dataCellStyle="Vírgula"/>
    <tableColumn id="39" name="2016:II" dataDxfId="251" dataCellStyle="Vírgula"/>
    <tableColumn id="40" name="2016:III" dataDxfId="250" dataCellStyle="Vírgula"/>
    <tableColumn id="41" name="2016:IV" dataDxfId="249" dataCellStyle="Vírgula"/>
    <tableColumn id="42" name="2017:I" dataDxfId="248" dataCellStyle="Vírgula"/>
    <tableColumn id="43" name="2017:II" dataDxfId="247" dataCellStyle="Vírgula"/>
    <tableColumn id="44" name="2017:III" dataDxfId="246" dataCellStyle="Vírgula"/>
    <tableColumn id="45" name="2017:IV" dataDxfId="245" dataCellStyle="Vírgula"/>
    <tableColumn id="46" name="2018:I" dataDxfId="244" dataCellStyle="Vírgula"/>
    <tableColumn id="47" name="2018:II" dataDxfId="243" dataCellStyle="Vírgula"/>
    <tableColumn id="48" name="2018:III" dataDxfId="242" dataCellStyle="Vírgula"/>
    <tableColumn id="49" name="2018:IV" dataDxfId="241" dataCellStyle="Vírgula"/>
    <tableColumn id="50" name="2019:I" dataDxfId="240" dataCellStyle="Vírgula"/>
    <tableColumn id="51" name="2019:II" dataDxfId="239" dataCellStyle="Vírgula"/>
    <tableColumn id="52" name="2019:III" dataDxfId="238" dataCellStyle="Vírgula"/>
    <tableColumn id="53" name="2019:IV" dataDxfId="237" dataCellStyle="Vírgula"/>
    <tableColumn id="54" name="2020:I" dataDxfId="236" dataCellStyle="Vírgula"/>
    <tableColumn id="55" name="2020:II" dataDxfId="235" dataCellStyle="Vírgula"/>
    <tableColumn id="56" name="2020:III" dataDxfId="234" dataCellStyle="Vírgula"/>
    <tableColumn id="57" name="2020:IV" dataDxfId="233" dataCellStyle="Vírgula"/>
    <tableColumn id="58" name="2021:I" dataDxfId="232" dataCellStyle="Vírgula"/>
    <tableColumn id="59" name="2021:II" dataDxfId="231" dataCellStyle="Vírgula"/>
    <tableColumn id="60" name="2021:III" dataDxfId="230" dataCellStyle="Vírgula"/>
    <tableColumn id="61" name="2021:IV" dataDxfId="229" dataCellStyle="Vírgula"/>
    <tableColumn id="62" name="2022:I" dataDxfId="228" dataCellStyle="Vírgula"/>
    <tableColumn id="63" name="2022:II" dataDxfId="227" dataCellStyle="Vírgula"/>
    <tableColumn id="64" name="2022:III" dataDxfId="226" dataCellStyle="Vírgula"/>
    <tableColumn id="65" name="2022:IV" dataDxfId="225" dataCellStyle="Vírgula"/>
  </tableColumns>
  <tableStyleInfo name="TableStyleLight4" showFirstColumn="0" showLastColumn="0" showRowStripes="1" showColumnStripes="0"/>
</table>
</file>

<file path=xl/tables/table2.xml><?xml version="1.0" encoding="utf-8"?>
<table xmlns="http://schemas.openxmlformats.org/spreadsheetml/2006/main" id="2" name="PIB_ENC" displayName="PIB_ENC" ref="A2:BM22" totalsRowShown="0" headerRowDxfId="224" dataDxfId="223" tableBorderDxfId="222" headerRowCellStyle="Vírgula" dataCellStyle="Vírgula">
  <tableColumns count="65">
    <tableColumn id="1" name="RAMOS" dataDxfId="221" dataCellStyle="Vírgula"/>
    <tableColumn id="2" name="2007:I" dataDxfId="220" dataCellStyle="Vírgula"/>
    <tableColumn id="3" name="2007:II" dataDxfId="219" dataCellStyle="Vírgula"/>
    <tableColumn id="4" name="2007:III" dataDxfId="218" dataCellStyle="Vírgula"/>
    <tableColumn id="5" name="2007:IV" dataDxfId="217" dataCellStyle="Vírgula"/>
    <tableColumn id="6" name="2008:I" dataDxfId="216" dataCellStyle="Vírgula"/>
    <tableColumn id="7" name="2008:II" dataDxfId="215" dataCellStyle="Vírgula"/>
    <tableColumn id="8" name="2008:III" dataDxfId="214" dataCellStyle="Vírgula"/>
    <tableColumn id="9" name="2008:IV" dataDxfId="213" dataCellStyle="Vírgula"/>
    <tableColumn id="10" name="2009:I" dataDxfId="212" dataCellStyle="Vírgula"/>
    <tableColumn id="11" name="2009:II" dataDxfId="211" dataCellStyle="Vírgula"/>
    <tableColumn id="12" name="2009:III" dataDxfId="210" dataCellStyle="Vírgula"/>
    <tableColumn id="13" name="2009:IV" dataDxfId="209" dataCellStyle="Vírgula"/>
    <tableColumn id="14" name="2010:I" dataDxfId="208" dataCellStyle="Vírgula"/>
    <tableColumn id="15" name="2010:II" dataDxfId="207" dataCellStyle="Vírgula"/>
    <tableColumn id="16" name="2010:III" dataDxfId="206" dataCellStyle="Vírgula"/>
    <tableColumn id="17" name="2010:IV" dataDxfId="205" dataCellStyle="Vírgula"/>
    <tableColumn id="18" name="2011:I" dataDxfId="204" dataCellStyle="Vírgula"/>
    <tableColumn id="19" name="2011:II" dataDxfId="203" dataCellStyle="Vírgula"/>
    <tableColumn id="20" name="2011:III" dataDxfId="202" dataCellStyle="Vírgula"/>
    <tableColumn id="21" name="2011:IV" dataDxfId="201" dataCellStyle="Vírgula"/>
    <tableColumn id="22" name="2012:I" dataDxfId="200" dataCellStyle="Vírgula"/>
    <tableColumn id="23" name="2012:II" dataDxfId="199" dataCellStyle="Vírgula"/>
    <tableColumn id="24" name="2012:III" dataDxfId="198" dataCellStyle="Vírgula"/>
    <tableColumn id="25" name="2012:IV" dataDxfId="197" dataCellStyle="Vírgula"/>
    <tableColumn id="26" name="2013:I" dataDxfId="196" dataCellStyle="Vírgula"/>
    <tableColumn id="27" name="2013:II" dataDxfId="195" dataCellStyle="Vírgula"/>
    <tableColumn id="28" name="2013:III" dataDxfId="194" dataCellStyle="Vírgula"/>
    <tableColumn id="29" name="2013:IV" dataDxfId="193" dataCellStyle="Vírgula"/>
    <tableColumn id="30" name="2014:I" dataDxfId="192" dataCellStyle="Vírgula"/>
    <tableColumn id="31" name="2014:II" dataDxfId="191" dataCellStyle="Vírgula"/>
    <tableColumn id="32" name="2014:III" dataDxfId="190" dataCellStyle="Vírgula"/>
    <tableColumn id="33" name="2014:IV" dataDxfId="189" dataCellStyle="Vírgula"/>
    <tableColumn id="34" name="2015:I" dataDxfId="188" dataCellStyle="Vírgula"/>
    <tableColumn id="35" name="2015:II" dataDxfId="187" dataCellStyle="Vírgula"/>
    <tableColumn id="36" name="2015:III" dataDxfId="186" dataCellStyle="Vírgula"/>
    <tableColumn id="37" name="2015:IV" dataDxfId="185" dataCellStyle="Vírgula"/>
    <tableColumn id="38" name="2016:I" dataDxfId="184" dataCellStyle="Vírgula"/>
    <tableColumn id="39" name="2016:II" dataDxfId="183" dataCellStyle="Vírgula"/>
    <tableColumn id="40" name="2016:III" dataDxfId="182" dataCellStyle="Vírgula"/>
    <tableColumn id="41" name="2016:IV" dataDxfId="181" dataCellStyle="Vírgula"/>
    <tableColumn id="42" name="2017:I" dataDxfId="180" dataCellStyle="Vírgula"/>
    <tableColumn id="43" name="2017:II" dataDxfId="179" dataCellStyle="Vírgula"/>
    <tableColumn id="44" name="2017:III" dataDxfId="178" dataCellStyle="Vírgula"/>
    <tableColumn id="45" name="2017:IV" dataDxfId="177" dataCellStyle="Vírgula"/>
    <tableColumn id="46" name="2018:I" dataDxfId="176" dataCellStyle="Vírgula"/>
    <tableColumn id="47" name="2018:II" dataDxfId="175" dataCellStyle="Vírgula"/>
    <tableColumn id="48" name="2018:III" dataDxfId="174" dataCellStyle="Vírgula"/>
    <tableColumn id="49" name="2018:IV" dataDxfId="173" dataCellStyle="Vírgula"/>
    <tableColumn id="50" name="2019:I" dataDxfId="172" dataCellStyle="Vírgula"/>
    <tableColumn id="51" name="2019:II" dataDxfId="171" dataCellStyle="Vírgula"/>
    <tableColumn id="52" name="2019:III" dataDxfId="170" dataCellStyle="Vírgula"/>
    <tableColumn id="53" name="2019:IV" dataDxfId="169" dataCellStyle="Vírgula"/>
    <tableColumn id="54" name="2020:I" dataDxfId="168" dataCellStyle="Vírgula"/>
    <tableColumn id="55" name="2020:II" dataDxfId="167" dataCellStyle="Vírgula"/>
    <tableColumn id="56" name="2020:III" dataDxfId="166" dataCellStyle="Vírgula"/>
    <tableColumn id="57" name="2020:IV" dataDxfId="165" dataCellStyle="Vírgula"/>
    <tableColumn id="58" name="2021:I" dataDxfId="164" dataCellStyle="Vírgula"/>
    <tableColumn id="59" name="2021:II" dataDxfId="163" dataCellStyle="Vírgula"/>
    <tableColumn id="60" name="2021:III" dataDxfId="162" dataCellStyle="Vírgula"/>
    <tableColumn id="61" name="2021:IV" dataDxfId="161" dataCellStyle="Vírgula"/>
    <tableColumn id="62" name="2022:I" dataDxfId="160" dataCellStyle="Vírgula"/>
    <tableColumn id="63" name="2022:II" dataDxfId="159" dataCellStyle="Vírgula"/>
    <tableColumn id="64" name="2022:III" dataDxfId="158" dataCellStyle="Vírgula"/>
    <tableColumn id="65" name="2022:IV" dataDxfId="157" dataCellStyle="Vírgula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id="3" name="Emp_PIB_CRT" displayName="Emp_PIB_CRT" ref="A2:BM14" totalsRowShown="0" headerRowDxfId="156" dataDxfId="154" headerRowBorderDxfId="155" tableBorderDxfId="153" headerRowCellStyle="Vírgula">
  <tableColumns count="65">
    <tableColumn id="1" name="Coluna1" dataDxfId="152"/>
    <tableColumn id="2" name="2007:I" dataDxfId="151"/>
    <tableColumn id="3" name="2007:II" dataDxfId="150"/>
    <tableColumn id="4" name="2007:III" dataDxfId="149"/>
    <tableColumn id="5" name="2007:IV" dataDxfId="148"/>
    <tableColumn id="6" name="2008:I" dataDxfId="147"/>
    <tableColumn id="7" name="2008:II" dataDxfId="146"/>
    <tableColumn id="8" name="2008:III" dataDxfId="145"/>
    <tableColumn id="9" name="2008:IV" dataDxfId="144"/>
    <tableColumn id="10" name="2009:I" dataDxfId="143"/>
    <tableColumn id="11" name="2009:II" dataDxfId="142"/>
    <tableColumn id="12" name="2009:III" dataDxfId="141"/>
    <tableColumn id="13" name="2009:IV" dataDxfId="140"/>
    <tableColumn id="14" name="2010:I" dataDxfId="139"/>
    <tableColumn id="15" name="2010:II" dataDxfId="138"/>
    <tableColumn id="16" name="2010:III" dataDxfId="137"/>
    <tableColumn id="17" name="2010:IV" dataDxfId="136"/>
    <tableColumn id="18" name="2011:I" dataDxfId="135"/>
    <tableColumn id="19" name="2011:II" dataDxfId="134"/>
    <tableColumn id="20" name="2011:III" dataDxfId="133"/>
    <tableColumn id="21" name="2011:IV" dataDxfId="132"/>
    <tableColumn id="22" name="2012:I" dataDxfId="131"/>
    <tableColumn id="23" name="2012:II" dataDxfId="130"/>
    <tableColumn id="24" name="2012:III" dataDxfId="129"/>
    <tableColumn id="25" name="2012:IV" dataDxfId="128"/>
    <tableColumn id="26" name="2013:I" dataDxfId="127"/>
    <tableColumn id="27" name="2013:II" dataDxfId="126"/>
    <tableColumn id="28" name="2013:III" dataDxfId="125"/>
    <tableColumn id="29" name="2013:IV" dataDxfId="124"/>
    <tableColumn id="30" name="2014:I" dataDxfId="123"/>
    <tableColumn id="31" name="2014:II" dataDxfId="122"/>
    <tableColumn id="32" name="2014:III" dataDxfId="121"/>
    <tableColumn id="33" name="2014:IV" dataDxfId="120"/>
    <tableColumn id="34" name="2015:I" dataDxfId="119"/>
    <tableColumn id="35" name="2015:II" dataDxfId="118"/>
    <tableColumn id="36" name="2015:III" dataDxfId="117"/>
    <tableColumn id="37" name="2015:IV" dataDxfId="116"/>
    <tableColumn id="38" name="2016:I" dataDxfId="115"/>
    <tableColumn id="39" name="2016:II" dataDxfId="114"/>
    <tableColumn id="40" name="2016:III" dataDxfId="113"/>
    <tableColumn id="41" name="2016:IV" dataDxfId="112"/>
    <tableColumn id="42" name="2017:I" dataDxfId="111"/>
    <tableColumn id="43" name="2017:II" dataDxfId="110"/>
    <tableColumn id="44" name="2017:III" dataDxfId="109"/>
    <tableColumn id="45" name="2017:IV" dataDxfId="108"/>
    <tableColumn id="46" name="2018:I" dataDxfId="107"/>
    <tableColumn id="47" name="2018:II" dataDxfId="106"/>
    <tableColumn id="48" name="2018:III" dataDxfId="105"/>
    <tableColumn id="49" name="2018:IV" dataDxfId="104"/>
    <tableColumn id="50" name="2019:I" dataDxfId="103"/>
    <tableColumn id="51" name="2019:II" dataDxfId="102"/>
    <tableColumn id="52" name="2019:III" dataDxfId="101"/>
    <tableColumn id="53" name="2019:IV" dataDxfId="100"/>
    <tableColumn id="54" name="2020:I" dataDxfId="99"/>
    <tableColumn id="55" name="2020:II" dataDxfId="98"/>
    <tableColumn id="56" name="2020:III" dataDxfId="97"/>
    <tableColumn id="57" name="2020:IV" dataDxfId="96"/>
    <tableColumn id="58" name="2021:I" dataDxfId="95"/>
    <tableColumn id="59" name="2021:II" dataDxfId="94"/>
    <tableColumn id="60" name="2021:III" dataDxfId="93"/>
    <tableColumn id="61" name="2021:IV" dataDxfId="92"/>
    <tableColumn id="62" name="2022:I" dataDxfId="91"/>
    <tableColumn id="63" name="2022:II" dataDxfId="90"/>
    <tableColumn id="64" name="2022:III" dataDxfId="89"/>
    <tableColumn id="65" name="2022:IV" dataDxfId="88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4" name="Emp_PIB_ENC" displayName="Emp_PIB_ENC" ref="A2:BM13" totalsRowShown="0" headerRowDxfId="87" dataDxfId="85" headerRowBorderDxfId="86" tableBorderDxfId="84" headerRowCellStyle="Vírgula" dataCellStyle="Normal 3">
  <tableColumns count="65">
    <tableColumn id="1" name="Coluna1" dataDxfId="83" dataCellStyle="Normal 3"/>
    <tableColumn id="2" name="2007:I" dataDxfId="82" dataCellStyle="Normal 3"/>
    <tableColumn id="3" name="2007:II" dataDxfId="81" dataCellStyle="Normal 3"/>
    <tableColumn id="4" name="2007:III" dataDxfId="80" dataCellStyle="Normal 3"/>
    <tableColumn id="5" name="2007:IV" dataDxfId="79" dataCellStyle="Normal 3"/>
    <tableColumn id="6" name="2008:I" dataDxfId="78" dataCellStyle="Normal 3"/>
    <tableColumn id="7" name="2008:II" dataDxfId="77" dataCellStyle="Normal 3"/>
    <tableColumn id="8" name="2008:III" dataDxfId="76" dataCellStyle="Normal 3"/>
    <tableColumn id="9" name="2008:IV" dataDxfId="75" dataCellStyle="Normal 3"/>
    <tableColumn id="10" name="2009:I" dataDxfId="74" dataCellStyle="Normal 3"/>
    <tableColumn id="11" name="2009:II" dataDxfId="73" dataCellStyle="Normal 3"/>
    <tableColumn id="12" name="2009:III" dataDxfId="72" dataCellStyle="Normal 3"/>
    <tableColumn id="13" name="2009:IV" dataDxfId="71" dataCellStyle="Normal 3"/>
    <tableColumn id="14" name="2010:I" dataDxfId="70" dataCellStyle="Normal 3"/>
    <tableColumn id="15" name="2010:II" dataDxfId="69" dataCellStyle="Normal 3"/>
    <tableColumn id="16" name="2010:III" dataDxfId="68" dataCellStyle="Normal 3"/>
    <tableColumn id="17" name="2010:IV" dataDxfId="67" dataCellStyle="Normal 3"/>
    <tableColumn id="18" name="2011:I" dataDxfId="66" dataCellStyle="Normal 3"/>
    <tableColumn id="19" name="2011:II" dataDxfId="65" dataCellStyle="Normal 3"/>
    <tableColumn id="20" name="2011:III" dataDxfId="64" dataCellStyle="Normal 3"/>
    <tableColumn id="21" name="2011:IV" dataDxfId="63" dataCellStyle="Normal 3"/>
    <tableColumn id="22" name="2012:I" dataDxfId="62" dataCellStyle="Normal 3"/>
    <tableColumn id="23" name="2012:II" dataDxfId="61" dataCellStyle="Normal 3"/>
    <tableColumn id="24" name="2012:III" dataDxfId="60" dataCellStyle="Normal 3"/>
    <tableColumn id="25" name="2012:IV" dataDxfId="59" dataCellStyle="Normal 3"/>
    <tableColumn id="26" name="2013:I" dataDxfId="58" dataCellStyle="Normal 3"/>
    <tableColumn id="27" name="2013:II" dataDxfId="57" dataCellStyle="Normal 3"/>
    <tableColumn id="28" name="2013:III" dataDxfId="56" dataCellStyle="Normal 3"/>
    <tableColumn id="29" name="2013:IV" dataDxfId="55" dataCellStyle="Normal 3"/>
    <tableColumn id="30" name="2014:I" dataDxfId="54" dataCellStyle="Normal 3"/>
    <tableColumn id="31" name="2014:II" dataDxfId="53" dataCellStyle="Normal 3"/>
    <tableColumn id="32" name="2014:III" dataDxfId="52" dataCellStyle="Normal 3"/>
    <tableColumn id="33" name="2014:IV" dataDxfId="51" dataCellStyle="Normal 3"/>
    <tableColumn id="34" name="2015:I" dataDxfId="50" dataCellStyle="Normal 3"/>
    <tableColumn id="35" name="2015:II" dataDxfId="49" dataCellStyle="Normal 3"/>
    <tableColumn id="36" name="2015:III" dataDxfId="48" dataCellStyle="Normal 3"/>
    <tableColumn id="37" name="2015:IV" dataDxfId="47" dataCellStyle="Normal 3"/>
    <tableColumn id="38" name="2016:I" dataDxfId="46" dataCellStyle="Normal 3"/>
    <tableColumn id="39" name="2016:II" dataDxfId="45" dataCellStyle="Normal 3"/>
    <tableColumn id="40" name="2016:III" dataDxfId="44" dataCellStyle="Normal 3"/>
    <tableColumn id="41" name="2016:IV" dataDxfId="43" dataCellStyle="Normal 3"/>
    <tableColumn id="42" name="2017:I" dataDxfId="42" dataCellStyle="Normal 3"/>
    <tableColumn id="43" name="2017:II" dataDxfId="41" dataCellStyle="Normal 3"/>
    <tableColumn id="44" name="2017:III" dataDxfId="40" dataCellStyle="Normal 3"/>
    <tableColumn id="45" name="2017:IV" dataDxfId="39" dataCellStyle="Normal 3"/>
    <tableColumn id="46" name="2018:I" dataDxfId="38" dataCellStyle="Normal 3"/>
    <tableColumn id="47" name="2018:II" dataDxfId="37" dataCellStyle="Normal 3"/>
    <tableColumn id="48" name="2018:III" dataDxfId="36" dataCellStyle="Normal 3"/>
    <tableColumn id="49" name="2018:IV" dataDxfId="35" dataCellStyle="Normal 3"/>
    <tableColumn id="50" name="2019:I" dataDxfId="34" dataCellStyle="Normal 3"/>
    <tableColumn id="51" name="2019:II" dataDxfId="33" dataCellStyle="Normal 3"/>
    <tableColumn id="52" name="2019:III" dataDxfId="32" dataCellStyle="Normal 3"/>
    <tableColumn id="53" name="2019:IV" dataDxfId="31" dataCellStyle="Normal 3"/>
    <tableColumn id="54" name="2020:I" dataDxfId="30" dataCellStyle="Normal 3"/>
    <tableColumn id="55" name="2020:II" dataDxfId="29" dataCellStyle="Normal 3"/>
    <tableColumn id="56" name="2020:III" dataDxfId="28" dataCellStyle="Normal 3"/>
    <tableColumn id="57" name="2020:IV" dataDxfId="27" dataCellStyle="Normal 3"/>
    <tableColumn id="58" name="2021:I" dataDxfId="26" dataCellStyle="Normal 3"/>
    <tableColumn id="59" name="2021:II" dataDxfId="25" dataCellStyle="Normal 3"/>
    <tableColumn id="60" name="2021:III" dataDxfId="24" dataCellStyle="Normal 3"/>
    <tableColumn id="61" name="2021:IV" dataDxfId="23" dataCellStyle="Normal 3"/>
    <tableColumn id="62" name="2022:I" dataDxfId="22" dataCellStyle="Normal 3"/>
    <tableColumn id="63" name="2022:II" dataDxfId="21" dataCellStyle="Normal 3"/>
    <tableColumn id="64" name="2022:III" dataDxfId="20" dataCellStyle="Normal 3"/>
    <tableColumn id="65" name="2022:IV" dataDxfId="19" dataCellStyle="Normal 3"/>
  </tableColumns>
  <tableStyleInfo name="TableStyleMedium20" showFirstColumn="0" showLastColumn="0" showRowStripes="1" showColumnStripes="0"/>
</table>
</file>

<file path=xl/tables/table5.xml><?xml version="1.0" encoding="utf-8"?>
<table xmlns="http://schemas.openxmlformats.org/spreadsheetml/2006/main" id="5" name="PIB_ANUAL_ENC" displayName="PIB_ANUAL_ENC" ref="A2:Q22" totalsRowShown="0" headerRowDxfId="18" dataDxfId="17">
  <tableColumns count="17">
    <tableColumn id="1" name="VA ENCADEADO POR SECTORES DE ACTIVIDADE " dataDxfId="16"/>
    <tableColumn id="2" name="2007" dataDxfId="15"/>
    <tableColumn id="3" name="2008" dataDxfId="14"/>
    <tableColumn id="4" name="2009" dataDxfId="13"/>
    <tableColumn id="5" name="2010" dataDxfId="12"/>
    <tableColumn id="6" name="2011" dataDxfId="11"/>
    <tableColumn id="7" name="2012" dataDxfId="10"/>
    <tableColumn id="8" name="2013" dataDxfId="9"/>
    <tableColumn id="9" name="2014" dataDxfId="8"/>
    <tableColumn id="10" name="2015" dataDxfId="7"/>
    <tableColumn id="11" name="2016" dataDxfId="6"/>
    <tableColumn id="12" name="2017" dataDxfId="5"/>
    <tableColumn id="13" name="2018" dataDxfId="4"/>
    <tableColumn id="14" name="2019P" dataDxfId="3"/>
    <tableColumn id="15" name="2020P" dataDxfId="2"/>
    <tableColumn id="16" name="2021P" dataDxfId="1"/>
    <tableColumn id="17" name="2022P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Layout" topLeftCell="A22" zoomScale="50" zoomScaleNormal="100" zoomScalePageLayoutView="50" workbookViewId="0">
      <selection activeCell="Y51" sqref="Y51"/>
    </sheetView>
  </sheetViews>
  <sheetFormatPr defaultRowHeight="15" x14ac:dyDescent="0.25"/>
  <cols>
    <col min="18" max="18" width="9.140625" customWidth="1"/>
  </cols>
  <sheetData/>
  <pageMargins left="7.5431034482758624E-3" right="7.5431034482758624E-3" top="7.5431034482758624E-3" bottom="7.5431034482758624E-3" header="0.3" footer="0.3"/>
  <pageSetup paperSize="9" scale="6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R26"/>
  <sheetViews>
    <sheetView showGridLines="0" view="pageLayout" topLeftCell="A2" zoomScaleNormal="100" workbookViewId="0">
      <selection activeCell="A3" sqref="A3:P22"/>
    </sheetView>
  </sheetViews>
  <sheetFormatPr defaultColWidth="9.140625" defaultRowHeight="15" customHeight="1" x14ac:dyDescent="0.25"/>
  <cols>
    <col min="1" max="1" width="54.7109375" style="35" customWidth="1"/>
    <col min="2" max="12" width="6.28515625" style="35" bestFit="1" customWidth="1"/>
    <col min="13" max="15" width="6.5703125" style="35" bestFit="1" customWidth="1"/>
    <col min="16" max="16" width="6.7109375" style="35" bestFit="1" customWidth="1"/>
    <col min="17" max="16384" width="9.140625" style="35"/>
  </cols>
  <sheetData>
    <row r="1" spans="1:16" ht="15" customHeight="1" x14ac:dyDescent="0.25">
      <c r="A1" s="71" t="s">
        <v>134</v>
      </c>
    </row>
    <row r="2" spans="1:16" ht="15" customHeight="1" x14ac:dyDescent="0.25">
      <c r="A2" s="120" t="s">
        <v>116</v>
      </c>
      <c r="B2" s="121">
        <v>2008</v>
      </c>
      <c r="C2" s="121">
        <v>2009</v>
      </c>
      <c r="D2" s="121">
        <v>2010</v>
      </c>
      <c r="E2" s="121">
        <v>2011</v>
      </c>
      <c r="F2" s="121">
        <v>2012</v>
      </c>
      <c r="G2" s="121">
        <v>2013</v>
      </c>
      <c r="H2" s="121">
        <v>2014</v>
      </c>
      <c r="I2" s="121">
        <v>2015</v>
      </c>
      <c r="J2" s="121">
        <v>2016</v>
      </c>
      <c r="K2" s="121">
        <v>2017</v>
      </c>
      <c r="L2" s="121">
        <v>2018</v>
      </c>
      <c r="M2" s="121" t="s">
        <v>136</v>
      </c>
      <c r="N2" s="121" t="s">
        <v>138</v>
      </c>
      <c r="O2" s="121" t="s">
        <v>137</v>
      </c>
      <c r="P2" s="121" t="s">
        <v>139</v>
      </c>
    </row>
    <row r="3" spans="1:16" ht="15" customHeight="1" x14ac:dyDescent="0.25">
      <c r="A3" s="105" t="s">
        <v>65</v>
      </c>
      <c r="B3" s="75">
        <f>('Q2.2'!C3/'Q2.2'!B3-1)*100</f>
        <v>3.9440735176895281</v>
      </c>
      <c r="C3" s="75">
        <f>('Q2.2'!D3/'Q2.2'!C3-1)*100</f>
        <v>11.017596231603545</v>
      </c>
      <c r="D3" s="75">
        <f>('Q2.2'!E3/'Q2.2'!D3-1)*100</f>
        <v>-4.3371938641396879</v>
      </c>
      <c r="E3" s="75">
        <f>('Q2.2'!F3/'Q2.2'!E3-1)*100</f>
        <v>7.8637886336501595</v>
      </c>
      <c r="F3" s="75">
        <f>('Q2.2'!G3/'Q2.2'!F3-1)*100</f>
        <v>7.8721354017979417</v>
      </c>
      <c r="G3" s="75">
        <f>('Q2.2'!H3/'Q2.2'!G3-1)*100</f>
        <v>-3.2425499555471138</v>
      </c>
      <c r="H3" s="75">
        <f>('Q2.2'!I3/'Q2.2'!H3-1)*100</f>
        <v>1.242785339623409</v>
      </c>
      <c r="I3" s="75">
        <f>('Q2.2'!J3/'Q2.2'!I3-1)*100</f>
        <v>7.2030533739916525</v>
      </c>
      <c r="J3" s="75">
        <f>('Q2.2'!K3/'Q2.2'!J3-1)*100</f>
        <v>9.0312990025076534</v>
      </c>
      <c r="K3" s="75">
        <f>('Q2.2'!L3/'Q2.2'!K3-1)*100</f>
        <v>-15.480929014947087</v>
      </c>
      <c r="L3" s="75">
        <f>('Q2.2'!M3/'Q2.2'!L3-1)*100</f>
        <v>-17.581981318305317</v>
      </c>
      <c r="M3" s="75">
        <f>('Q2.2'!N3/'Q2.2'!M3-1)*100</f>
        <v>-5.7328194464518649</v>
      </c>
      <c r="N3" s="75">
        <f>('Q2.2'!O3/'Q2.2'!N3-1)*100</f>
        <v>8.9434958807551581</v>
      </c>
      <c r="O3" s="75">
        <f>('Q2.2'!P3/'Q2.2'!O3-1)*100</f>
        <v>1.7036092029233396</v>
      </c>
      <c r="P3" s="75">
        <f>('Q2.2'!Q3/'Q2.2'!P3-1)*100</f>
        <v>-8.3319327211568641</v>
      </c>
    </row>
    <row r="4" spans="1:16" ht="15" customHeight="1" x14ac:dyDescent="0.25">
      <c r="A4" s="77" t="s">
        <v>121</v>
      </c>
      <c r="B4" s="74">
        <f>('Q2.2'!C4/'Q2.2'!B4-1)*100</f>
        <v>-21.549372812936319</v>
      </c>
      <c r="C4" s="74">
        <f>('Q2.2'!D4/'Q2.2'!C4-1)*100</f>
        <v>40.011836017695757</v>
      </c>
      <c r="D4" s="74">
        <f>('Q2.2'!E4/'Q2.2'!D4-1)*100</f>
        <v>3.7440615983933778</v>
      </c>
      <c r="E4" s="74">
        <f>('Q2.2'!F4/'Q2.2'!E4-1)*100</f>
        <v>-32.784665857482807</v>
      </c>
      <c r="F4" s="74">
        <f>('Q2.2'!G4/'Q2.2'!F4-1)*100</f>
        <v>32.515655844972066</v>
      </c>
      <c r="G4" s="74">
        <f>('Q2.2'!H4/'Q2.2'!G4-1)*100</f>
        <v>21.514091046690218</v>
      </c>
      <c r="H4" s="74">
        <f>('Q2.2'!I4/'Q2.2'!H4-1)*100</f>
        <v>0.44316124307550719</v>
      </c>
      <c r="I4" s="74">
        <f>('Q2.2'!J4/'Q2.2'!I4-1)*100</f>
        <v>17.340761139508043</v>
      </c>
      <c r="J4" s="74">
        <f>('Q2.2'!K4/'Q2.2'!J4-1)*100</f>
        <v>-0.92661704299968894</v>
      </c>
      <c r="K4" s="74">
        <f>('Q2.2'!L4/'Q2.2'!K4-1)*100</f>
        <v>-1.3976863273405193</v>
      </c>
      <c r="L4" s="74">
        <f>('Q2.2'!M4/'Q2.2'!L4-1)*100</f>
        <v>0.36265645550328518</v>
      </c>
      <c r="M4" s="74">
        <f>('Q2.2'!N4/'Q2.2'!M4-1)*100</f>
        <v>-30.155987618130354</v>
      </c>
      <c r="N4" s="74">
        <f>('Q2.2'!O4/'Q2.2'!N4-1)*100</f>
        <v>13.349628714040129</v>
      </c>
      <c r="O4" s="74">
        <f>('Q2.2'!P4/'Q2.2'!O4-1)*100</f>
        <v>11.615849480572527</v>
      </c>
      <c r="P4" s="74">
        <f>('Q2.2'!Q4/'Q2.2'!P4-1)*100</f>
        <v>-30.213469826079475</v>
      </c>
    </row>
    <row r="5" spans="1:16" ht="15" customHeight="1" x14ac:dyDescent="0.25">
      <c r="A5" s="105" t="s">
        <v>66</v>
      </c>
      <c r="B5" s="75">
        <f>('Q2.2'!C5/'Q2.2'!B5-1)*100</f>
        <v>32.766016637381547</v>
      </c>
      <c r="C5" s="75">
        <f>('Q2.2'!D5/'Q2.2'!C5-1)*100</f>
        <v>-31.310224150158039</v>
      </c>
      <c r="D5" s="75">
        <f>('Q2.2'!E5/'Q2.2'!D5-1)*100</f>
        <v>-4.5480258531309321</v>
      </c>
      <c r="E5" s="75">
        <f>('Q2.2'!F5/'Q2.2'!E5-1)*100</f>
        <v>-14.274554895465419</v>
      </c>
      <c r="F5" s="75">
        <f>('Q2.2'!G5/'Q2.2'!F5-1)*100</f>
        <v>-34.79170937496631</v>
      </c>
      <c r="G5" s="75">
        <f>('Q2.2'!H5/'Q2.2'!G5-1)*100</f>
        <v>19.922559727038646</v>
      </c>
      <c r="H5" s="75">
        <f>('Q2.2'!I5/'Q2.2'!H5-1)*100</f>
        <v>6.6432886988859519</v>
      </c>
      <c r="I5" s="75">
        <f>('Q2.2'!J5/'Q2.2'!I5-1)*100</f>
        <v>-29.259976892004445</v>
      </c>
      <c r="J5" s="75">
        <f>('Q2.2'!K5/'Q2.2'!J5-1)*100</f>
        <v>-9.051071750967953</v>
      </c>
      <c r="K5" s="75">
        <f>('Q2.2'!L5/'Q2.2'!K5-1)*100</f>
        <v>8.461140224602314</v>
      </c>
      <c r="L5" s="75">
        <f>('Q2.2'!M5/'Q2.2'!L5-1)*100</f>
        <v>2.7867428255936133</v>
      </c>
      <c r="M5" s="75">
        <f>('Q2.2'!N5/'Q2.2'!M5-1)*100</f>
        <v>8.5028461544267575</v>
      </c>
      <c r="N5" s="75">
        <f>('Q2.2'!O5/'Q2.2'!N5-1)*100</f>
        <v>-5.7953129780180745</v>
      </c>
      <c r="O5" s="75">
        <f>('Q2.2'!P5/'Q2.2'!O5-1)*100</f>
        <v>32.828572739157757</v>
      </c>
      <c r="P5" s="75">
        <f>('Q2.2'!Q5/'Q2.2'!P5-1)*100</f>
        <v>2.5947137527059683</v>
      </c>
    </row>
    <row r="6" spans="1:16" ht="15" customHeight="1" x14ac:dyDescent="0.25">
      <c r="A6" s="77" t="s">
        <v>123</v>
      </c>
      <c r="B6" s="74">
        <f>('Q2.2'!C6/'Q2.2'!B6-1)*100</f>
        <v>11.853097012988645</v>
      </c>
      <c r="C6" s="74">
        <f>('Q2.2'!D6/'Q2.2'!C6-1)*100</f>
        <v>-0.76624679219193803</v>
      </c>
      <c r="D6" s="74">
        <f>('Q2.2'!E6/'Q2.2'!D6-1)*100</f>
        <v>9.6906730748911976</v>
      </c>
      <c r="E6" s="74">
        <f>('Q2.2'!F6/'Q2.2'!E6-1)*100</f>
        <v>4.2557278296560641</v>
      </c>
      <c r="F6" s="74">
        <f>('Q2.2'!G6/'Q2.2'!F6-1)*100</f>
        <v>-2.3410614516977124</v>
      </c>
      <c r="G6" s="74">
        <f>('Q2.2'!H6/'Q2.2'!G6-1)*100</f>
        <v>4.3998899329485752</v>
      </c>
      <c r="H6" s="74">
        <f>('Q2.2'!I6/'Q2.2'!H6-1)*100</f>
        <v>1.9377674313499904</v>
      </c>
      <c r="I6" s="74">
        <f>('Q2.2'!J6/'Q2.2'!I6-1)*100</f>
        <v>-2.909766677117287</v>
      </c>
      <c r="J6" s="74">
        <f>('Q2.2'!K6/'Q2.2'!J6-1)*100</f>
        <v>7.564176418291213</v>
      </c>
      <c r="K6" s="74">
        <f>('Q2.2'!L6/'Q2.2'!K6-1)*100</f>
        <v>1.61143589383963</v>
      </c>
      <c r="L6" s="74">
        <f>('Q2.2'!M6/'Q2.2'!L6-1)*100</f>
        <v>6.6386333570970235</v>
      </c>
      <c r="M6" s="74">
        <f>('Q2.2'!N6/'Q2.2'!M6-1)*100</f>
        <v>4.9371180369617296</v>
      </c>
      <c r="N6" s="74">
        <f>('Q2.2'!O6/'Q2.2'!N6-1)*100</f>
        <v>-13.336727932394298</v>
      </c>
      <c r="O6" s="74">
        <f>('Q2.2'!P6/'Q2.2'!O6-1)*100</f>
        <v>9.952887929911892</v>
      </c>
      <c r="P6" s="74">
        <f>('Q2.2'!Q6/'Q2.2'!P6-1)*100</f>
        <v>3.2879667438689753</v>
      </c>
    </row>
    <row r="7" spans="1:16" ht="15" customHeight="1" x14ac:dyDescent="0.25">
      <c r="A7" s="105" t="s">
        <v>67</v>
      </c>
      <c r="B7" s="75">
        <f>('Q2.2'!C7/'Q2.2'!B7-1)*100</f>
        <v>40.081023677196882</v>
      </c>
      <c r="C7" s="75">
        <f>('Q2.2'!D7/'Q2.2'!C7-1)*100</f>
        <v>13.17739195748533</v>
      </c>
      <c r="D7" s="75">
        <f>('Q2.2'!E7/'Q2.2'!D7-1)*100</f>
        <v>11.904013136615799</v>
      </c>
      <c r="E7" s="75">
        <f>('Q2.2'!F7/'Q2.2'!E7-1)*100</f>
        <v>-3.7326667791109158</v>
      </c>
      <c r="F7" s="75">
        <f>('Q2.2'!G7/'Q2.2'!F7-1)*100</f>
        <v>59.36478403179477</v>
      </c>
      <c r="G7" s="75">
        <f>('Q2.2'!H7/'Q2.2'!G7-1)*100</f>
        <v>11.172331396944713</v>
      </c>
      <c r="H7" s="75">
        <f>('Q2.2'!I7/'Q2.2'!H7-1)*100</f>
        <v>1.8705516308358927</v>
      </c>
      <c r="I7" s="75">
        <f>('Q2.2'!J7/'Q2.2'!I7-1)*100</f>
        <v>39.153296789572401</v>
      </c>
      <c r="J7" s="75">
        <f>('Q2.2'!K7/'Q2.2'!J7-1)*100</f>
        <v>-13.221578736144235</v>
      </c>
      <c r="K7" s="75">
        <f>('Q2.2'!L7/'Q2.2'!K7-1)*100</f>
        <v>2.238217327911407</v>
      </c>
      <c r="L7" s="75">
        <f>('Q2.2'!M7/'Q2.2'!L7-1)*100</f>
        <v>3.9972320564535258</v>
      </c>
      <c r="M7" s="75">
        <f>('Q2.2'!N7/'Q2.2'!M7-1)*100</f>
        <v>7.0052313605392325</v>
      </c>
      <c r="N7" s="75">
        <f>('Q2.2'!O7/'Q2.2'!N7-1)*100</f>
        <v>-24.63783809480562</v>
      </c>
      <c r="O7" s="75">
        <f>('Q2.2'!P7/'Q2.2'!O7-1)*100</f>
        <v>5.0567593611014816</v>
      </c>
      <c r="P7" s="75">
        <f>('Q2.2'!Q7/'Q2.2'!P7-1)*100</f>
        <v>29.871491662915915</v>
      </c>
    </row>
    <row r="8" spans="1:16" ht="15" customHeight="1" x14ac:dyDescent="0.25">
      <c r="A8" s="77" t="s">
        <v>68</v>
      </c>
      <c r="B8" s="74">
        <f>('Q2.2'!C8/'Q2.2'!B8-1)*100</f>
        <v>19.117021045732475</v>
      </c>
      <c r="C8" s="74">
        <f>('Q2.2'!D8/'Q2.2'!C8-1)*100</f>
        <v>-7.6515256547719401</v>
      </c>
      <c r="D8" s="74">
        <f>('Q2.2'!E8/'Q2.2'!D8-1)*100</f>
        <v>-10.963559128705015</v>
      </c>
      <c r="E8" s="74">
        <f>('Q2.2'!F8/'Q2.2'!E8-1)*100</f>
        <v>0.6271584880318759</v>
      </c>
      <c r="F8" s="74">
        <f>('Q2.2'!G8/'Q2.2'!F8-1)*100</f>
        <v>-13.030576768889224</v>
      </c>
      <c r="G8" s="74">
        <f>('Q2.2'!H8/'Q2.2'!G8-1)*100</f>
        <v>0.52997204209568327</v>
      </c>
      <c r="H8" s="74">
        <f>('Q2.2'!I8/'Q2.2'!H8-1)*100</f>
        <v>7.3612376525892698</v>
      </c>
      <c r="I8" s="74">
        <f>('Q2.2'!J8/'Q2.2'!I8-1)*100</f>
        <v>-14.036592932937641</v>
      </c>
      <c r="J8" s="74">
        <f>('Q2.2'!K8/'Q2.2'!J8-1)*100</f>
        <v>-28.604239939817646</v>
      </c>
      <c r="K8" s="74">
        <f>('Q2.2'!L8/'Q2.2'!K8-1)*100</f>
        <v>9.7962851618456313</v>
      </c>
      <c r="L8" s="74">
        <f>('Q2.2'!M8/'Q2.2'!L8-1)*100</f>
        <v>-9.128729169742833E-2</v>
      </c>
      <c r="M8" s="74">
        <f>('Q2.2'!N8/'Q2.2'!M8-1)*100</f>
        <v>8.4530736762915346</v>
      </c>
      <c r="N8" s="74">
        <f>('Q2.2'!O8/'Q2.2'!N8-1)*100</f>
        <v>-5.420749319870632</v>
      </c>
      <c r="O8" s="74">
        <f>('Q2.2'!P8/'Q2.2'!O8-1)*100</f>
        <v>32.828482685297033</v>
      </c>
      <c r="P8" s="74">
        <f>('Q2.2'!Q8/'Q2.2'!P8-1)*100</f>
        <v>2.5955752019278799</v>
      </c>
    </row>
    <row r="9" spans="1:16" ht="15" customHeight="1" x14ac:dyDescent="0.25">
      <c r="A9" s="105" t="s">
        <v>69</v>
      </c>
      <c r="B9" s="75">
        <f>('Q2.2'!C9/'Q2.2'!B9-1)*100</f>
        <v>-3.4258626635917278</v>
      </c>
      <c r="C9" s="75">
        <f>('Q2.2'!D9/'Q2.2'!C9-1)*100</f>
        <v>5.6161238607070452</v>
      </c>
      <c r="D9" s="75">
        <f>('Q2.2'!E9/'Q2.2'!D9-1)*100</f>
        <v>2.513412274372806</v>
      </c>
      <c r="E9" s="75">
        <f>('Q2.2'!F9/'Q2.2'!E9-1)*100</f>
        <v>2.1882917463760254</v>
      </c>
      <c r="F9" s="75">
        <f>('Q2.2'!G9/'Q2.2'!F9-1)*100</f>
        <v>-2.1715833352802139</v>
      </c>
      <c r="G9" s="75">
        <f>('Q2.2'!H9/'Q2.2'!G9-1)*100</f>
        <v>-8.016241719882089</v>
      </c>
      <c r="H9" s="75">
        <f>('Q2.2'!I9/'Q2.2'!H9-1)*100</f>
        <v>2.3921897134973502</v>
      </c>
      <c r="I9" s="75">
        <f>('Q2.2'!J9/'Q2.2'!I9-1)*100</f>
        <v>-9.0575786524856881</v>
      </c>
      <c r="J9" s="75">
        <f>('Q2.2'!K9/'Q2.2'!J9-1)*100</f>
        <v>15.824446658717051</v>
      </c>
      <c r="K9" s="75">
        <f>('Q2.2'!L9/'Q2.2'!K9-1)*100</f>
        <v>10.081015588084984</v>
      </c>
      <c r="L9" s="75">
        <f>('Q2.2'!M9/'Q2.2'!L9-1)*100</f>
        <v>9.9365567491567219</v>
      </c>
      <c r="M9" s="75">
        <f>('Q2.2'!N9/'Q2.2'!M9-1)*100</f>
        <v>8.1383699882517924</v>
      </c>
      <c r="N9" s="75">
        <f>('Q2.2'!O9/'Q2.2'!N9-1)*100</f>
        <v>-34.590436344375028</v>
      </c>
      <c r="O9" s="75">
        <f>('Q2.2'!P9/'Q2.2'!O9-1)*100</f>
        <v>15.651118466261039</v>
      </c>
      <c r="P9" s="75">
        <f>('Q2.2'!Q9/'Q2.2'!P9-1)*100</f>
        <v>34.228268746966336</v>
      </c>
    </row>
    <row r="10" spans="1:16" ht="15" customHeight="1" x14ac:dyDescent="0.25">
      <c r="A10" s="107" t="s">
        <v>124</v>
      </c>
      <c r="B10" s="74">
        <f>('Q2.2'!C10/'Q2.2'!B10-1)*100</f>
        <v>7.6758332756518444</v>
      </c>
      <c r="C10" s="74">
        <f>('Q2.2'!D10/'Q2.2'!C10-1)*100</f>
        <v>-8.5999898852931587</v>
      </c>
      <c r="D10" s="74">
        <f>('Q2.2'!E10/'Q2.2'!D10-1)*100</f>
        <v>9.5762995899206125</v>
      </c>
      <c r="E10" s="74">
        <f>('Q2.2'!F10/'Q2.2'!E10-1)*100</f>
        <v>-12.113154742226872</v>
      </c>
      <c r="F10" s="74">
        <f>('Q2.2'!G10/'Q2.2'!F10-1)*100</f>
        <v>-6.2977390597146581</v>
      </c>
      <c r="G10" s="74">
        <f>('Q2.2'!H10/'Q2.2'!G10-1)*100</f>
        <v>8.5117399367126367</v>
      </c>
      <c r="H10" s="74">
        <f>('Q2.2'!I10/'Q2.2'!H10-1)*100</f>
        <v>-10.705219086684892</v>
      </c>
      <c r="I10" s="74">
        <f>('Q2.2'!J10/'Q2.2'!I10-1)*100</f>
        <v>6.9359886385927938</v>
      </c>
      <c r="J10" s="74">
        <f>('Q2.2'!K10/'Q2.2'!J10-1)*100</f>
        <v>38.871530099803351</v>
      </c>
      <c r="K10" s="74">
        <f>('Q2.2'!L10/'Q2.2'!K10-1)*100</f>
        <v>16.111758999425785</v>
      </c>
      <c r="L10" s="74">
        <f>('Q2.2'!M10/'Q2.2'!L10-1)*100</f>
        <v>2.9207446866063247</v>
      </c>
      <c r="M10" s="74">
        <f>('Q2.2'!N10/'Q2.2'!M10-1)*100</f>
        <v>15.320762058162751</v>
      </c>
      <c r="N10" s="74">
        <f>('Q2.2'!O10/'Q2.2'!N10-1)*100</f>
        <v>-46.916560632950898</v>
      </c>
      <c r="O10" s="74">
        <f>('Q2.2'!P10/'Q2.2'!O10-1)*100</f>
        <v>-0.80104434210229725</v>
      </c>
      <c r="P10" s="74">
        <f>('Q2.2'!Q10/'Q2.2'!P10-1)*100</f>
        <v>45.77538745484231</v>
      </c>
    </row>
    <row r="11" spans="1:16" ht="15" customHeight="1" x14ac:dyDescent="0.25">
      <c r="A11" s="105" t="s">
        <v>70</v>
      </c>
      <c r="B11" s="75">
        <f>('Q2.2'!C11/'Q2.2'!B11-1)*100</f>
        <v>7.8506096759637378</v>
      </c>
      <c r="C11" s="75">
        <f>('Q2.2'!D11/'Q2.2'!C11-1)*100</f>
        <v>-1.5016624658344968</v>
      </c>
      <c r="D11" s="75">
        <f>('Q2.2'!E11/'Q2.2'!D11-1)*100</f>
        <v>-2.654746738353464</v>
      </c>
      <c r="E11" s="75">
        <f>('Q2.2'!F11/'Q2.2'!E11-1)*100</f>
        <v>22.650907862008562</v>
      </c>
      <c r="F11" s="75">
        <f>('Q2.2'!G11/'Q2.2'!F11-1)*100</f>
        <v>15.927736370617374</v>
      </c>
      <c r="G11" s="75">
        <f>('Q2.2'!H11/'Q2.2'!G11-1)*100</f>
        <v>2.5905918240587855</v>
      </c>
      <c r="H11" s="75">
        <f>('Q2.2'!I11/'Q2.2'!H11-1)*100</f>
        <v>-10.183877420006027</v>
      </c>
      <c r="I11" s="75">
        <f>('Q2.2'!J11/'Q2.2'!I11-1)*100</f>
        <v>-13.668590588657869</v>
      </c>
      <c r="J11" s="75">
        <f>('Q2.2'!K11/'Q2.2'!J11-1)*100</f>
        <v>-18.426879571970723</v>
      </c>
      <c r="K11" s="75">
        <f>('Q2.2'!L11/'Q2.2'!K11-1)*100</f>
        <v>6.5520154760370097</v>
      </c>
      <c r="L11" s="75">
        <f>('Q2.2'!M11/'Q2.2'!L11-1)*100</f>
        <v>-5.1457940227039645</v>
      </c>
      <c r="M11" s="75">
        <f>('Q2.2'!N11/'Q2.2'!M11-1)*100</f>
        <v>6.4799360622088464</v>
      </c>
      <c r="N11" s="75">
        <f>('Q2.2'!O11/'Q2.2'!N11-1)*100</f>
        <v>-60.970520231942913</v>
      </c>
      <c r="O11" s="75">
        <f>('Q2.2'!P11/'Q2.2'!O11-1)*100</f>
        <v>-21.385903167132515</v>
      </c>
      <c r="P11" s="75">
        <f>('Q2.2'!Q11/'Q2.2'!P11-1)*100</f>
        <v>264.43083348813792</v>
      </c>
    </row>
    <row r="12" spans="1:16" ht="15" customHeight="1" x14ac:dyDescent="0.25">
      <c r="A12" s="107" t="s">
        <v>125</v>
      </c>
      <c r="B12" s="74">
        <f>('Q2.2'!C12/'Q2.2'!B12-1)*100</f>
        <v>4.5173729551168496</v>
      </c>
      <c r="C12" s="74">
        <f>('Q2.2'!D12/'Q2.2'!C12-1)*100</f>
        <v>7.4656835656129239</v>
      </c>
      <c r="D12" s="74">
        <f>('Q2.2'!E12/'Q2.2'!D12-1)*100</f>
        <v>-0.15886786636579719</v>
      </c>
      <c r="E12" s="74">
        <f>('Q2.2'!F12/'Q2.2'!E12-1)*100</f>
        <v>2.9984480666615188</v>
      </c>
      <c r="F12" s="74">
        <f>('Q2.2'!G12/'Q2.2'!F12-1)*100</f>
        <v>25.881643424562672</v>
      </c>
      <c r="G12" s="74">
        <f>('Q2.2'!H12/'Q2.2'!G12-1)*100</f>
        <v>-5.9055772684460939</v>
      </c>
      <c r="H12" s="74">
        <f>('Q2.2'!I12/'Q2.2'!H12-1)*100</f>
        <v>-1.8467883462089052</v>
      </c>
      <c r="I12" s="74">
        <f>('Q2.2'!J12/'Q2.2'!I12-1)*100</f>
        <v>-2.5472549172816494</v>
      </c>
      <c r="J12" s="74">
        <f>('Q2.2'!K12/'Q2.2'!J12-1)*100</f>
        <v>-25.208691275616658</v>
      </c>
      <c r="K12" s="74">
        <f>('Q2.2'!L12/'Q2.2'!K12-1)*100</f>
        <v>-2.7526668264341581</v>
      </c>
      <c r="L12" s="74">
        <f>('Q2.2'!M12/'Q2.2'!L12-1)*100</f>
        <v>-7.4791430562381134</v>
      </c>
      <c r="M12" s="74">
        <f>('Q2.2'!N12/'Q2.2'!M12-1)*100</f>
        <v>-0.98516472181719994</v>
      </c>
      <c r="N12" s="74">
        <f>('Q2.2'!O12/'Q2.2'!N12-1)*100</f>
        <v>1.4472322389807779</v>
      </c>
      <c r="O12" s="74">
        <f>('Q2.2'!P12/'Q2.2'!O12-1)*100</f>
        <v>1.6628413970594114</v>
      </c>
      <c r="P12" s="74">
        <f>('Q2.2'!Q12/'Q2.2'!P12-1)*100</f>
        <v>3.680513838991728</v>
      </c>
    </row>
    <row r="13" spans="1:16" ht="15" customHeight="1" x14ac:dyDescent="0.25">
      <c r="A13" s="105" t="s">
        <v>72</v>
      </c>
      <c r="B13" s="75">
        <f>('Q2.2'!C13/'Q2.2'!B13-1)*100</f>
        <v>20.332186387246676</v>
      </c>
      <c r="C13" s="75">
        <f>('Q2.2'!D13/'Q2.2'!C13-1)*100</f>
        <v>-16.268171444312461</v>
      </c>
      <c r="D13" s="75">
        <f>('Q2.2'!E13/'Q2.2'!D13-1)*100</f>
        <v>-0.498803895177935</v>
      </c>
      <c r="E13" s="75">
        <f>('Q2.2'!F13/'Q2.2'!E13-1)*100</f>
        <v>-2.1161912905074964</v>
      </c>
      <c r="F13" s="75">
        <f>('Q2.2'!G13/'Q2.2'!F13-1)*100</f>
        <v>-0.12782182001687126</v>
      </c>
      <c r="G13" s="75">
        <f>('Q2.2'!H13/'Q2.2'!G13-1)*100</f>
        <v>-1.4263501570134229</v>
      </c>
      <c r="H13" s="75">
        <f>('Q2.2'!I13/'Q2.2'!H13-1)*100</f>
        <v>9.5583618794416569</v>
      </c>
      <c r="I13" s="75">
        <f>('Q2.2'!J13/'Q2.2'!I13-1)*100</f>
        <v>1.745806403507344</v>
      </c>
      <c r="J13" s="75">
        <f>('Q2.2'!K13/'Q2.2'!J13-1)*100</f>
        <v>15.072687226773374</v>
      </c>
      <c r="K13" s="75">
        <f>('Q2.2'!L13/'Q2.2'!K13-1)*100</f>
        <v>-1.9805231559441805</v>
      </c>
      <c r="L13" s="75">
        <f>('Q2.2'!M13/'Q2.2'!L13-1)*100</f>
        <v>7.4081737021068683</v>
      </c>
      <c r="M13" s="75">
        <f>('Q2.2'!N13/'Q2.2'!M13-1)*100</f>
        <v>9.7085231544580264</v>
      </c>
      <c r="N13" s="75">
        <f>('Q2.2'!O13/'Q2.2'!N13-1)*100</f>
        <v>-12.314381809795972</v>
      </c>
      <c r="O13" s="75">
        <f>('Q2.2'!P13/'Q2.2'!O13-1)*100</f>
        <v>-7.6984249260563464</v>
      </c>
      <c r="P13" s="75">
        <f>('Q2.2'!Q13/'Q2.2'!P13-1)*100</f>
        <v>11.46031479659062</v>
      </c>
    </row>
    <row r="14" spans="1:16" ht="15" customHeight="1" x14ac:dyDescent="0.25">
      <c r="A14" s="77" t="s">
        <v>73</v>
      </c>
      <c r="B14" s="74">
        <f>('Q2.2'!C14/'Q2.2'!B14-1)*100</f>
        <v>4.5515973528004627</v>
      </c>
      <c r="C14" s="74">
        <f>('Q2.2'!D14/'Q2.2'!C14-1)*100</f>
        <v>-2.80738377684836</v>
      </c>
      <c r="D14" s="74">
        <f>('Q2.2'!E14/'Q2.2'!D14-1)*100</f>
        <v>3.1925290276751506</v>
      </c>
      <c r="E14" s="74">
        <f>('Q2.2'!F14/'Q2.2'!E14-1)*100</f>
        <v>1.6224871601474122</v>
      </c>
      <c r="F14" s="74">
        <f>('Q2.2'!G14/'Q2.2'!F14-1)*100</f>
        <v>-8.3710622237087584E-2</v>
      </c>
      <c r="G14" s="74">
        <f>('Q2.2'!H14/'Q2.2'!G14-1)*100</f>
        <v>0.17221969483705024</v>
      </c>
      <c r="H14" s="74">
        <f>('Q2.2'!I14/'Q2.2'!H14-1)*100</f>
        <v>0.30835547284433495</v>
      </c>
      <c r="I14" s="74">
        <f>('Q2.2'!J14/'Q2.2'!I14-1)*100</f>
        <v>2.4939582363282087</v>
      </c>
      <c r="J14" s="74">
        <f>('Q2.2'!K14/'Q2.2'!J14-1)*100</f>
        <v>3.322566428647078</v>
      </c>
      <c r="K14" s="74">
        <f>('Q2.2'!L14/'Q2.2'!K14-1)*100</f>
        <v>0.43869620568743883</v>
      </c>
      <c r="L14" s="74">
        <f>('Q2.2'!M14/'Q2.2'!L14-1)*100</f>
        <v>2.2612554643488769</v>
      </c>
      <c r="M14" s="74">
        <f>('Q2.2'!N14/'Q2.2'!M14-1)*100</f>
        <v>10.727006141854334</v>
      </c>
      <c r="N14" s="74">
        <f>('Q2.2'!O14/'Q2.2'!N14-1)*100</f>
        <v>5.5152801724312361</v>
      </c>
      <c r="O14" s="74">
        <f>('Q2.2'!P14/'Q2.2'!O14-1)*100</f>
        <v>8.0915442098004942</v>
      </c>
      <c r="P14" s="74">
        <f>('Q2.2'!Q14/'Q2.2'!P14-1)*100</f>
        <v>6.7944774840360989</v>
      </c>
    </row>
    <row r="15" spans="1:16" ht="15" customHeight="1" x14ac:dyDescent="0.25">
      <c r="A15" s="105" t="s">
        <v>74</v>
      </c>
      <c r="B15" s="75">
        <f>('Q2.2'!C15/'Q2.2'!B15-1)*100</f>
        <v>11.735035918755221</v>
      </c>
      <c r="C15" s="75">
        <f>('Q2.2'!D15/'Q2.2'!C15-1)*100</f>
        <v>-0.12963556819823863</v>
      </c>
      <c r="D15" s="75">
        <f>('Q2.2'!E15/'Q2.2'!D15-1)*100</f>
        <v>23.372321447819488</v>
      </c>
      <c r="E15" s="75">
        <f>('Q2.2'!F15/'Q2.2'!E15-1)*100</f>
        <v>10.344281618765061</v>
      </c>
      <c r="F15" s="75">
        <f>('Q2.2'!G15/'Q2.2'!F15-1)*100</f>
        <v>1.8878503551358117</v>
      </c>
      <c r="G15" s="75">
        <f>('Q2.2'!H15/'Q2.2'!G15-1)*100</f>
        <v>5.1937047582645723</v>
      </c>
      <c r="H15" s="75">
        <f>('Q2.2'!I15/'Q2.2'!H15-1)*100</f>
        <v>-5.134015225505884</v>
      </c>
      <c r="I15" s="75">
        <f>('Q2.2'!J15/'Q2.2'!I15-1)*100</f>
        <v>26.968354181480024</v>
      </c>
      <c r="J15" s="75">
        <f>('Q2.2'!K15/'Q2.2'!J15-1)*100</f>
        <v>3.3633791827914594</v>
      </c>
      <c r="K15" s="75">
        <f>('Q2.2'!L15/'Q2.2'!K15-1)*100</f>
        <v>9.7473410062753896</v>
      </c>
      <c r="L15" s="75">
        <f>('Q2.2'!M15/'Q2.2'!L15-1)*100</f>
        <v>1.0559539297950282</v>
      </c>
      <c r="M15" s="75">
        <f>('Q2.2'!N15/'Q2.2'!M15-1)*100</f>
        <v>-7.3481576454793807</v>
      </c>
      <c r="N15" s="75">
        <f>('Q2.2'!O15/'Q2.2'!N15-1)*100</f>
        <v>-53.304341806138524</v>
      </c>
      <c r="O15" s="75">
        <f>('Q2.2'!P15/'Q2.2'!O15-1)*100</f>
        <v>6.6061994209230201</v>
      </c>
      <c r="P15" s="75">
        <f>('Q2.2'!Q15/'Q2.2'!P15-1)*100</f>
        <v>53.030953567427929</v>
      </c>
    </row>
    <row r="16" spans="1:16" ht="15" customHeight="1" x14ac:dyDescent="0.25">
      <c r="A16" s="77" t="s">
        <v>75</v>
      </c>
      <c r="B16" s="74">
        <f>('Q2.2'!C16/'Q2.2'!B16-1)*100</f>
        <v>0.54824927160948</v>
      </c>
      <c r="C16" s="74">
        <f>('Q2.2'!D16/'Q2.2'!C16-1)*100</f>
        <v>14.097303211393841</v>
      </c>
      <c r="D16" s="74">
        <f>('Q2.2'!E16/'Q2.2'!D16-1)*100</f>
        <v>0.55834748343188689</v>
      </c>
      <c r="E16" s="74">
        <f>('Q2.2'!F16/'Q2.2'!E16-1)*100</f>
        <v>11.88275101498084</v>
      </c>
      <c r="F16" s="74">
        <f>('Q2.2'!G16/'Q2.2'!F16-1)*100</f>
        <v>0.6112214547417727</v>
      </c>
      <c r="G16" s="74">
        <f>('Q2.2'!H16/'Q2.2'!G16-1)*100</f>
        <v>0.47311221154706651</v>
      </c>
      <c r="H16" s="74">
        <f>('Q2.2'!I16/'Q2.2'!H16-1)*100</f>
        <v>6.0941505253250705</v>
      </c>
      <c r="I16" s="74">
        <f>('Q2.2'!J16/'Q2.2'!I16-1)*100</f>
        <v>3.4601717619465289</v>
      </c>
      <c r="J16" s="74">
        <f>('Q2.2'!K16/'Q2.2'!J16-1)*100</f>
        <v>3.1974878709343013</v>
      </c>
      <c r="K16" s="74">
        <f>('Q2.2'!L16/'Q2.2'!K16-1)*100</f>
        <v>-1.0523566674822349</v>
      </c>
      <c r="L16" s="74">
        <f>('Q2.2'!M16/'Q2.2'!L16-1)*100</f>
        <v>6.1460119292743309</v>
      </c>
      <c r="M16" s="74">
        <f>('Q2.2'!N16/'Q2.2'!M16-1)*100</f>
        <v>12.336236172009606</v>
      </c>
      <c r="N16" s="74">
        <f>('Q2.2'!O16/'Q2.2'!N16-1)*100</f>
        <v>0.74837930987607937</v>
      </c>
      <c r="O16" s="74">
        <f>('Q2.2'!P16/'Q2.2'!O16-1)*100</f>
        <v>5.4312823377372199</v>
      </c>
      <c r="P16" s="74">
        <f>('Q2.2'!Q16/'Q2.2'!P16-1)*100</f>
        <v>-8.3549936767745354</v>
      </c>
    </row>
    <row r="17" spans="1:18" ht="15" customHeight="1" x14ac:dyDescent="0.25">
      <c r="A17" s="105" t="s">
        <v>76</v>
      </c>
      <c r="B17" s="75">
        <f>('Q2.2'!C17/'Q2.2'!B17-1)*100</f>
        <v>7.7464891353675958</v>
      </c>
      <c r="C17" s="75">
        <f>('Q2.2'!D17/'Q2.2'!C17-1)*100</f>
        <v>1.5407738748035804</v>
      </c>
      <c r="D17" s="75">
        <f>('Q2.2'!E17/'Q2.2'!D17-1)*100</f>
        <v>5.3081000349945784</v>
      </c>
      <c r="E17" s="75">
        <f>('Q2.2'!F17/'Q2.2'!E17-1)*100</f>
        <v>6.1504195034169706</v>
      </c>
      <c r="F17" s="75">
        <f>('Q2.2'!G17/'Q2.2'!F17-1)*100</f>
        <v>6.5355975899911378</v>
      </c>
      <c r="G17" s="75">
        <f>('Q2.2'!H17/'Q2.2'!G17-1)*100</f>
        <v>-1.2014998250436171</v>
      </c>
      <c r="H17" s="75">
        <f>('Q2.2'!I17/'Q2.2'!H17-1)*100</f>
        <v>3.5254353428663121</v>
      </c>
      <c r="I17" s="75">
        <f>('Q2.2'!J17/'Q2.2'!I17-1)*100</f>
        <v>0.30521020942253507</v>
      </c>
      <c r="J17" s="75">
        <f>('Q2.2'!K17/'Q2.2'!J17-1)*100</f>
        <v>7.1097760955612932</v>
      </c>
      <c r="K17" s="75">
        <f>('Q2.2'!L17/'Q2.2'!K17-1)*100</f>
        <v>-6.6093127613436442</v>
      </c>
      <c r="L17" s="75">
        <f>('Q2.2'!M17/'Q2.2'!L17-1)*100</f>
        <v>2.3689075503791512</v>
      </c>
      <c r="M17" s="75">
        <f>('Q2.2'!N17/'Q2.2'!M17-1)*100</f>
        <v>2.2161649023497487</v>
      </c>
      <c r="N17" s="75">
        <f>('Q2.2'!O17/'Q2.2'!N17-1)*100</f>
        <v>-0.52992550146098161</v>
      </c>
      <c r="O17" s="75">
        <f>('Q2.2'!P17/'Q2.2'!O17-1)*100</f>
        <v>2.9222889267667362</v>
      </c>
      <c r="P17" s="75">
        <f>('Q2.2'!Q17/'Q2.2'!P17-1)*100</f>
        <v>-1.360308595844506</v>
      </c>
    </row>
    <row r="18" spans="1:18" ht="15" customHeight="1" x14ac:dyDescent="0.25">
      <c r="A18" s="77" t="s">
        <v>122</v>
      </c>
      <c r="B18" s="74">
        <f>('Q2.2'!C18/'Q2.2'!B18-1)*100</f>
        <v>7.0890645572033506</v>
      </c>
      <c r="C18" s="74">
        <f>('Q2.2'!D18/'Q2.2'!C18-1)*100</f>
        <v>5.0575366590247084</v>
      </c>
      <c r="D18" s="74">
        <f>('Q2.2'!E18/'Q2.2'!D18-1)*100</f>
        <v>9.4059112135896239</v>
      </c>
      <c r="E18" s="74">
        <f>('Q2.2'!F18/'Q2.2'!E18-1)*100</f>
        <v>15.785560466564274</v>
      </c>
      <c r="F18" s="74">
        <f>('Q2.2'!G18/'Q2.2'!F18-1)*100</f>
        <v>-10.939072759072122</v>
      </c>
      <c r="G18" s="74">
        <f>('Q2.2'!H18/'Q2.2'!G18-1)*100</f>
        <v>27.527531981767829</v>
      </c>
      <c r="H18" s="74">
        <f>('Q2.2'!I18/'Q2.2'!H18-1)*100</f>
        <v>6.7186080707743789</v>
      </c>
      <c r="I18" s="74">
        <f>('Q2.2'!J18/'Q2.2'!I18-1)*100</f>
        <v>-1.6218228971267679</v>
      </c>
      <c r="J18" s="74">
        <f>('Q2.2'!K18/'Q2.2'!J18-1)*100</f>
        <v>1.7729706699718184</v>
      </c>
      <c r="K18" s="74">
        <f>('Q2.2'!L18/'Q2.2'!K18-1)*100</f>
        <v>10.739640269883655</v>
      </c>
      <c r="L18" s="74">
        <f>('Q2.2'!M18/'Q2.2'!L18-1)*100</f>
        <v>-0.66229602828545842</v>
      </c>
      <c r="M18" s="74">
        <f>('Q2.2'!N18/'Q2.2'!M18-1)*100</f>
        <v>13.023104592214585</v>
      </c>
      <c r="N18" s="74">
        <f>('Q2.2'!O18/'Q2.2'!N18-1)*100</f>
        <v>18.56919313799137</v>
      </c>
      <c r="O18" s="74">
        <f>('Q2.2'!P18/'Q2.2'!O18-1)*100</f>
        <v>8.2979366839899029</v>
      </c>
      <c r="P18" s="74">
        <f>('Q2.2'!Q18/'Q2.2'!P18-1)*100</f>
        <v>-9.2227254680161348</v>
      </c>
    </row>
    <row r="19" spans="1:18" ht="15" customHeight="1" x14ac:dyDescent="0.25">
      <c r="A19" s="105" t="s">
        <v>114</v>
      </c>
      <c r="B19" s="75">
        <f>('Q2.2'!C19/'Q2.2'!B19-1)*100</f>
        <v>-3.9716642549767145</v>
      </c>
      <c r="C19" s="75">
        <f>('Q2.2'!D19/'Q2.2'!C19-1)*100</f>
        <v>14.527899804316702</v>
      </c>
      <c r="D19" s="75">
        <f>('Q2.2'!E19/'Q2.2'!D19-1)*100</f>
        <v>1.1367578978791926</v>
      </c>
      <c r="E19" s="75">
        <f>('Q2.2'!F19/'Q2.2'!E19-1)*100</f>
        <v>-1.6020642929084006</v>
      </c>
      <c r="F19" s="75">
        <f>('Q2.2'!G19/'Q2.2'!F19-1)*100</f>
        <v>44.424253580469482</v>
      </c>
      <c r="G19" s="75">
        <f>('Q2.2'!H19/'Q2.2'!G19-1)*100</f>
        <v>-12.504805156252985</v>
      </c>
      <c r="H19" s="75">
        <f>('Q2.2'!I19/'Q2.2'!H19-1)*100</f>
        <v>30.365728121512305</v>
      </c>
      <c r="I19" s="75">
        <f>('Q2.2'!J19/'Q2.2'!I19-1)*100</f>
        <v>6.064724445354841</v>
      </c>
      <c r="J19" s="75">
        <f>('Q2.2'!K19/'Q2.2'!J19-1)*100</f>
        <v>-5.7416462620879738</v>
      </c>
      <c r="K19" s="75">
        <f>('Q2.2'!L19/'Q2.2'!K19-1)*100</f>
        <v>4.4971005485185067</v>
      </c>
      <c r="L19" s="75">
        <f>('Q2.2'!M19/'Q2.2'!L19-1)*100</f>
        <v>6.0423553669556096</v>
      </c>
      <c r="M19" s="75">
        <f>('Q2.2'!N19/'Q2.2'!M19-1)*100</f>
        <v>23.028949704652234</v>
      </c>
      <c r="N19" s="75">
        <f>('Q2.2'!O19/'Q2.2'!N19-1)*100</f>
        <v>-9.9990565612761095</v>
      </c>
      <c r="O19" s="75">
        <f>('Q2.2'!P19/'Q2.2'!O19-1)*100</f>
        <v>5.2432528009054069</v>
      </c>
      <c r="P19" s="75">
        <f>('Q2.2'!Q19/'Q2.2'!P19-1)*100</f>
        <v>5.2103498292975781</v>
      </c>
    </row>
    <row r="20" spans="1:18" s="71" customFormat="1" ht="15" customHeight="1" x14ac:dyDescent="0.25">
      <c r="A20" s="109" t="s">
        <v>78</v>
      </c>
      <c r="B20" s="76">
        <f>('Q2.2'!C20/'Q2.2'!B20-1)*100</f>
        <v>7.1637866252394433</v>
      </c>
      <c r="C20" s="76">
        <f>('Q2.2'!D20/'Q2.2'!C20-1)*100</f>
        <v>-0.29280361206693861</v>
      </c>
      <c r="D20" s="76">
        <f>('Q2.2'!E20/'Q2.2'!D20-1)*100</f>
        <v>1.5955788681726979</v>
      </c>
      <c r="E20" s="76">
        <f>('Q2.2'!F20/'Q2.2'!E20-1)*100</f>
        <v>3.0323027988602425</v>
      </c>
      <c r="F20" s="76">
        <f>('Q2.2'!G20/'Q2.2'!F20-1)*100</f>
        <v>2.8258640480510966</v>
      </c>
      <c r="G20" s="76">
        <f>('Q2.2'!H20/'Q2.2'!G20-1)*100</f>
        <v>0.54167178972994723</v>
      </c>
      <c r="H20" s="76">
        <f>('Q2.2'!I20/'Q2.2'!H20-1)*100</f>
        <v>1.1262262104391185</v>
      </c>
      <c r="I20" s="76">
        <f>('Q2.2'!J20/'Q2.2'!I20-1)*100</f>
        <v>-9.3081002311423688E-3</v>
      </c>
      <c r="J20" s="76">
        <f>('Q2.2'!K20/'Q2.2'!J20-1)*100</f>
        <v>3.3255768313490863</v>
      </c>
      <c r="K20" s="76">
        <f>('Q2.2'!L20/'Q2.2'!K20-1)*100</f>
        <v>3.2018627736479122</v>
      </c>
      <c r="L20" s="76">
        <f>('Q2.2'!M20/'Q2.2'!L20-1)*100</f>
        <v>2.283032459708445</v>
      </c>
      <c r="M20" s="76">
        <f>('Q2.2'!N20/'Q2.2'!M20-1)*100</f>
        <v>7.5792125478298722</v>
      </c>
      <c r="N20" s="76">
        <f>('Q2.2'!O20/'Q2.2'!N20-1)*100</f>
        <v>-18.489881251236749</v>
      </c>
      <c r="O20" s="76">
        <f>('Q2.2'!P20/'Q2.2'!O20-1)*100</f>
        <v>7.0629265340900194</v>
      </c>
      <c r="P20" s="76">
        <f>('Q2.2'!Q20/'Q2.2'!P20-1)*100</f>
        <v>16.084498838446425</v>
      </c>
      <c r="Q20" s="35"/>
      <c r="R20" s="35"/>
    </row>
    <row r="21" spans="1:18" ht="15" customHeight="1" x14ac:dyDescent="0.25">
      <c r="A21" s="77" t="s">
        <v>79</v>
      </c>
      <c r="B21" s="74">
        <f>('Q2.2'!C21/'Q2.2'!B21-1)*100</f>
        <v>6.1716408517676236</v>
      </c>
      <c r="C21" s="74">
        <f>('Q2.2'!D21/'Q2.2'!C21-1)*100</f>
        <v>-9.8114158439915435</v>
      </c>
      <c r="D21" s="74">
        <f>('Q2.2'!E21/'Q2.2'!D21-1)*100</f>
        <v>3.7280668355568647</v>
      </c>
      <c r="E21" s="74">
        <f>('Q2.2'!F21/'Q2.2'!E21-1)*100</f>
        <v>10.60127771829087</v>
      </c>
      <c r="F21" s="74">
        <f>('Q2.2'!G21/'Q2.2'!F21-1)*100</f>
        <v>-10.807351526983544</v>
      </c>
      <c r="G21" s="74">
        <f>('Q2.2'!H21/'Q2.2'!G21-1)*100</f>
        <v>1.3259732553078329</v>
      </c>
      <c r="H21" s="74">
        <f>('Q2.2'!I21/'Q2.2'!H21-1)*100</f>
        <v>-2.5906975683993472</v>
      </c>
      <c r="I21" s="74">
        <f>('Q2.2'!J21/'Q2.2'!I21-1)*100</f>
        <v>8.3866889669983458</v>
      </c>
      <c r="J21" s="74">
        <f>('Q2.2'!K21/'Q2.2'!J21-1)*100</f>
        <v>11.403994806159634</v>
      </c>
      <c r="K21" s="74">
        <f>('Q2.2'!L21/'Q2.2'!K21-1)*100</f>
        <v>14.701446638708404</v>
      </c>
      <c r="L21" s="74">
        <f>('Q2.2'!M21/'Q2.2'!L21-1)*100</f>
        <v>13.675619255407213</v>
      </c>
      <c r="M21" s="74">
        <f>('Q2.2'!N21/'Q2.2'!M21-1)*100</f>
        <v>8.0029930045128381</v>
      </c>
      <c r="N21" s="74">
        <f>('Q2.2'!O21/'Q2.2'!N21-1)*100</f>
        <v>-24.983716571333037</v>
      </c>
      <c r="O21" s="74">
        <f>('Q2.2'!P21/'Q2.2'!O21-1)*100</f>
        <v>5.0023635010469247</v>
      </c>
      <c r="P21" s="74">
        <f>('Q2.2'!Q21/'Q2.2'!P21-1)*100</f>
        <v>29.42608042937529</v>
      </c>
    </row>
    <row r="22" spans="1:18" ht="15" customHeight="1" x14ac:dyDescent="0.25">
      <c r="A22" s="78" t="s">
        <v>80</v>
      </c>
      <c r="B22" s="79">
        <f>('Q2.2'!C22/'Q2.2'!B22-1)*100</f>
        <v>7.0390113190879733</v>
      </c>
      <c r="C22" s="79">
        <f>('Q2.2'!D22/'Q2.2'!C22-1)*100</f>
        <v>-1.5035867814093384</v>
      </c>
      <c r="D22" s="79">
        <f>('Q2.2'!E22/'Q2.2'!D22-1)*100</f>
        <v>1.8364191839035371</v>
      </c>
      <c r="E22" s="79">
        <f>('Q2.2'!F22/'Q2.2'!E22-1)*100</f>
        <v>3.9247182091998623</v>
      </c>
      <c r="F22" s="79">
        <f>('Q2.2'!G22/'Q2.2'!F22-1)*100</f>
        <v>1.0836485074268154</v>
      </c>
      <c r="G22" s="79">
        <f>('Q2.2'!H22/'Q2.2'!G22-1)*100</f>
        <v>0.6321366952426688</v>
      </c>
      <c r="H22" s="79">
        <f>('Q2.2'!I22/'Q2.2'!H22-1)*100</f>
        <v>0.69666685023599406</v>
      </c>
      <c r="I22" s="79">
        <f>('Q2.2'!J22/'Q2.2'!I22-1)*100</f>
        <v>0.93602650776083429</v>
      </c>
      <c r="J22" s="79">
        <f>('Q2.2'!K22/'Q2.2'!J22-1)*100</f>
        <v>4.2807148266236883</v>
      </c>
      <c r="K22" s="79">
        <f>('Q2.2'!L22/'Q2.2'!K22-1)*100</f>
        <v>4.5513148374279222</v>
      </c>
      <c r="L22" s="79">
        <f>('Q2.2'!M22/'Q2.2'!L22-1)*100</f>
        <v>3.7069645796064421</v>
      </c>
      <c r="M22" s="79">
        <f>('Q2.2'!N22/'Q2.2'!M22-1)*100</f>
        <v>7.636081681711504</v>
      </c>
      <c r="N22" s="79">
        <f>('Q2.2'!O22/'Q2.2'!N22-1)*100</f>
        <v>-19.302822760139993</v>
      </c>
      <c r="O22" s="79">
        <f>('Q2.2'!P22/'Q2.2'!O22-1)*100</f>
        <v>6.8111764170019518</v>
      </c>
      <c r="P22" s="79">
        <f>('Q2.2'!Q22/'Q2.2'!P22-1)*100</f>
        <v>17.71418120446555</v>
      </c>
    </row>
    <row r="24" spans="1:18" ht="15" customHeight="1" x14ac:dyDescent="0.25">
      <c r="A24" s="35" t="s">
        <v>140</v>
      </c>
    </row>
    <row r="25" spans="1:18" ht="15" customHeight="1" x14ac:dyDescent="0.25">
      <c r="A25" s="33" t="s">
        <v>120</v>
      </c>
    </row>
    <row r="26" spans="1:18" ht="15" customHeight="1" x14ac:dyDescent="0.25">
      <c r="A26" s="101" t="s">
        <v>135</v>
      </c>
    </row>
  </sheetData>
  <pageMargins left="0.37156250000000002" right="0.70866141732283472" top="1.1770833333333333" bottom="0.74803149606299213" header="0.31496062992125984" footer="0.31496062992125984"/>
  <pageSetup paperSize="9" scale="87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30"/>
  <sheetViews>
    <sheetView showGridLines="0" view="pageLayout" zoomScaleNormal="100" workbookViewId="0"/>
  </sheetViews>
  <sheetFormatPr defaultColWidth="8.7109375" defaultRowHeight="15" customHeight="1" x14ac:dyDescent="0.25"/>
  <cols>
    <col min="1" max="1" width="31.28515625" style="101" customWidth="1"/>
    <col min="2" max="17" width="8.42578125" style="35" bestFit="1" customWidth="1"/>
    <col min="18" max="16384" width="8.7109375" style="35"/>
  </cols>
  <sheetData>
    <row r="1" spans="1:17" ht="15" customHeight="1" x14ac:dyDescent="0.25">
      <c r="A1" s="80" t="s">
        <v>119</v>
      </c>
    </row>
    <row r="2" spans="1:17" ht="15" customHeight="1" x14ac:dyDescent="0.25">
      <c r="A2" s="81"/>
      <c r="B2" s="82">
        <v>2007</v>
      </c>
      <c r="C2" s="82">
        <v>2008</v>
      </c>
      <c r="D2" s="82">
        <v>2009</v>
      </c>
      <c r="E2" s="82">
        <v>2010</v>
      </c>
      <c r="F2" s="82">
        <v>2011</v>
      </c>
      <c r="G2" s="82">
        <v>2012</v>
      </c>
      <c r="H2" s="82">
        <v>2013</v>
      </c>
      <c r="I2" s="82">
        <v>2014</v>
      </c>
      <c r="J2" s="82">
        <v>2015</v>
      </c>
      <c r="K2" s="82">
        <v>2016</v>
      </c>
      <c r="L2" s="82">
        <v>2017</v>
      </c>
      <c r="M2" s="82">
        <v>2018</v>
      </c>
      <c r="N2" s="115" t="s">
        <v>136</v>
      </c>
      <c r="O2" s="115" t="s">
        <v>138</v>
      </c>
      <c r="P2" s="115" t="s">
        <v>137</v>
      </c>
      <c r="Q2" s="115" t="s">
        <v>139</v>
      </c>
    </row>
    <row r="3" spans="1:17" ht="15" customHeight="1" x14ac:dyDescent="0.25">
      <c r="A3" s="84" t="s">
        <v>83</v>
      </c>
      <c r="B3" s="85">
        <v>105646.62127263176</v>
      </c>
      <c r="C3" s="85">
        <v>112715.01854916717</v>
      </c>
      <c r="D3" s="85">
        <v>120121.48974473593</v>
      </c>
      <c r="E3" s="85">
        <v>121606.79686083016</v>
      </c>
      <c r="F3" s="85">
        <v>129643.77017942697</v>
      </c>
      <c r="G3" s="85">
        <v>132965.41576904969</v>
      </c>
      <c r="H3" s="85">
        <v>136773.78841305841</v>
      </c>
      <c r="I3" s="85">
        <v>138711.1055416227</v>
      </c>
      <c r="J3" s="85">
        <v>143703.535</v>
      </c>
      <c r="K3" s="85">
        <v>154670.67800000001</v>
      </c>
      <c r="L3" s="85">
        <v>169186.24299999999</v>
      </c>
      <c r="M3" s="85">
        <v>178485.79300000001</v>
      </c>
      <c r="N3" s="85">
        <v>184853.73335230144</v>
      </c>
      <c r="O3" s="85">
        <v>154610.55215424078</v>
      </c>
      <c r="P3" s="85">
        <v>167013.86151856417</v>
      </c>
      <c r="Q3" s="85">
        <v>214075.9550161392</v>
      </c>
    </row>
    <row r="4" spans="1:17" ht="15" customHeight="1" x14ac:dyDescent="0.25">
      <c r="A4" s="86" t="s">
        <v>84</v>
      </c>
      <c r="B4" s="87">
        <v>80567.203067920404</v>
      </c>
      <c r="C4" s="87">
        <v>85936.292998974081</v>
      </c>
      <c r="D4" s="87">
        <v>91023.873125414728</v>
      </c>
      <c r="E4" s="87">
        <v>91534.129965729153</v>
      </c>
      <c r="F4" s="87">
        <v>97375.37815714613</v>
      </c>
      <c r="G4" s="87">
        <v>102390.55472086604</v>
      </c>
      <c r="H4" s="87">
        <v>105169.65406172274</v>
      </c>
      <c r="I4" s="87">
        <v>105152.90703023937</v>
      </c>
      <c r="J4" s="87">
        <v>108470.535</v>
      </c>
      <c r="K4" s="87">
        <v>118100.71400000001</v>
      </c>
      <c r="L4" s="87">
        <v>134487.10399999996</v>
      </c>
      <c r="M4" s="87">
        <v>141142.29400000002</v>
      </c>
      <c r="N4" s="87">
        <v>143299.2673345262</v>
      </c>
      <c r="O4" s="87">
        <v>111474.36699019237</v>
      </c>
      <c r="P4" s="87">
        <v>121392.38401463613</v>
      </c>
      <c r="Q4" s="87">
        <v>168339.31535112279</v>
      </c>
    </row>
    <row r="5" spans="1:17" ht="15" customHeight="1" x14ac:dyDescent="0.25">
      <c r="A5" s="88" t="s">
        <v>85</v>
      </c>
      <c r="B5" s="89">
        <v>25079.418204711339</v>
      </c>
      <c r="C5" s="89">
        <v>26778.725550193096</v>
      </c>
      <c r="D5" s="89">
        <v>29097.616619321198</v>
      </c>
      <c r="E5" s="89">
        <v>30072.666895100996</v>
      </c>
      <c r="F5" s="89">
        <v>32268.392022280848</v>
      </c>
      <c r="G5" s="89">
        <v>30574.86104818364</v>
      </c>
      <c r="H5" s="89">
        <v>31604.134351335651</v>
      </c>
      <c r="I5" s="89">
        <v>33558.198511383322</v>
      </c>
      <c r="J5" s="89">
        <v>35233</v>
      </c>
      <c r="K5" s="89">
        <v>36569.963999999985</v>
      </c>
      <c r="L5" s="89">
        <v>34699.139000000003</v>
      </c>
      <c r="M5" s="89">
        <v>37343.499000000003</v>
      </c>
      <c r="N5" s="89">
        <v>41554.466017775238</v>
      </c>
      <c r="O5" s="89">
        <v>43136.185164048416</v>
      </c>
      <c r="P5" s="89">
        <v>45621.477503928028</v>
      </c>
      <c r="Q5" s="89">
        <v>45736.639665016366</v>
      </c>
    </row>
    <row r="6" spans="1:17" ht="15" customHeight="1" x14ac:dyDescent="0.25">
      <c r="A6" s="90" t="s">
        <v>86</v>
      </c>
      <c r="B6" s="91">
        <v>62863.652903657588</v>
      </c>
      <c r="C6" s="91">
        <v>67815.023199997289</v>
      </c>
      <c r="D6" s="91">
        <v>61317.615898391748</v>
      </c>
      <c r="E6" s="91">
        <v>68317.670659145529</v>
      </c>
      <c r="F6" s="91">
        <v>72876.246140228002</v>
      </c>
      <c r="G6" s="91">
        <v>58133.972521813492</v>
      </c>
      <c r="H6" s="91">
        <v>50542.582529191539</v>
      </c>
      <c r="I6" s="91">
        <v>59336.372175233504</v>
      </c>
      <c r="J6" s="91">
        <v>50620.278999999973</v>
      </c>
      <c r="K6" s="91">
        <v>52656.710000000028</v>
      </c>
      <c r="L6" s="91">
        <v>57189.236000000012</v>
      </c>
      <c r="M6" s="91">
        <v>56617.704999999936</v>
      </c>
      <c r="N6" s="91">
        <v>60176.411390421388</v>
      </c>
      <c r="O6" s="91">
        <v>81967.273408322886</v>
      </c>
      <c r="P6" s="91">
        <v>88360.140255754959</v>
      </c>
      <c r="Q6" s="91">
        <v>75450.601490072848</v>
      </c>
    </row>
    <row r="7" spans="1:17" ht="15" customHeight="1" x14ac:dyDescent="0.25">
      <c r="A7" s="92" t="s">
        <v>87</v>
      </c>
      <c r="B7" s="89">
        <v>44876.746729741382</v>
      </c>
      <c r="C7" s="89">
        <v>50696.808101346047</v>
      </c>
      <c r="D7" s="89">
        <v>43049.271178617026</v>
      </c>
      <c r="E7" s="89">
        <v>46020.178177656926</v>
      </c>
      <c r="F7" s="89">
        <v>53343.533392609592</v>
      </c>
      <c r="G7" s="89">
        <v>61865.336823142716</v>
      </c>
      <c r="H7" s="89">
        <v>63233.394130580935</v>
      </c>
      <c r="I7" s="89">
        <v>63154.720914426543</v>
      </c>
      <c r="J7" s="89">
        <v>71539</v>
      </c>
      <c r="K7" s="89">
        <v>76476.978000000003</v>
      </c>
      <c r="L7" s="89">
        <v>82158.343999999997</v>
      </c>
      <c r="M7" s="89">
        <v>94477.63400000002</v>
      </c>
      <c r="N7" s="89">
        <v>104378.48397060594</v>
      </c>
      <c r="O7" s="89">
        <v>43348.9370543029</v>
      </c>
      <c r="P7" s="89">
        <v>44846.235579304368</v>
      </c>
      <c r="Q7" s="89">
        <v>94023.178953620169</v>
      </c>
    </row>
    <row r="8" spans="1:17" ht="15" customHeight="1" x14ac:dyDescent="0.25">
      <c r="A8" s="93" t="s">
        <v>88</v>
      </c>
      <c r="B8" s="91">
        <v>2221.9104915713519</v>
      </c>
      <c r="C8" s="91">
        <v>3088.6297445617856</v>
      </c>
      <c r="D8" s="91">
        <v>2844.296888802277</v>
      </c>
      <c r="E8" s="91">
        <v>4121.2151214443429</v>
      </c>
      <c r="F8" s="91">
        <v>5335.8248154163866</v>
      </c>
      <c r="G8" s="91">
        <v>4968.2495151963549</v>
      </c>
      <c r="H8" s="91">
        <v>6019.9298170397506</v>
      </c>
      <c r="I8" s="91">
        <v>7381.6460157442943</v>
      </c>
      <c r="J8" s="91">
        <v>13904</v>
      </c>
      <c r="K8" s="91">
        <v>12412.711000000001</v>
      </c>
      <c r="L8" s="91">
        <v>13944.048000000001</v>
      </c>
      <c r="M8" s="91">
        <v>23163.575000000001</v>
      </c>
      <c r="N8" s="91">
        <v>23688.350805324444</v>
      </c>
      <c r="O8" s="91">
        <v>11184.004019084234</v>
      </c>
      <c r="P8" s="91">
        <v>14879.142803246939</v>
      </c>
      <c r="Q8" s="91">
        <v>26538.349629037395</v>
      </c>
    </row>
    <row r="9" spans="1:17" ht="15" customHeight="1" x14ac:dyDescent="0.25">
      <c r="A9" s="93" t="s">
        <v>89</v>
      </c>
      <c r="B9" s="91">
        <v>42654.836238170028</v>
      </c>
      <c r="C9" s="91">
        <v>47608.178356784272</v>
      </c>
      <c r="D9" s="91">
        <v>40204.974289814752</v>
      </c>
      <c r="E9" s="91">
        <v>41898.963056212589</v>
      </c>
      <c r="F9" s="91">
        <v>48007.708577193203</v>
      </c>
      <c r="G9" s="91">
        <v>56897.087307946356</v>
      </c>
      <c r="H9" s="91">
        <v>57213.464313541182</v>
      </c>
      <c r="I9" s="91">
        <v>55773.074898682244</v>
      </c>
      <c r="J9" s="91">
        <v>57634.999999999985</v>
      </c>
      <c r="K9" s="91">
        <v>64064.267</v>
      </c>
      <c r="L9" s="91">
        <v>68214.296000000002</v>
      </c>
      <c r="M9" s="91">
        <v>71314.059000000023</v>
      </c>
      <c r="N9" s="91">
        <v>80690.133165281484</v>
      </c>
      <c r="O9" s="91">
        <v>32164.933035218659</v>
      </c>
      <c r="P9" s="91">
        <v>29967.09277605743</v>
      </c>
      <c r="Q9" s="91">
        <v>67484.829324582781</v>
      </c>
    </row>
    <row r="10" spans="1:17" ht="15" customHeight="1" x14ac:dyDescent="0.25">
      <c r="A10" s="92" t="s">
        <v>90</v>
      </c>
      <c r="B10" s="89">
        <v>80402.719906030747</v>
      </c>
      <c r="C10" s="89">
        <v>83596.860850510508</v>
      </c>
      <c r="D10" s="89">
        <v>76236.004821744733</v>
      </c>
      <c r="E10" s="89">
        <v>83981.735697632612</v>
      </c>
      <c r="F10" s="89">
        <v>93598.203712264571</v>
      </c>
      <c r="G10" s="89">
        <v>87829.556114005871</v>
      </c>
      <c r="H10" s="89">
        <v>82003.063072830875</v>
      </c>
      <c r="I10" s="89">
        <v>91651.551631282724</v>
      </c>
      <c r="J10" s="89">
        <v>91952</v>
      </c>
      <c r="K10" s="89">
        <v>99402.290999999997</v>
      </c>
      <c r="L10" s="89">
        <v>113238.647</v>
      </c>
      <c r="M10" s="89">
        <v>123594.89499999997</v>
      </c>
      <c r="N10" s="89">
        <v>126144.46617866993</v>
      </c>
      <c r="O10" s="89">
        <v>98117.515140644522</v>
      </c>
      <c r="P10" s="89">
        <v>105232.05935477839</v>
      </c>
      <c r="Q10" s="89">
        <v>139265.307560063</v>
      </c>
    </row>
    <row r="11" spans="1:17" ht="15" customHeight="1" x14ac:dyDescent="0.25">
      <c r="A11" s="93" t="s">
        <v>91</v>
      </c>
      <c r="B11" s="91">
        <v>62344.422428148246</v>
      </c>
      <c r="C11" s="91">
        <v>64005.278248714654</v>
      </c>
      <c r="D11" s="91">
        <v>56989.559216505193</v>
      </c>
      <c r="E11" s="91">
        <v>64446.75669119462</v>
      </c>
      <c r="F11" s="91">
        <v>74630.614498560783</v>
      </c>
      <c r="G11" s="91">
        <v>65430.356995728049</v>
      </c>
      <c r="H11" s="91">
        <v>59576.857258874821</v>
      </c>
      <c r="I11" s="91">
        <v>67807.067114409889</v>
      </c>
      <c r="J11" s="91">
        <v>68101</v>
      </c>
      <c r="K11" s="91">
        <v>72905.217000000004</v>
      </c>
      <c r="L11" s="91">
        <v>87221.884999999995</v>
      </c>
      <c r="M11" s="91">
        <v>93938.166999999987</v>
      </c>
      <c r="N11" s="91">
        <v>96376.058852404502</v>
      </c>
      <c r="O11" s="91">
        <v>80151.431069949685</v>
      </c>
      <c r="P11" s="91">
        <v>87149.644640769358</v>
      </c>
      <c r="Q11" s="91">
        <v>117300.68153910196</v>
      </c>
    </row>
    <row r="12" spans="1:17" ht="15" customHeight="1" x14ac:dyDescent="0.25">
      <c r="A12" s="93" t="s">
        <v>92</v>
      </c>
      <c r="B12" s="91">
        <v>18058.297477882486</v>
      </c>
      <c r="C12" s="91">
        <v>19591.582601795846</v>
      </c>
      <c r="D12" s="91">
        <v>19246.445605239558</v>
      </c>
      <c r="E12" s="91">
        <v>19534.979006437996</v>
      </c>
      <c r="F12" s="91">
        <v>18967.589213703781</v>
      </c>
      <c r="G12" s="91">
        <v>22399.199118277822</v>
      </c>
      <c r="H12" s="91">
        <v>22426.205813956054</v>
      </c>
      <c r="I12" s="91">
        <v>23844.484516872824</v>
      </c>
      <c r="J12" s="91">
        <v>23851</v>
      </c>
      <c r="K12" s="91">
        <v>26497.074000000001</v>
      </c>
      <c r="L12" s="91">
        <v>26016.761999999999</v>
      </c>
      <c r="M12" s="91">
        <v>29656.728000000003</v>
      </c>
      <c r="N12" s="91">
        <v>29768.407326265409</v>
      </c>
      <c r="O12" s="91">
        <v>17966.084070694826</v>
      </c>
      <c r="P12" s="91">
        <v>18082.414714009017</v>
      </c>
      <c r="Q12" s="91">
        <v>21964.62602096107</v>
      </c>
    </row>
    <row r="13" spans="1:17" ht="15" customHeight="1" x14ac:dyDescent="0.25">
      <c r="A13" s="94" t="s">
        <v>94</v>
      </c>
      <c r="B13" s="95">
        <v>132984.30099999998</v>
      </c>
      <c r="C13" s="95">
        <v>147629.98900000003</v>
      </c>
      <c r="D13" s="95">
        <v>148252.37199999997</v>
      </c>
      <c r="E13" s="95">
        <v>151962.91000000003</v>
      </c>
      <c r="F13" s="95">
        <v>162265.34599999999</v>
      </c>
      <c r="G13" s="95">
        <v>165135.16899999999</v>
      </c>
      <c r="H13" s="95">
        <v>168546.70199999999</v>
      </c>
      <c r="I13" s="95">
        <v>169550.64700000003</v>
      </c>
      <c r="J13" s="95">
        <v>173910.81399999998</v>
      </c>
      <c r="K13" s="95">
        <v>184402.07500000001</v>
      </c>
      <c r="L13" s="95">
        <v>195295.17600000001</v>
      </c>
      <c r="M13" s="95">
        <v>205986.23699999994</v>
      </c>
      <c r="N13" s="95">
        <v>223264.16253465888</v>
      </c>
      <c r="O13" s="95">
        <v>181809.24747622205</v>
      </c>
      <c r="P13" s="95">
        <v>194988.17799884512</v>
      </c>
      <c r="Q13" s="95">
        <v>244284.42789976919</v>
      </c>
    </row>
    <row r="14" spans="1:17" ht="15" customHeight="1" x14ac:dyDescent="0.25">
      <c r="A14" s="96"/>
    </row>
    <row r="15" spans="1:17" ht="15" customHeight="1" x14ac:dyDescent="0.25">
      <c r="A15" s="118" t="s">
        <v>95</v>
      </c>
      <c r="B15" s="119"/>
      <c r="C15" s="83">
        <v>2008</v>
      </c>
      <c r="D15" s="83">
        <v>2009</v>
      </c>
      <c r="E15" s="83">
        <v>2010</v>
      </c>
      <c r="F15" s="83">
        <v>2011</v>
      </c>
      <c r="G15" s="83">
        <v>2012</v>
      </c>
      <c r="H15" s="83">
        <v>2013</v>
      </c>
      <c r="I15" s="83">
        <v>2014</v>
      </c>
      <c r="J15" s="83">
        <v>2015</v>
      </c>
      <c r="K15" s="83">
        <v>2016</v>
      </c>
      <c r="L15" s="83">
        <v>2017</v>
      </c>
      <c r="M15" s="83">
        <v>2018</v>
      </c>
      <c r="N15" s="115" t="s">
        <v>136</v>
      </c>
      <c r="O15" s="115" t="s">
        <v>138</v>
      </c>
      <c r="P15" s="115" t="s">
        <v>137</v>
      </c>
      <c r="Q15" s="115" t="s">
        <v>139</v>
      </c>
    </row>
    <row r="16" spans="1:17" ht="15" customHeight="1" x14ac:dyDescent="0.25">
      <c r="A16" s="84" t="s">
        <v>83</v>
      </c>
      <c r="B16" s="116"/>
      <c r="C16" s="97">
        <f t="shared" ref="C16:Q26" si="0">+(C3/B3-1)*100</f>
        <v>6.6906041966971141</v>
      </c>
      <c r="D16" s="97">
        <f t="shared" si="0"/>
        <v>6.5709710124724818</v>
      </c>
      <c r="E16" s="97">
        <f t="shared" si="0"/>
        <v>1.2365040753745005</v>
      </c>
      <c r="F16" s="97">
        <f t="shared" si="0"/>
        <v>6.6089836473486985</v>
      </c>
      <c r="G16" s="97">
        <f t="shared" si="0"/>
        <v>2.5621328236795193</v>
      </c>
      <c r="H16" s="97">
        <f t="shared" si="0"/>
        <v>2.864182856859232</v>
      </c>
      <c r="I16" s="97">
        <f t="shared" si="0"/>
        <v>1.4164388886513724</v>
      </c>
      <c r="J16" s="97">
        <f t="shared" si="0"/>
        <v>3.5991562743901806</v>
      </c>
      <c r="K16" s="97">
        <f t="shared" si="0"/>
        <v>7.6317837275193146</v>
      </c>
      <c r="L16" s="97">
        <f t="shared" si="0"/>
        <v>9.3848201790386998</v>
      </c>
      <c r="M16" s="97">
        <f t="shared" si="0"/>
        <v>5.4966348534614795</v>
      </c>
      <c r="N16" s="97">
        <f t="shared" si="0"/>
        <v>3.5677575482444324</v>
      </c>
      <c r="O16" s="97">
        <f t="shared" si="0"/>
        <v>-16.360600702838944</v>
      </c>
      <c r="P16" s="97">
        <f t="shared" si="0"/>
        <v>8.0222916169070615</v>
      </c>
      <c r="Q16" s="97">
        <f t="shared" si="0"/>
        <v>28.178555402327433</v>
      </c>
    </row>
    <row r="17" spans="1:17" ht="15" customHeight="1" x14ac:dyDescent="0.25">
      <c r="A17" s="86" t="s">
        <v>84</v>
      </c>
      <c r="C17" s="98">
        <f t="shared" si="0"/>
        <v>6.6641135928814377</v>
      </c>
      <c r="D17" s="98">
        <f t="shared" si="0"/>
        <v>5.9201763875262658</v>
      </c>
      <c r="E17" s="98">
        <f t="shared" si="0"/>
        <v>0.56057474022379594</v>
      </c>
      <c r="F17" s="98">
        <f t="shared" si="0"/>
        <v>6.3814974737881558</v>
      </c>
      <c r="G17" s="98">
        <f t="shared" si="0"/>
        <v>5.150353876548075</v>
      </c>
      <c r="H17" s="98">
        <f t="shared" si="0"/>
        <v>2.7142145566385389</v>
      </c>
      <c r="I17" s="98">
        <f t="shared" si="0"/>
        <v>-1.5923824826458155E-2</v>
      </c>
      <c r="J17" s="98">
        <f t="shared" si="0"/>
        <v>3.1550511188497721</v>
      </c>
      <c r="K17" s="98">
        <f t="shared" si="0"/>
        <v>8.8781520253403468</v>
      </c>
      <c r="L17" s="98">
        <f t="shared" si="0"/>
        <v>13.874928817111098</v>
      </c>
      <c r="M17" s="98">
        <f t="shared" si="0"/>
        <v>4.9485711284258604</v>
      </c>
      <c r="N17" s="98">
        <f t="shared" si="0"/>
        <v>1.5282260712909945</v>
      </c>
      <c r="O17" s="98">
        <f t="shared" si="0"/>
        <v>-22.20869718059334</v>
      </c>
      <c r="P17" s="98">
        <f t="shared" si="0"/>
        <v>8.8971279157982188</v>
      </c>
      <c r="Q17" s="98">
        <f t="shared" si="0"/>
        <v>38.673704052822885</v>
      </c>
    </row>
    <row r="18" spans="1:17" ht="15" customHeight="1" x14ac:dyDescent="0.25">
      <c r="A18" s="88" t="s">
        <v>85</v>
      </c>
      <c r="B18" s="116"/>
      <c r="C18" s="99">
        <f t="shared" si="0"/>
        <v>6.7757048094621686</v>
      </c>
      <c r="D18" s="99">
        <f t="shared" si="0"/>
        <v>8.6594526867294519</v>
      </c>
      <c r="E18" s="99">
        <f t="shared" si="0"/>
        <v>3.3509626872063158</v>
      </c>
      <c r="F18" s="99">
        <f t="shared" si="0"/>
        <v>7.301398092955802</v>
      </c>
      <c r="G18" s="99">
        <f t="shared" si="0"/>
        <v>-5.2482657732924825</v>
      </c>
      <c r="H18" s="99">
        <f t="shared" si="0"/>
        <v>3.3664038620811798</v>
      </c>
      <c r="I18" s="99">
        <f t="shared" si="0"/>
        <v>6.1829384039594482</v>
      </c>
      <c r="J18" s="99">
        <f t="shared" si="0"/>
        <v>4.9907371757413221</v>
      </c>
      <c r="K18" s="99">
        <f t="shared" si="0"/>
        <v>3.7946357108392226</v>
      </c>
      <c r="L18" s="99">
        <f t="shared" si="0"/>
        <v>-5.1157419788545155</v>
      </c>
      <c r="M18" s="99">
        <f t="shared" si="0"/>
        <v>7.6208230988094483</v>
      </c>
      <c r="N18" s="99">
        <f t="shared" si="0"/>
        <v>11.276305462900616</v>
      </c>
      <c r="O18" s="99">
        <f t="shared" si="0"/>
        <v>3.8063758191396069</v>
      </c>
      <c r="P18" s="99">
        <f t="shared" si="0"/>
        <v>5.761502391618456</v>
      </c>
      <c r="Q18" s="99">
        <f t="shared" si="0"/>
        <v>0.25242970501870854</v>
      </c>
    </row>
    <row r="19" spans="1:17" ht="15" customHeight="1" x14ac:dyDescent="0.25">
      <c r="A19" s="90" t="s">
        <v>86</v>
      </c>
      <c r="C19" s="98">
        <f t="shared" si="0"/>
        <v>7.8763642703486791</v>
      </c>
      <c r="D19" s="98">
        <f t="shared" si="0"/>
        <v>-9.5810736250043771</v>
      </c>
      <c r="E19" s="98">
        <f t="shared" si="0"/>
        <v>11.416058270030316</v>
      </c>
      <c r="F19" s="98">
        <f t="shared" si="0"/>
        <v>6.6726154991823217</v>
      </c>
      <c r="G19" s="98">
        <f t="shared" si="0"/>
        <v>-20.229189069436316</v>
      </c>
      <c r="H19" s="98">
        <f t="shared" si="0"/>
        <v>-13.058440122552184</v>
      </c>
      <c r="I19" s="98">
        <f t="shared" si="0"/>
        <v>17.398773877379515</v>
      </c>
      <c r="J19" s="98">
        <f t="shared" si="0"/>
        <v>-14.689292344151017</v>
      </c>
      <c r="K19" s="98">
        <f t="shared" si="0"/>
        <v>4.0229549110151197</v>
      </c>
      <c r="L19" s="98">
        <f t="shared" si="0"/>
        <v>8.6076893144292121</v>
      </c>
      <c r="M19" s="98">
        <f t="shared" si="0"/>
        <v>-0.99936813284247084</v>
      </c>
      <c r="N19" s="98">
        <f t="shared" si="0"/>
        <v>6.2855009584395161</v>
      </c>
      <c r="O19" s="98">
        <f t="shared" si="0"/>
        <v>36.211634283944804</v>
      </c>
      <c r="P19" s="98">
        <f t="shared" si="0"/>
        <v>7.7992918168520387</v>
      </c>
      <c r="Q19" s="98">
        <f t="shared" si="0"/>
        <v>-14.610138381758963</v>
      </c>
    </row>
    <row r="20" spans="1:17" ht="15" customHeight="1" x14ac:dyDescent="0.25">
      <c r="A20" s="92" t="s">
        <v>87</v>
      </c>
      <c r="B20" s="116"/>
      <c r="C20" s="99">
        <f t="shared" si="0"/>
        <v>12.968991283290832</v>
      </c>
      <c r="D20" s="99">
        <f t="shared" si="0"/>
        <v>-15.084848946389528</v>
      </c>
      <c r="E20" s="99">
        <f t="shared" si="0"/>
        <v>6.9011783886264277</v>
      </c>
      <c r="F20" s="99">
        <f t="shared" si="0"/>
        <v>15.913356933737809</v>
      </c>
      <c r="G20" s="99">
        <f t="shared" si="0"/>
        <v>15.975326133371137</v>
      </c>
      <c r="H20" s="99">
        <f t="shared" si="0"/>
        <v>2.21134706071211</v>
      </c>
      <c r="I20" s="99">
        <f t="shared" si="0"/>
        <v>-0.12441719638190962</v>
      </c>
      <c r="J20" s="99">
        <f t="shared" si="0"/>
        <v>13.275775688937008</v>
      </c>
      <c r="K20" s="99">
        <f t="shared" si="0"/>
        <v>6.9024979381875573</v>
      </c>
      <c r="L20" s="99">
        <f t="shared" si="0"/>
        <v>7.4288578714498898</v>
      </c>
      <c r="M20" s="99">
        <f t="shared" si="0"/>
        <v>14.994569510797383</v>
      </c>
      <c r="N20" s="99">
        <f t="shared" si="0"/>
        <v>10.479570191825417</v>
      </c>
      <c r="O20" s="99">
        <f t="shared" si="0"/>
        <v>-58.46947052180753</v>
      </c>
      <c r="P20" s="99">
        <f t="shared" si="0"/>
        <v>3.4540605300789951</v>
      </c>
      <c r="Q20" s="99">
        <f t="shared" si="0"/>
        <v>109.65679223477558</v>
      </c>
    </row>
    <row r="21" spans="1:17" ht="15" customHeight="1" x14ac:dyDescent="0.25">
      <c r="A21" s="93" t="s">
        <v>88</v>
      </c>
      <c r="C21" s="98">
        <f t="shared" si="0"/>
        <v>39.007838357047554</v>
      </c>
      <c r="D21" s="98">
        <f t="shared" si="0"/>
        <v>-7.9107201563965557</v>
      </c>
      <c r="E21" s="98">
        <f t="shared" si="0"/>
        <v>44.893985493187081</v>
      </c>
      <c r="F21" s="98">
        <f t="shared" si="0"/>
        <v>29.472125530451933</v>
      </c>
      <c r="G21" s="98">
        <f t="shared" si="0"/>
        <v>-6.8888187475350531</v>
      </c>
      <c r="H21" s="98">
        <f t="shared" si="0"/>
        <v>21.168025048392348</v>
      </c>
      <c r="I21" s="98">
        <f t="shared" si="0"/>
        <v>22.620134122662506</v>
      </c>
      <c r="J21" s="98">
        <f t="shared" si="0"/>
        <v>88.359072899786753</v>
      </c>
      <c r="K21" s="98">
        <f t="shared" si="0"/>
        <v>-10.725611334867658</v>
      </c>
      <c r="L21" s="98">
        <f t="shared" si="0"/>
        <v>12.336845673761342</v>
      </c>
      <c r="M21" s="98">
        <f t="shared" si="0"/>
        <v>66.118009633931266</v>
      </c>
      <c r="N21" s="98">
        <f t="shared" si="0"/>
        <v>2.2655216447566628</v>
      </c>
      <c r="O21" s="98">
        <f t="shared" si="0"/>
        <v>-52.786903102725077</v>
      </c>
      <c r="P21" s="98">
        <f t="shared" si="0"/>
        <v>33.039497999619563</v>
      </c>
      <c r="Q21" s="98">
        <f t="shared" si="0"/>
        <v>78.359398655990958</v>
      </c>
    </row>
    <row r="22" spans="1:17" ht="15" customHeight="1" x14ac:dyDescent="0.25">
      <c r="A22" s="93" t="s">
        <v>89</v>
      </c>
      <c r="C22" s="98">
        <f t="shared" si="0"/>
        <v>11.612615486217015</v>
      </c>
      <c r="D22" s="98">
        <f t="shared" si="0"/>
        <v>-15.550277961674098</v>
      </c>
      <c r="E22" s="98">
        <f t="shared" si="0"/>
        <v>4.2133810463024668</v>
      </c>
      <c r="F22" s="98">
        <f t="shared" si="0"/>
        <v>14.57970573826608</v>
      </c>
      <c r="G22" s="98">
        <f t="shared" si="0"/>
        <v>18.516565347957869</v>
      </c>
      <c r="H22" s="98">
        <f t="shared" si="0"/>
        <v>0.55605132101488319</v>
      </c>
      <c r="I22" s="98">
        <f t="shared" si="0"/>
        <v>-2.5175707014791437</v>
      </c>
      <c r="J22" s="98">
        <f t="shared" si="0"/>
        <v>3.3383942067030103</v>
      </c>
      <c r="K22" s="98">
        <f t="shared" si="0"/>
        <v>11.155143575952131</v>
      </c>
      <c r="L22" s="98">
        <f t="shared" si="0"/>
        <v>6.4779153720747384</v>
      </c>
      <c r="M22" s="98">
        <f t="shared" si="0"/>
        <v>4.5441544980542314</v>
      </c>
      <c r="N22" s="98">
        <f t="shared" si="0"/>
        <v>13.147581692526366</v>
      </c>
      <c r="O22" s="98">
        <f t="shared" si="0"/>
        <v>-60.137712290877396</v>
      </c>
      <c r="P22" s="98">
        <f t="shared" si="0"/>
        <v>-6.8330322862936725</v>
      </c>
      <c r="Q22" s="98">
        <f t="shared" si="0"/>
        <v>125.19645074980579</v>
      </c>
    </row>
    <row r="23" spans="1:17" ht="15" customHeight="1" x14ac:dyDescent="0.25">
      <c r="A23" s="92" t="s">
        <v>90</v>
      </c>
      <c r="B23" s="116"/>
      <c r="C23" s="99">
        <f t="shared" si="0"/>
        <v>3.9726777255954193</v>
      </c>
      <c r="D23" s="99">
        <f t="shared" si="0"/>
        <v>-8.8051823404333263</v>
      </c>
      <c r="E23" s="99">
        <f t="shared" si="0"/>
        <v>10.160200411864405</v>
      </c>
      <c r="F23" s="99">
        <f t="shared" si="0"/>
        <v>11.450665951052773</v>
      </c>
      <c r="G23" s="99">
        <f t="shared" si="0"/>
        <v>-6.1632033195769598</v>
      </c>
      <c r="H23" s="99">
        <f t="shared" si="0"/>
        <v>-6.6338637002924195</v>
      </c>
      <c r="I23" s="99">
        <f t="shared" si="0"/>
        <v>11.766009947558365</v>
      </c>
      <c r="J23" s="99">
        <f t="shared" si="0"/>
        <v>0.32781591077255534</v>
      </c>
      <c r="K23" s="99">
        <f t="shared" si="0"/>
        <v>8.102369714633717</v>
      </c>
      <c r="L23" s="99">
        <f t="shared" si="0"/>
        <v>13.919554429585524</v>
      </c>
      <c r="M23" s="99">
        <f t="shared" si="0"/>
        <v>9.1455066572810431</v>
      </c>
      <c r="N23" s="99">
        <f t="shared" si="0"/>
        <v>2.0628450541342769</v>
      </c>
      <c r="O23" s="99">
        <f t="shared" si="0"/>
        <v>-22.218137574365148</v>
      </c>
      <c r="P23" s="99">
        <f t="shared" si="0"/>
        <v>7.251044019954711</v>
      </c>
      <c r="Q23" s="99">
        <f t="shared" si="0"/>
        <v>32.341140536407465</v>
      </c>
    </row>
    <row r="24" spans="1:17" ht="15" customHeight="1" x14ac:dyDescent="0.25">
      <c r="A24" s="34" t="s">
        <v>91</v>
      </c>
      <c r="C24" s="98">
        <f t="shared" si="0"/>
        <v>2.6640006529542237</v>
      </c>
      <c r="D24" s="98">
        <f t="shared" si="0"/>
        <v>-10.961156992314692</v>
      </c>
      <c r="E24" s="98">
        <f t="shared" si="0"/>
        <v>13.085199424616167</v>
      </c>
      <c r="F24" s="98">
        <f t="shared" si="0"/>
        <v>15.801971007111337</v>
      </c>
      <c r="G24" s="98">
        <f t="shared" si="0"/>
        <v>-12.32772577935849</v>
      </c>
      <c r="H24" s="98">
        <f t="shared" si="0"/>
        <v>-8.9461528342805856</v>
      </c>
      <c r="I24" s="98">
        <f t="shared" si="0"/>
        <v>13.814441100464503</v>
      </c>
      <c r="J24" s="98">
        <f t="shared" si="0"/>
        <v>0.43348414567785376</v>
      </c>
      <c r="K24" s="98">
        <f t="shared" si="0"/>
        <v>7.0545469229526869</v>
      </c>
      <c r="L24" s="98">
        <f t="shared" si="0"/>
        <v>19.637371081413811</v>
      </c>
      <c r="M24" s="98">
        <f t="shared" si="0"/>
        <v>7.7002256945031489</v>
      </c>
      <c r="N24" s="98">
        <f t="shared" si="0"/>
        <v>2.5952090936631977</v>
      </c>
      <c r="O24" s="98">
        <f t="shared" si="0"/>
        <v>-16.83470768119092</v>
      </c>
      <c r="P24" s="98">
        <f t="shared" si="0"/>
        <v>8.7312397013999732</v>
      </c>
      <c r="Q24" s="98">
        <f t="shared" si="0"/>
        <v>34.596855813486236</v>
      </c>
    </row>
    <row r="25" spans="1:17" ht="15" customHeight="1" x14ac:dyDescent="0.25">
      <c r="A25" s="93" t="s">
        <v>92</v>
      </c>
      <c r="C25" s="98">
        <f t="shared" si="0"/>
        <v>8.4907512781384966</v>
      </c>
      <c r="D25" s="98">
        <f t="shared" si="0"/>
        <v>-1.7616596043887323</v>
      </c>
      <c r="E25" s="98">
        <f t="shared" si="0"/>
        <v>1.4991516205978828</v>
      </c>
      <c r="F25" s="98">
        <f t="shared" si="0"/>
        <v>-2.9044812003495069</v>
      </c>
      <c r="G25" s="98">
        <f t="shared" si="0"/>
        <v>18.091966595811538</v>
      </c>
      <c r="H25" s="98">
        <f t="shared" si="0"/>
        <v>0.12056991652078519</v>
      </c>
      <c r="I25" s="98">
        <f t="shared" si="0"/>
        <v>6.3242026523905315</v>
      </c>
      <c r="J25" s="98">
        <f t="shared" si="0"/>
        <v>2.7324906615477929E-2</v>
      </c>
      <c r="K25" s="98">
        <f t="shared" si="0"/>
        <v>11.094184730199984</v>
      </c>
      <c r="L25" s="98">
        <f t="shared" si="0"/>
        <v>-1.812698262457213</v>
      </c>
      <c r="M25" s="98">
        <f t="shared" si="0"/>
        <v>13.990849437758634</v>
      </c>
      <c r="N25" s="98">
        <f t="shared" si="0"/>
        <v>0.37657332348128847</v>
      </c>
      <c r="O25" s="98">
        <f t="shared" si="0"/>
        <v>-39.647143786416471</v>
      </c>
      <c r="P25" s="98">
        <f t="shared" si="0"/>
        <v>0.64750138570230931</v>
      </c>
      <c r="Q25" s="98">
        <f t="shared" si="0"/>
        <v>21.469540259710907</v>
      </c>
    </row>
    <row r="26" spans="1:17" ht="15" customHeight="1" x14ac:dyDescent="0.25">
      <c r="A26" s="94" t="s">
        <v>81</v>
      </c>
      <c r="B26" s="117"/>
      <c r="C26" s="100">
        <f t="shared" si="0"/>
        <v>11.013095448010857</v>
      </c>
      <c r="D26" s="100">
        <f t="shared" si="0"/>
        <v>0.42158304299537708</v>
      </c>
      <c r="E26" s="100">
        <f t="shared" si="0"/>
        <v>2.5028523658293</v>
      </c>
      <c r="F26" s="100">
        <f t="shared" si="0"/>
        <v>6.7795727260026473</v>
      </c>
      <c r="G26" s="100">
        <f t="shared" si="0"/>
        <v>1.7685988233125283</v>
      </c>
      <c r="H26" s="100">
        <f t="shared" si="0"/>
        <v>2.0659033570250562</v>
      </c>
      <c r="I26" s="100">
        <f t="shared" si="0"/>
        <v>0.59564796468105641</v>
      </c>
      <c r="J26" s="100">
        <f t="shared" si="0"/>
        <v>2.5716015109042756</v>
      </c>
      <c r="K26" s="100">
        <f t="shared" si="0"/>
        <v>6.0325524093056249</v>
      </c>
      <c r="L26" s="100">
        <f t="shared" si="0"/>
        <v>5.9072551108765969</v>
      </c>
      <c r="M26" s="100">
        <f t="shared" si="0"/>
        <v>5.4743087970590354</v>
      </c>
      <c r="N26" s="100">
        <f t="shared" si="0"/>
        <v>8.3879028940457623</v>
      </c>
      <c r="O26" s="100">
        <f t="shared" si="0"/>
        <v>-18.567653038360554</v>
      </c>
      <c r="P26" s="100">
        <f t="shared" si="0"/>
        <v>7.24876798378844</v>
      </c>
      <c r="Q26" s="100">
        <f>+(Q13/P13-1)*100</f>
        <v>25.281660871366295</v>
      </c>
    </row>
    <row r="28" spans="1:17" ht="15" customHeight="1" x14ac:dyDescent="0.25">
      <c r="A28" s="35" t="s">
        <v>140</v>
      </c>
    </row>
    <row r="29" spans="1:17" ht="15" customHeight="1" x14ac:dyDescent="0.25">
      <c r="A29" s="33" t="s">
        <v>120</v>
      </c>
    </row>
    <row r="30" spans="1:17" ht="15" customHeight="1" x14ac:dyDescent="0.25">
      <c r="A30" s="101" t="s">
        <v>135</v>
      </c>
    </row>
  </sheetData>
  <pageMargins left="0.35749999999999998" right="0.70866141732283472" top="1.1458333333333333" bottom="0.74803149606299213" header="0.31496062992125984" footer="0.31496062992125984"/>
  <pageSetup paperSize="9" scale="78" orientation="landscape" horizontalDpi="4294967295" verticalDpi="4294967295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R31"/>
  <sheetViews>
    <sheetView showGridLines="0" view="pageLayout" zoomScale="98" zoomScaleNormal="100" zoomScalePageLayoutView="98" workbookViewId="0">
      <selection activeCell="B5" sqref="B5"/>
    </sheetView>
  </sheetViews>
  <sheetFormatPr defaultColWidth="9.140625" defaultRowHeight="15" customHeight="1" x14ac:dyDescent="0.25"/>
  <cols>
    <col min="1" max="1" width="31.28515625" style="101" customWidth="1"/>
    <col min="2" max="17" width="8.42578125" style="35" bestFit="1" customWidth="1"/>
    <col min="18" max="16384" width="9.140625" style="35"/>
  </cols>
  <sheetData>
    <row r="1" spans="1:18" ht="15" customHeight="1" x14ac:dyDescent="0.25">
      <c r="A1" s="80" t="s">
        <v>118</v>
      </c>
    </row>
    <row r="2" spans="1:18" ht="15" customHeight="1" x14ac:dyDescent="0.25">
      <c r="A2" s="81"/>
      <c r="B2" s="82">
        <v>2007</v>
      </c>
      <c r="C2" s="82">
        <v>2008</v>
      </c>
      <c r="D2" s="82">
        <v>2009</v>
      </c>
      <c r="E2" s="82">
        <v>2010</v>
      </c>
      <c r="F2" s="82">
        <v>2011</v>
      </c>
      <c r="G2" s="82">
        <v>2012</v>
      </c>
      <c r="H2" s="82">
        <v>2013</v>
      </c>
      <c r="I2" s="82">
        <v>2014</v>
      </c>
      <c r="J2" s="82">
        <v>2015</v>
      </c>
      <c r="K2" s="82">
        <v>2016</v>
      </c>
      <c r="L2" s="82">
        <v>2017</v>
      </c>
      <c r="M2" s="82">
        <v>2018</v>
      </c>
      <c r="N2" s="115" t="s">
        <v>136</v>
      </c>
      <c r="O2" s="115" t="s">
        <v>138</v>
      </c>
      <c r="P2" s="115" t="s">
        <v>137</v>
      </c>
      <c r="Q2" s="115" t="s">
        <v>139</v>
      </c>
    </row>
    <row r="3" spans="1:18" ht="15" customHeight="1" x14ac:dyDescent="0.25">
      <c r="A3" s="84" t="s">
        <v>83</v>
      </c>
      <c r="B3" s="85">
        <v>118819.16191612513</v>
      </c>
      <c r="C3" s="85">
        <v>121395.11969312232</v>
      </c>
      <c r="D3" s="85">
        <v>128965.68518303031</v>
      </c>
      <c r="E3" s="85">
        <v>128378.86480887663</v>
      </c>
      <c r="F3" s="85">
        <v>132431.33855532465</v>
      </c>
      <c r="G3" s="85">
        <v>133800.73977455939</v>
      </c>
      <c r="H3" s="85">
        <v>136230.85050390707</v>
      </c>
      <c r="I3" s="85">
        <v>139230.72008926354</v>
      </c>
      <c r="J3" s="85">
        <v>143703.53500000009</v>
      </c>
      <c r="K3" s="85">
        <v>153849.77000000005</v>
      </c>
      <c r="L3" s="85">
        <v>166730.2396914479</v>
      </c>
      <c r="M3" s="85">
        <v>174327.37287237347</v>
      </c>
      <c r="N3" s="85">
        <v>178477.58261314384</v>
      </c>
      <c r="O3" s="85">
        <v>148223.98280434555</v>
      </c>
      <c r="P3" s="85">
        <v>157495.0105340656</v>
      </c>
      <c r="Q3" s="85">
        <v>186924.38934686227</v>
      </c>
    </row>
    <row r="4" spans="1:18" ht="15" customHeight="1" x14ac:dyDescent="0.25">
      <c r="A4" s="86" t="s">
        <v>84</v>
      </c>
      <c r="B4" s="87">
        <v>90900.755926693309</v>
      </c>
      <c r="C4" s="87">
        <v>92398.206386280843</v>
      </c>
      <c r="D4" s="87">
        <v>97868.14663028541</v>
      </c>
      <c r="E4" s="87">
        <v>96657.474023315401</v>
      </c>
      <c r="F4" s="87">
        <v>98792.792324206021</v>
      </c>
      <c r="G4" s="87">
        <v>102094.02169671754</v>
      </c>
      <c r="H4" s="87">
        <v>103911.31781308005</v>
      </c>
      <c r="I4" s="87">
        <v>105275.84048913766</v>
      </c>
      <c r="J4" s="87">
        <v>108470.53500000006</v>
      </c>
      <c r="K4" s="87">
        <v>117268.67400000003</v>
      </c>
      <c r="L4" s="87">
        <v>133122.90866902418</v>
      </c>
      <c r="M4" s="87">
        <v>138845.09378934398</v>
      </c>
      <c r="N4" s="87">
        <v>139378.69383276661</v>
      </c>
      <c r="O4" s="87">
        <v>107705.92301386528</v>
      </c>
      <c r="P4" s="87">
        <v>114814.42736490876</v>
      </c>
      <c r="Q4" s="87">
        <v>147351.78792374954</v>
      </c>
    </row>
    <row r="5" spans="1:18" ht="15" customHeight="1" x14ac:dyDescent="0.25">
      <c r="A5" s="88" t="s">
        <v>85</v>
      </c>
      <c r="B5" s="89">
        <v>27953.34402530787</v>
      </c>
      <c r="C5" s="89">
        <v>29026.876178752183</v>
      </c>
      <c r="D5" s="89">
        <v>31131.751023715569</v>
      </c>
      <c r="E5" s="89">
        <v>31751.685697531058</v>
      </c>
      <c r="F5" s="89">
        <v>33669.676117414048</v>
      </c>
      <c r="G5" s="89">
        <v>31673.300786922016</v>
      </c>
      <c r="H5" s="89">
        <v>32286.947201576128</v>
      </c>
      <c r="I5" s="89">
        <v>33952.959148322647</v>
      </c>
      <c r="J5" s="89">
        <v>35232.999999999985</v>
      </c>
      <c r="K5" s="89">
        <v>36581.095999999983</v>
      </c>
      <c r="L5" s="89">
        <v>33562.651456590116</v>
      </c>
      <c r="M5" s="89">
        <v>35427.715274638264</v>
      </c>
      <c r="N5" s="89">
        <v>38944.331960371273</v>
      </c>
      <c r="O5" s="89">
        <v>40096.393932279672</v>
      </c>
      <c r="P5" s="89">
        <v>42246.651001776503</v>
      </c>
      <c r="Q5" s="89">
        <v>39289.45295595978</v>
      </c>
    </row>
    <row r="6" spans="1:18" ht="15" customHeight="1" x14ac:dyDescent="0.25">
      <c r="A6" s="90" t="s">
        <v>86</v>
      </c>
      <c r="B6" s="91">
        <v>69979.048555373345</v>
      </c>
      <c r="C6" s="91">
        <v>72751.470322290828</v>
      </c>
      <c r="D6" s="91">
        <v>65755.753928700913</v>
      </c>
      <c r="E6" s="91">
        <v>72769.071514655516</v>
      </c>
      <c r="F6" s="91">
        <v>74070.403647176849</v>
      </c>
      <c r="G6" s="91">
        <v>59001.95750428371</v>
      </c>
      <c r="H6" s="91">
        <v>51463.674368113949</v>
      </c>
      <c r="I6" s="91">
        <v>60331.299600943268</v>
      </c>
      <c r="J6" s="91">
        <v>50620.278999999973</v>
      </c>
      <c r="K6" s="91">
        <v>54496.404999999955</v>
      </c>
      <c r="L6" s="91">
        <v>55771.569115634666</v>
      </c>
      <c r="M6" s="91">
        <v>58020.308043074518</v>
      </c>
      <c r="N6" s="91">
        <v>60683.412842128972</v>
      </c>
      <c r="O6" s="91">
        <v>88808.491502743913</v>
      </c>
      <c r="P6" s="91">
        <v>99448.57846385357</v>
      </c>
      <c r="Q6" s="91">
        <v>67856.517564852023</v>
      </c>
    </row>
    <row r="7" spans="1:18" ht="15" customHeight="1" x14ac:dyDescent="0.25">
      <c r="A7" s="92" t="s">
        <v>87</v>
      </c>
      <c r="B7" s="89">
        <v>52968.611922401775</v>
      </c>
      <c r="C7" s="89">
        <v>57069.053354755815</v>
      </c>
      <c r="D7" s="89">
        <v>47430.492108006918</v>
      </c>
      <c r="E7" s="89">
        <v>50548.723330546964</v>
      </c>
      <c r="F7" s="89">
        <v>55986.180940828061</v>
      </c>
      <c r="G7" s="89">
        <v>63674.63315629866</v>
      </c>
      <c r="H7" s="89">
        <v>63944.260539599833</v>
      </c>
      <c r="I7" s="89">
        <v>63006.935435162559</v>
      </c>
      <c r="J7" s="89">
        <v>71538.999999999942</v>
      </c>
      <c r="K7" s="89">
        <v>77917.257999999929</v>
      </c>
      <c r="L7" s="89">
        <v>85529.732588549683</v>
      </c>
      <c r="M7" s="89">
        <v>96991.650464099614</v>
      </c>
      <c r="N7" s="89">
        <v>106088.66712570911</v>
      </c>
      <c r="O7" s="89">
        <v>43557.803444928941</v>
      </c>
      <c r="P7" s="89">
        <v>44899.880654877641</v>
      </c>
      <c r="Q7" s="89">
        <v>90119.449189051811</v>
      </c>
    </row>
    <row r="8" spans="1:18" ht="15" customHeight="1" x14ac:dyDescent="0.25">
      <c r="A8" s="93" t="s">
        <v>88</v>
      </c>
      <c r="B8" s="87">
        <v>2504.9815396829417</v>
      </c>
      <c r="C8" s="87">
        <v>3260.035139470609</v>
      </c>
      <c r="D8" s="87">
        <v>2972.0377929172369</v>
      </c>
      <c r="E8" s="87">
        <v>4280.3291181790437</v>
      </c>
      <c r="F8" s="87">
        <v>5384.1420478765576</v>
      </c>
      <c r="G8" s="87">
        <v>4965.0737166954577</v>
      </c>
      <c r="H8" s="87">
        <v>5837.65527226829</v>
      </c>
      <c r="I8" s="87">
        <v>6973.0384740317777</v>
      </c>
      <c r="J8" s="87">
        <v>13904.000000000002</v>
      </c>
      <c r="K8" s="87">
        <v>14054.891000000001</v>
      </c>
      <c r="L8" s="87">
        <v>18553.960355585263</v>
      </c>
      <c r="M8" s="87">
        <v>29817.492817758986</v>
      </c>
      <c r="N8" s="87">
        <v>30974.656080296038</v>
      </c>
      <c r="O8" s="87">
        <v>14735.330828576663</v>
      </c>
      <c r="P8" s="87">
        <v>20105.057159996224</v>
      </c>
      <c r="Q8" s="87">
        <v>33544.228810341905</v>
      </c>
    </row>
    <row r="9" spans="1:18" ht="15" customHeight="1" x14ac:dyDescent="0.25">
      <c r="A9" s="93" t="s">
        <v>89</v>
      </c>
      <c r="B9" s="87">
        <v>50990.790529106052</v>
      </c>
      <c r="C9" s="87">
        <v>54343.127788205406</v>
      </c>
      <c r="D9" s="87">
        <v>44880.967677803623</v>
      </c>
      <c r="E9" s="87">
        <v>46642.647056592526</v>
      </c>
      <c r="F9" s="87">
        <v>50970.331977047048</v>
      </c>
      <c r="G9" s="87">
        <v>59188.88200111311</v>
      </c>
      <c r="H9" s="87">
        <v>58553.090455893129</v>
      </c>
      <c r="I9" s="87">
        <v>56406.233668620262</v>
      </c>
      <c r="J9" s="87">
        <v>57635</v>
      </c>
      <c r="K9" s="87">
        <v>63862.366999999998</v>
      </c>
      <c r="L9" s="87">
        <v>67349.705825988392</v>
      </c>
      <c r="M9" s="87">
        <v>69862.564439126043</v>
      </c>
      <c r="N9" s="87">
        <v>77662.789596918883</v>
      </c>
      <c r="O9" s="87">
        <v>30401.494868058984</v>
      </c>
      <c r="P9" s="87">
        <v>27811.771997177151</v>
      </c>
      <c r="Q9" s="87">
        <v>60498.292570202633</v>
      </c>
    </row>
    <row r="10" spans="1:18" ht="15" customHeight="1" x14ac:dyDescent="0.25">
      <c r="A10" s="92" t="s">
        <v>90</v>
      </c>
      <c r="B10" s="89">
        <v>90824.47139067472</v>
      </c>
      <c r="C10" s="89">
        <v>89575.287602511133</v>
      </c>
      <c r="D10" s="89">
        <v>83323.669911200981</v>
      </c>
      <c r="E10" s="89">
        <v>89991.926146552927</v>
      </c>
      <c r="F10" s="89">
        <v>94328.168800641593</v>
      </c>
      <c r="G10" s="89">
        <v>86348.638911824062</v>
      </c>
      <c r="H10" s="89">
        <v>80651.978058792403</v>
      </c>
      <c r="I10" s="89">
        <v>90113.109613323599</v>
      </c>
      <c r="J10" s="89">
        <v>91952.000000000058</v>
      </c>
      <c r="K10" s="89">
        <v>104907.99300000006</v>
      </c>
      <c r="L10" s="89">
        <v>118902.81359741982</v>
      </c>
      <c r="M10" s="89">
        <v>133377.89629196044</v>
      </c>
      <c r="N10" s="89">
        <v>133356.1842874579</v>
      </c>
      <c r="O10" s="89">
        <v>110234.93998609156</v>
      </c>
      <c r="P10" s="89">
        <v>119720.90066703792</v>
      </c>
      <c r="Q10" s="89">
        <v>135379.39433468872</v>
      </c>
    </row>
    <row r="11" spans="1:18" ht="15" customHeight="1" x14ac:dyDescent="0.25">
      <c r="A11" s="93" t="s">
        <v>91</v>
      </c>
      <c r="B11" s="87">
        <v>70128.080856827466</v>
      </c>
      <c r="C11" s="87">
        <v>68159.327664439799</v>
      </c>
      <c r="D11" s="87">
        <v>62233.322999116986</v>
      </c>
      <c r="E11" s="87">
        <v>68773.84755726505</v>
      </c>
      <c r="F11" s="87">
        <v>74486.319356432345</v>
      </c>
      <c r="G11" s="87">
        <v>63551.602277427337</v>
      </c>
      <c r="H11" s="87">
        <v>58134.644467938248</v>
      </c>
      <c r="I11" s="87">
        <v>66033.547989701241</v>
      </c>
      <c r="J11" s="87">
        <v>68100.999999999985</v>
      </c>
      <c r="K11" s="87">
        <v>78303.283999999985</v>
      </c>
      <c r="L11" s="87">
        <v>93339.376204113985</v>
      </c>
      <c r="M11" s="87">
        <v>103835.26816674971</v>
      </c>
      <c r="N11" s="87">
        <v>104253.70962310725</v>
      </c>
      <c r="O11" s="87">
        <v>93688.45270822529</v>
      </c>
      <c r="P11" s="87">
        <v>103746.58769588071</v>
      </c>
      <c r="Q11" s="87">
        <v>116385.19601649771</v>
      </c>
    </row>
    <row r="12" spans="1:18" ht="15" customHeight="1" x14ac:dyDescent="0.25">
      <c r="A12" s="93" t="s">
        <v>92</v>
      </c>
      <c r="B12" s="87">
        <v>20493.412795770542</v>
      </c>
      <c r="C12" s="87">
        <v>21224.699883345391</v>
      </c>
      <c r="D12" s="87">
        <v>20932.696638438596</v>
      </c>
      <c r="E12" s="87">
        <v>21054.096524280634</v>
      </c>
      <c r="F12" s="87">
        <v>19646.091143610851</v>
      </c>
      <c r="G12" s="87">
        <v>22792.889813915728</v>
      </c>
      <c r="H12" s="87">
        <v>22571.807587334515</v>
      </c>
      <c r="I12" s="87">
        <v>24106.471205222915</v>
      </c>
      <c r="J12" s="87">
        <v>23851.000000000007</v>
      </c>
      <c r="K12" s="87">
        <v>26604.70900000001</v>
      </c>
      <c r="L12" s="87">
        <v>25862.526342449972</v>
      </c>
      <c r="M12" s="87">
        <v>29816.49218198474</v>
      </c>
      <c r="N12" s="87">
        <v>29415.667453535236</v>
      </c>
      <c r="O12" s="87">
        <v>17455.135308525638</v>
      </c>
      <c r="P12" s="87">
        <v>17298.123302426124</v>
      </c>
      <c r="Q12" s="87">
        <v>20308.376749534847</v>
      </c>
    </row>
    <row r="13" spans="1:18" ht="15" customHeight="1" x14ac:dyDescent="0.25">
      <c r="A13" s="94" t="s">
        <v>94</v>
      </c>
      <c r="B13" s="95">
        <v>150752.04250859193</v>
      </c>
      <c r="C13" s="95">
        <v>161363.49584452802</v>
      </c>
      <c r="D13" s="95">
        <v>158937.25565098968</v>
      </c>
      <c r="E13" s="95">
        <v>161856.00990413426</v>
      </c>
      <c r="F13" s="95">
        <v>168208.40219752616</v>
      </c>
      <c r="G13" s="95">
        <v>170031.19003730614</v>
      </c>
      <c r="H13" s="95">
        <v>171106.01958288974</v>
      </c>
      <c r="I13" s="95">
        <v>172298.05850008203</v>
      </c>
      <c r="J13" s="95">
        <v>173910.81400000007</v>
      </c>
      <c r="K13" s="95">
        <v>181355.44000000003</v>
      </c>
      <c r="L13" s="95">
        <v>189609.49704920274</v>
      </c>
      <c r="M13" s="95">
        <v>196638.25394438661</v>
      </c>
      <c r="N13" s="95">
        <v>211653.71163307125</v>
      </c>
      <c r="O13" s="95">
        <v>170798.57081128171</v>
      </c>
      <c r="P13" s="95">
        <v>182431.96278695611</v>
      </c>
      <c r="Q13" s="95">
        <v>214748.29124990068</v>
      </c>
    </row>
    <row r="14" spans="1:18" ht="15" customHeight="1" x14ac:dyDescent="0.25">
      <c r="A14" s="96"/>
    </row>
    <row r="15" spans="1:18" ht="15" customHeight="1" x14ac:dyDescent="0.25">
      <c r="A15" s="118" t="s">
        <v>95</v>
      </c>
      <c r="B15" s="119"/>
      <c r="C15" s="83">
        <v>2008</v>
      </c>
      <c r="D15" s="83">
        <v>2009</v>
      </c>
      <c r="E15" s="83">
        <v>2010</v>
      </c>
      <c r="F15" s="83">
        <v>2011</v>
      </c>
      <c r="G15" s="83">
        <v>2012</v>
      </c>
      <c r="H15" s="83">
        <v>2013</v>
      </c>
      <c r="I15" s="83">
        <v>2014</v>
      </c>
      <c r="J15" s="83">
        <v>2015</v>
      </c>
      <c r="K15" s="83">
        <v>2016</v>
      </c>
      <c r="L15" s="83">
        <v>2017</v>
      </c>
      <c r="M15" s="83">
        <v>2018</v>
      </c>
      <c r="N15" s="115" t="s">
        <v>136</v>
      </c>
      <c r="O15" s="115" t="s">
        <v>138</v>
      </c>
      <c r="P15" s="115" t="s">
        <v>137</v>
      </c>
      <c r="Q15" s="115" t="s">
        <v>139</v>
      </c>
    </row>
    <row r="16" spans="1:18" ht="15" customHeight="1" x14ac:dyDescent="0.25">
      <c r="A16" s="84" t="s">
        <v>83</v>
      </c>
      <c r="B16" s="116"/>
      <c r="C16" s="97">
        <f t="shared" ref="C16:Q26" si="0">+(C3/B3-1)*100</f>
        <v>2.1679649439166893</v>
      </c>
      <c r="D16" s="97">
        <f t="shared" si="0"/>
        <v>6.2363013513605736</v>
      </c>
      <c r="E16" s="97">
        <f t="shared" si="0"/>
        <v>-0.45502055319665002</v>
      </c>
      <c r="F16" s="97">
        <f t="shared" si="0"/>
        <v>3.1566517997188237</v>
      </c>
      <c r="G16" s="97">
        <f t="shared" si="0"/>
        <v>1.0340461964466696</v>
      </c>
      <c r="H16" s="97">
        <f t="shared" si="0"/>
        <v>1.8162162133349646</v>
      </c>
      <c r="I16" s="97">
        <f t="shared" si="0"/>
        <v>2.2020486360176061</v>
      </c>
      <c r="J16" s="97">
        <f t="shared" si="0"/>
        <v>3.2125201305207129</v>
      </c>
      <c r="K16" s="97">
        <f t="shared" si="0"/>
        <v>7.0605326445170258</v>
      </c>
      <c r="L16" s="97">
        <f t="shared" si="0"/>
        <v>8.3721085130304971</v>
      </c>
      <c r="M16" s="97">
        <f t="shared" si="0"/>
        <v>4.5565418696601689</v>
      </c>
      <c r="N16" s="97">
        <f t="shared" si="0"/>
        <v>2.3806988382764072</v>
      </c>
      <c r="O16" s="97">
        <f t="shared" si="0"/>
        <v>-16.950924237008515</v>
      </c>
      <c r="P16" s="97">
        <f t="shared" si="0"/>
        <v>6.2547420156411127</v>
      </c>
      <c r="Q16" s="97">
        <f t="shared" si="0"/>
        <v>18.685911834922031</v>
      </c>
      <c r="R16" s="113"/>
    </row>
    <row r="17" spans="1:18" ht="15" customHeight="1" x14ac:dyDescent="0.25">
      <c r="A17" s="86" t="s">
        <v>84</v>
      </c>
      <c r="C17" s="98">
        <f t="shared" si="0"/>
        <v>1.6473465421950273</v>
      </c>
      <c r="D17" s="98">
        <f t="shared" si="0"/>
        <v>5.9199636637283559</v>
      </c>
      <c r="E17" s="98">
        <f t="shared" si="0"/>
        <v>-1.2370445836105803</v>
      </c>
      <c r="F17" s="98">
        <f t="shared" si="0"/>
        <v>2.2091600494086316</v>
      </c>
      <c r="G17" s="98">
        <f t="shared" si="0"/>
        <v>3.3415690505820939</v>
      </c>
      <c r="H17" s="98">
        <f t="shared" si="0"/>
        <v>1.780022068051168</v>
      </c>
      <c r="I17" s="98">
        <f t="shared" si="0"/>
        <v>1.3131607843836157</v>
      </c>
      <c r="J17" s="98">
        <f t="shared" si="0"/>
        <v>3.0345941633133089</v>
      </c>
      <c r="K17" s="98">
        <f t="shared" si="0"/>
        <v>8.1110865729573156</v>
      </c>
      <c r="L17" s="98">
        <f t="shared" si="0"/>
        <v>13.519582108538341</v>
      </c>
      <c r="M17" s="98">
        <f t="shared" si="0"/>
        <v>4.2984225461498493</v>
      </c>
      <c r="N17" s="98">
        <f t="shared" si="0"/>
        <v>0.3843132147198558</v>
      </c>
      <c r="O17" s="98">
        <f t="shared" si="0"/>
        <v>-22.724255729432997</v>
      </c>
      <c r="P17" s="98">
        <f t="shared" si="0"/>
        <v>6.5999196257093384</v>
      </c>
      <c r="Q17" s="98">
        <f t="shared" si="0"/>
        <v>28.339087086528746</v>
      </c>
      <c r="R17" s="113"/>
    </row>
    <row r="18" spans="1:18" ht="15" customHeight="1" x14ac:dyDescent="0.25">
      <c r="A18" s="88" t="s">
        <v>85</v>
      </c>
      <c r="B18" s="116"/>
      <c r="C18" s="99">
        <f t="shared" si="0"/>
        <v>3.8404426764553801</v>
      </c>
      <c r="D18" s="99">
        <f t="shared" si="0"/>
        <v>7.2514687147222645</v>
      </c>
      <c r="E18" s="99">
        <f t="shared" si="0"/>
        <v>1.9913260688203316</v>
      </c>
      <c r="F18" s="99">
        <f t="shared" si="0"/>
        <v>6.0405939960287869</v>
      </c>
      <c r="G18" s="99">
        <f t="shared" si="0"/>
        <v>-5.9292976966282769</v>
      </c>
      <c r="H18" s="99">
        <f t="shared" si="0"/>
        <v>1.9374248954421747</v>
      </c>
      <c r="I18" s="99">
        <f t="shared" si="0"/>
        <v>5.1600169453778211</v>
      </c>
      <c r="J18" s="99">
        <f t="shared" si="0"/>
        <v>3.7700420929012823</v>
      </c>
      <c r="K18" s="99">
        <f t="shared" si="0"/>
        <v>3.8262310901711505</v>
      </c>
      <c r="L18" s="99">
        <f t="shared" si="0"/>
        <v>-8.2513780981572253</v>
      </c>
      <c r="M18" s="99">
        <f t="shared" si="0"/>
        <v>5.5569620906155803</v>
      </c>
      <c r="N18" s="99">
        <f t="shared" si="0"/>
        <v>9.9261740659027495</v>
      </c>
      <c r="O18" s="99">
        <f t="shared" si="0"/>
        <v>2.9582275877288344</v>
      </c>
      <c r="P18" s="99">
        <f t="shared" si="0"/>
        <v>5.3627193336350354</v>
      </c>
      <c r="Q18" s="99">
        <f t="shared" si="0"/>
        <v>-6.9998401664841392</v>
      </c>
      <c r="R18" s="113"/>
    </row>
    <row r="19" spans="1:18" ht="15" customHeight="1" x14ac:dyDescent="0.25">
      <c r="A19" s="90" t="s">
        <v>86</v>
      </c>
      <c r="C19" s="98">
        <f t="shared" si="0"/>
        <v>3.9617883125743214</v>
      </c>
      <c r="D19" s="98">
        <f t="shared" si="0"/>
        <v>-9.615910664896143</v>
      </c>
      <c r="E19" s="98">
        <f t="shared" si="0"/>
        <v>10.665709336340591</v>
      </c>
      <c r="F19" s="98">
        <f t="shared" si="0"/>
        <v>1.7883038843765409</v>
      </c>
      <c r="G19" s="98">
        <f t="shared" si="0"/>
        <v>-20.343410324411625</v>
      </c>
      <c r="H19" s="98">
        <f t="shared" si="0"/>
        <v>-12.77632718477596</v>
      </c>
      <c r="I19" s="98">
        <f t="shared" si="0"/>
        <v>17.230843583767808</v>
      </c>
      <c r="J19" s="98">
        <f t="shared" si="0"/>
        <v>-16.096156829334184</v>
      </c>
      <c r="K19" s="98">
        <f t="shared" si="0"/>
        <v>7.657259257697846</v>
      </c>
      <c r="L19" s="98">
        <f t="shared" si="0"/>
        <v>2.3399050187525416</v>
      </c>
      <c r="M19" s="98">
        <f t="shared" si="0"/>
        <v>4.0320524652577072</v>
      </c>
      <c r="N19" s="98">
        <f t="shared" si="0"/>
        <v>4.5899528783565735</v>
      </c>
      <c r="O19" s="98">
        <f t="shared" si="0"/>
        <v>46.347226273815203</v>
      </c>
      <c r="P19" s="98">
        <f t="shared" si="0"/>
        <v>11.980934233953189</v>
      </c>
      <c r="Q19" s="98">
        <f t="shared" si="0"/>
        <v>-31.767232259115964</v>
      </c>
      <c r="R19" s="113"/>
    </row>
    <row r="20" spans="1:18" ht="15" customHeight="1" x14ac:dyDescent="0.25">
      <c r="A20" s="92" t="s">
        <v>87</v>
      </c>
      <c r="B20" s="116"/>
      <c r="C20" s="99">
        <f t="shared" si="0"/>
        <v>7.741266541704217</v>
      </c>
      <c r="D20" s="99">
        <f t="shared" si="0"/>
        <v>-16.889295826992502</v>
      </c>
      <c r="E20" s="99">
        <f t="shared" si="0"/>
        <v>6.5743176677132587</v>
      </c>
      <c r="F20" s="99">
        <f t="shared" si="0"/>
        <v>10.756864371676823</v>
      </c>
      <c r="G20" s="99">
        <f t="shared" si="0"/>
        <v>13.732767776384925</v>
      </c>
      <c r="H20" s="99">
        <f t="shared" si="0"/>
        <v>0.42344552286517345</v>
      </c>
      <c r="I20" s="99">
        <f t="shared" si="0"/>
        <v>-1.4658471245543647</v>
      </c>
      <c r="J20" s="99">
        <f t="shared" si="0"/>
        <v>13.541468896892027</v>
      </c>
      <c r="K20" s="99">
        <f t="shared" si="0"/>
        <v>8.9157774081270347</v>
      </c>
      <c r="L20" s="99">
        <f t="shared" si="0"/>
        <v>9.7699467152062347</v>
      </c>
      <c r="M20" s="99">
        <f t="shared" si="0"/>
        <v>13.401091677310362</v>
      </c>
      <c r="N20" s="99">
        <f t="shared" si="0"/>
        <v>9.379175030098752</v>
      </c>
      <c r="O20" s="99">
        <f t="shared" si="0"/>
        <v>-58.942076825873023</v>
      </c>
      <c r="P20" s="99">
        <f t="shared" si="0"/>
        <v>3.0811406999563529</v>
      </c>
      <c r="Q20" s="99">
        <f t="shared" si="0"/>
        <v>100.71200162368763</v>
      </c>
      <c r="R20" s="113"/>
    </row>
    <row r="21" spans="1:18" ht="15" customHeight="1" x14ac:dyDescent="0.25">
      <c r="A21" s="93" t="s">
        <v>88</v>
      </c>
      <c r="C21" s="98">
        <f t="shared" si="0"/>
        <v>30.142082399666513</v>
      </c>
      <c r="D21" s="98">
        <f t="shared" si="0"/>
        <v>-8.8341792107228478</v>
      </c>
      <c r="E21" s="98">
        <f t="shared" si="0"/>
        <v>44.020009717899278</v>
      </c>
      <c r="F21" s="98">
        <f t="shared" si="0"/>
        <v>25.788038705002727</v>
      </c>
      <c r="G21" s="98">
        <f t="shared" si="0"/>
        <v>-7.7833817803223742</v>
      </c>
      <c r="H21" s="98">
        <f t="shared" si="0"/>
        <v>17.574392755513514</v>
      </c>
      <c r="I21" s="98">
        <f t="shared" si="0"/>
        <v>19.449301968156838</v>
      </c>
      <c r="J21" s="98">
        <f t="shared" si="0"/>
        <v>99.396576568159617</v>
      </c>
      <c r="K21" s="98">
        <f t="shared" si="0"/>
        <v>1.085234464902185</v>
      </c>
      <c r="L21" s="98">
        <f t="shared" si="0"/>
        <v>32.010702577382212</v>
      </c>
      <c r="M21" s="98">
        <f t="shared" si="0"/>
        <v>60.706890854076256</v>
      </c>
      <c r="N21" s="98">
        <f t="shared" si="0"/>
        <v>3.8808201266602005</v>
      </c>
      <c r="O21" s="98">
        <f t="shared" si="0"/>
        <v>-52.427782279880496</v>
      </c>
      <c r="P21" s="98">
        <f t="shared" si="0"/>
        <v>36.44116575249123</v>
      </c>
      <c r="Q21" s="98">
        <f t="shared" si="0"/>
        <v>66.844732364581887</v>
      </c>
      <c r="R21" s="113"/>
    </row>
    <row r="22" spans="1:18" ht="15" customHeight="1" x14ac:dyDescent="0.25">
      <c r="A22" s="93" t="s">
        <v>89</v>
      </c>
      <c r="C22" s="98">
        <f t="shared" si="0"/>
        <v>6.5743975025956969</v>
      </c>
      <c r="D22" s="98">
        <f t="shared" si="0"/>
        <v>-17.411879837463907</v>
      </c>
      <c r="E22" s="98">
        <f t="shared" si="0"/>
        <v>3.9252259252426036</v>
      </c>
      <c r="F22" s="98">
        <f t="shared" si="0"/>
        <v>9.2783861842224535</v>
      </c>
      <c r="G22" s="98">
        <f t="shared" si="0"/>
        <v>16.124183824753267</v>
      </c>
      <c r="H22" s="98">
        <f t="shared" si="0"/>
        <v>-1.074173938963785</v>
      </c>
      <c r="I22" s="98">
        <f t="shared" si="0"/>
        <v>-3.6665131943634188</v>
      </c>
      <c r="J22" s="98">
        <f t="shared" si="0"/>
        <v>2.1784229356609508</v>
      </c>
      <c r="K22" s="98">
        <f t="shared" si="0"/>
        <v>10.804835603366003</v>
      </c>
      <c r="L22" s="98">
        <f t="shared" si="0"/>
        <v>5.4607102583410283</v>
      </c>
      <c r="M22" s="98">
        <f t="shared" si="0"/>
        <v>3.7310610080913076</v>
      </c>
      <c r="N22" s="98">
        <f t="shared" si="0"/>
        <v>11.165099965074244</v>
      </c>
      <c r="O22" s="98">
        <f t="shared" si="0"/>
        <v>-60.854490257371467</v>
      </c>
      <c r="P22" s="98">
        <f t="shared" si="0"/>
        <v>-8.5184063550858387</v>
      </c>
      <c r="Q22" s="98">
        <f t="shared" si="0"/>
        <v>117.52764468349271</v>
      </c>
      <c r="R22" s="113"/>
    </row>
    <row r="23" spans="1:18" ht="15" customHeight="1" x14ac:dyDescent="0.25">
      <c r="A23" s="92" t="s">
        <v>90</v>
      </c>
      <c r="B23" s="116"/>
      <c r="C23" s="99">
        <f t="shared" si="0"/>
        <v>-1.3753823931331399</v>
      </c>
      <c r="D23" s="99">
        <f t="shared" si="0"/>
        <v>-6.979176800471576</v>
      </c>
      <c r="E23" s="99">
        <f t="shared" si="0"/>
        <v>8.0028354997546245</v>
      </c>
      <c r="F23" s="99">
        <f t="shared" si="0"/>
        <v>4.8184796567494859</v>
      </c>
      <c r="G23" s="99">
        <f t="shared" si="0"/>
        <v>-8.4593287352815238</v>
      </c>
      <c r="H23" s="99">
        <f t="shared" si="0"/>
        <v>-6.5972792678861687</v>
      </c>
      <c r="I23" s="99">
        <f t="shared" si="0"/>
        <v>11.730811546412866</v>
      </c>
      <c r="J23" s="99">
        <f t="shared" si="0"/>
        <v>2.0406469098305013</v>
      </c>
      <c r="K23" s="99">
        <f t="shared" si="0"/>
        <v>14.089952366452053</v>
      </c>
      <c r="L23" s="99">
        <f t="shared" si="0"/>
        <v>13.340089918048248</v>
      </c>
      <c r="M23" s="99">
        <f t="shared" si="0"/>
        <v>12.173877351254481</v>
      </c>
      <c r="N23" s="99">
        <f t="shared" si="0"/>
        <v>-1.6278562720029033E-2</v>
      </c>
      <c r="O23" s="99">
        <f t="shared" si="0"/>
        <v>-17.337961808750467</v>
      </c>
      <c r="P23" s="99">
        <f t="shared" si="0"/>
        <v>8.6052214317377196</v>
      </c>
      <c r="Q23" s="99">
        <f t="shared" si="0"/>
        <v>13.079164607355786</v>
      </c>
      <c r="R23" s="113"/>
    </row>
    <row r="24" spans="1:18" ht="15" customHeight="1" x14ac:dyDescent="0.25">
      <c r="A24" s="93" t="s">
        <v>91</v>
      </c>
      <c r="C24" s="98">
        <f t="shared" si="0"/>
        <v>-2.8073678451390194</v>
      </c>
      <c r="D24" s="98">
        <f t="shared" si="0"/>
        <v>-8.6943414326173585</v>
      </c>
      <c r="E24" s="98">
        <f t="shared" si="0"/>
        <v>10.509682342112537</v>
      </c>
      <c r="F24" s="98">
        <f t="shared" si="0"/>
        <v>8.3061686993893389</v>
      </c>
      <c r="G24" s="98">
        <f t="shared" si="0"/>
        <v>-14.680168349680612</v>
      </c>
      <c r="H24" s="98">
        <f t="shared" si="0"/>
        <v>-8.5237155561270868</v>
      </c>
      <c r="I24" s="98">
        <f t="shared" si="0"/>
        <v>13.587256951608783</v>
      </c>
      <c r="J24" s="98">
        <f t="shared" si="0"/>
        <v>3.1309115945446164</v>
      </c>
      <c r="K24" s="98">
        <f t="shared" si="0"/>
        <v>14.981107472724343</v>
      </c>
      <c r="L24" s="98">
        <f t="shared" si="0"/>
        <v>19.202377519841953</v>
      </c>
      <c r="M24" s="98">
        <f t="shared" si="0"/>
        <v>11.244870481760415</v>
      </c>
      <c r="N24" s="98">
        <f t="shared" si="0"/>
        <v>0.4029858676587228</v>
      </c>
      <c r="O24" s="98">
        <f t="shared" si="0"/>
        <v>-10.13417839334153</v>
      </c>
      <c r="P24" s="98">
        <f t="shared" si="0"/>
        <v>10.735725371598948</v>
      </c>
      <c r="Q24" s="98">
        <f t="shared" si="0"/>
        <v>12.182191820771404</v>
      </c>
      <c r="R24" s="113"/>
    </row>
    <row r="25" spans="1:18" ht="15" customHeight="1" x14ac:dyDescent="0.25">
      <c r="A25" s="93" t="s">
        <v>92</v>
      </c>
      <c r="C25" s="98">
        <f t="shared" si="0"/>
        <v>3.5684007093526704</v>
      </c>
      <c r="D25" s="98">
        <f t="shared" si="0"/>
        <v>-1.3757709014106001</v>
      </c>
      <c r="E25" s="98">
        <f t="shared" si="0"/>
        <v>0.57995339988403671</v>
      </c>
      <c r="F25" s="98">
        <f t="shared" si="0"/>
        <v>-6.6875602049510929</v>
      </c>
      <c r="G25" s="98">
        <f t="shared" si="0"/>
        <v>16.01742884781563</v>
      </c>
      <c r="H25" s="98">
        <f t="shared" si="0"/>
        <v>-0.96996137122654646</v>
      </c>
      <c r="I25" s="98">
        <f t="shared" si="0"/>
        <v>6.7990284426734604</v>
      </c>
      <c r="J25" s="98">
        <f t="shared" si="0"/>
        <v>-1.0597619330014463</v>
      </c>
      <c r="K25" s="98">
        <f t="shared" si="0"/>
        <v>11.545465598926686</v>
      </c>
      <c r="L25" s="98">
        <f t="shared" si="0"/>
        <v>-2.7896665118571251</v>
      </c>
      <c r="M25" s="98">
        <f t="shared" si="0"/>
        <v>15.288397533866792</v>
      </c>
      <c r="N25" s="98">
        <f t="shared" si="0"/>
        <v>-1.3443054468080029</v>
      </c>
      <c r="O25" s="98">
        <f t="shared" si="0"/>
        <v>-40.660413923642437</v>
      </c>
      <c r="P25" s="98">
        <f t="shared" si="0"/>
        <v>-0.8995175535696065</v>
      </c>
      <c r="Q25" s="98">
        <f t="shared" si="0"/>
        <v>17.402196726661813</v>
      </c>
      <c r="R25" s="113"/>
    </row>
    <row r="26" spans="1:18" ht="15" customHeight="1" x14ac:dyDescent="0.25">
      <c r="A26" s="94" t="s">
        <v>94</v>
      </c>
      <c r="B26" s="117"/>
      <c r="C26" s="100">
        <f t="shared" si="0"/>
        <v>7.0390113190879733</v>
      </c>
      <c r="D26" s="100">
        <f t="shared" si="0"/>
        <v>-1.5035867814093384</v>
      </c>
      <c r="E26" s="100">
        <f t="shared" si="0"/>
        <v>1.8364191839035371</v>
      </c>
      <c r="F26" s="100">
        <f t="shared" si="0"/>
        <v>3.9247182091998623</v>
      </c>
      <c r="G26" s="100">
        <f t="shared" si="0"/>
        <v>1.0836485074268154</v>
      </c>
      <c r="H26" s="100">
        <f t="shared" si="0"/>
        <v>0.6321366952426688</v>
      </c>
      <c r="I26" s="100">
        <f t="shared" si="0"/>
        <v>0.69666685023599406</v>
      </c>
      <c r="J26" s="100">
        <f t="shared" si="0"/>
        <v>0.93602650776083429</v>
      </c>
      <c r="K26" s="100">
        <f t="shared" si="0"/>
        <v>4.2807148266236883</v>
      </c>
      <c r="L26" s="100">
        <f t="shared" si="0"/>
        <v>4.5513148374279222</v>
      </c>
      <c r="M26" s="100">
        <f t="shared" si="0"/>
        <v>3.7069645796064421</v>
      </c>
      <c r="N26" s="100">
        <f t="shared" si="0"/>
        <v>7.636081681711504</v>
      </c>
      <c r="O26" s="100">
        <f t="shared" si="0"/>
        <v>-19.302822760139993</v>
      </c>
      <c r="P26" s="100">
        <f t="shared" si="0"/>
        <v>6.8111764170019518</v>
      </c>
      <c r="Q26" s="100">
        <f t="shared" si="0"/>
        <v>17.71418120446555</v>
      </c>
      <c r="R26" s="113"/>
    </row>
    <row r="28" spans="1:18" ht="15" customHeight="1" x14ac:dyDescent="0.25">
      <c r="A28" s="35" t="s">
        <v>140</v>
      </c>
    </row>
    <row r="29" spans="1:18" ht="15" customHeight="1" x14ac:dyDescent="0.25">
      <c r="A29" s="33" t="s">
        <v>120</v>
      </c>
    </row>
    <row r="30" spans="1:18" ht="15" customHeight="1" x14ac:dyDescent="0.25">
      <c r="A30" s="101" t="s">
        <v>135</v>
      </c>
    </row>
    <row r="31" spans="1:18" ht="15" customHeight="1" x14ac:dyDescent="0.25">
      <c r="A31" s="35"/>
    </row>
  </sheetData>
  <pageMargins left="0.3482142857142857" right="0.70866141732283472" top="1.1770833333333333" bottom="0.74803149606299213" header="0.31496062992125984" footer="0.31496062992125984"/>
  <pageSetup paperSize="9" scale="78" orientation="landscape" horizontalDpi="4294967295" verticalDpi="4294967295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view="pageLayout" zoomScaleNormal="100" workbookViewId="0">
      <selection activeCell="A12" sqref="A12"/>
    </sheetView>
  </sheetViews>
  <sheetFormatPr defaultColWidth="9.140625" defaultRowHeight="17.25" customHeight="1" x14ac:dyDescent="0.2"/>
  <cols>
    <col min="1" max="1" width="124.7109375" style="1" bestFit="1" customWidth="1"/>
    <col min="2" max="16384" width="9.140625" style="1"/>
  </cols>
  <sheetData>
    <row r="2" spans="1:1" ht="17.25" customHeight="1" x14ac:dyDescent="0.25">
      <c r="A2" s="2" t="s">
        <v>132</v>
      </c>
    </row>
    <row r="4" spans="1:1" ht="17.25" customHeight="1" x14ac:dyDescent="0.2">
      <c r="A4" s="3" t="s">
        <v>127</v>
      </c>
    </row>
    <row r="5" spans="1:1" ht="17.25" customHeight="1" x14ac:dyDescent="0.2">
      <c r="A5" s="3" t="s">
        <v>128</v>
      </c>
    </row>
    <row r="6" spans="1:1" ht="17.25" customHeight="1" x14ac:dyDescent="0.2">
      <c r="A6" s="3" t="s">
        <v>133</v>
      </c>
    </row>
    <row r="7" spans="1:1" ht="17.25" customHeight="1" x14ac:dyDescent="0.2">
      <c r="A7" s="3" t="s">
        <v>126</v>
      </c>
    </row>
    <row r="8" spans="1:1" ht="17.25" customHeight="1" x14ac:dyDescent="0.2">
      <c r="A8" s="3" t="s">
        <v>131</v>
      </c>
    </row>
    <row r="11" spans="1:1" ht="17.25" customHeight="1" x14ac:dyDescent="0.25">
      <c r="A11" s="2" t="s">
        <v>117</v>
      </c>
    </row>
    <row r="12" spans="1:1" ht="17.25" customHeight="1" x14ac:dyDescent="0.2">
      <c r="A12" s="3" t="s">
        <v>129</v>
      </c>
    </row>
    <row r="13" spans="1:1" ht="17.25" customHeight="1" x14ac:dyDescent="0.2">
      <c r="A13" s="3" t="s">
        <v>130</v>
      </c>
    </row>
    <row r="14" spans="1:1" ht="17.25" customHeight="1" x14ac:dyDescent="0.2">
      <c r="A14" s="3" t="s">
        <v>134</v>
      </c>
    </row>
    <row r="15" spans="1:1" ht="17.25" customHeight="1" x14ac:dyDescent="0.2">
      <c r="A15" s="3" t="s">
        <v>119</v>
      </c>
    </row>
    <row r="16" spans="1:1" ht="17.25" customHeight="1" x14ac:dyDescent="0.2">
      <c r="A16" s="3" t="s">
        <v>118</v>
      </c>
    </row>
  </sheetData>
  <hyperlinks>
    <hyperlink ref="A4" location="Q1.1!A1" display="Quadro 1.1 - PIB a preços de mercado (preços correntes) na óptica da Despesa,  1º T2007 – 4º T 2022 (em Milhões de escudos)"/>
    <hyperlink ref="A5" location="Q1.2!A1" display="Quadro 1.2 - PIB em volume encadeado na óptica da Produção  1º T2007 – 4º T 2022 (em Milhões de escudos)"/>
    <hyperlink ref="A6" location="Q1.3!A1" display="Quadro 1.3 - Taxas de variação do PIB em volume encadeado na óptica da Produção  1º T2008 – 4º T 2022 "/>
    <hyperlink ref="A7" location="Q1.4!A1" display="Quadro 1.4 - PIB a preços de mercado (preços correntes) na óptica da Despesa,  1º T2007 – 4º T 2022 (em Milhões de escudos)"/>
    <hyperlink ref="A8" location="Q1.5!A1" display="Quadro 1.5 - PIB em volume encadeado na óptica da Despesa,  1º T2007 – 4º T 2022 (em Milhões de escudos)"/>
    <hyperlink ref="A12" location="Q2.1!A1" display="Quadro 2.1 - PIB a preços de mercado (preços correntes) na óptica da Despesa,  2007 – 2022 (em Milhões de escudos)"/>
    <hyperlink ref="A13" location="Q2.2!A1" display="Quadro 2.2 - PIB em volume encadeado na óptica da Produção  2007 – 2022 (em Milhões de escudos)"/>
    <hyperlink ref="A14" location="Q2.3!A1" display="Quadro 2.3 - Taxas de variação do PIB em volume encadeado na óptica da Produção  2008 – 2022 "/>
    <hyperlink ref="A15" location="Q2.4!A1" display="Quadro 2.4 - PIB a preços de mercado (preços correntes) na óptica da Despesa,  2007 – 2022 (em Milhões de escudos)"/>
    <hyperlink ref="A16" location="Q2.5!A1" display="Quadro 2.5 - PIB em volume encadeado na óptica da Despesa,  2007 – 2022 (em Milhões de escudos)"/>
  </hyperlinks>
  <pageMargins left="0.453125" right="0.70866141732283472" top="0.9062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"/>
  <sheetViews>
    <sheetView showGridLines="0" view="pageLayout" zoomScaleNormal="73" workbookViewId="0">
      <selection activeCell="H26" sqref="H26"/>
    </sheetView>
  </sheetViews>
  <sheetFormatPr defaultColWidth="9.140625" defaultRowHeight="15" customHeight="1" x14ac:dyDescent="0.2"/>
  <cols>
    <col min="1" max="1" width="42.710937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5" width="9.42578125" style="1" bestFit="1" customWidth="1"/>
    <col min="66" max="66" width="7.140625" style="40" customWidth="1"/>
    <col min="67" max="16384" width="9.140625" style="1"/>
  </cols>
  <sheetData>
    <row r="1" spans="1:66" ht="15" customHeight="1" x14ac:dyDescent="0.2">
      <c r="A1" s="38" t="s">
        <v>127</v>
      </c>
      <c r="B1" s="39"/>
      <c r="C1" s="39"/>
      <c r="D1" s="39"/>
      <c r="E1" s="39"/>
      <c r="F1" s="39"/>
      <c r="G1" s="39"/>
      <c r="H1" s="39"/>
    </row>
    <row r="2" spans="1:66" ht="15" customHeight="1" x14ac:dyDescent="0.25">
      <c r="A2" s="41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  <c r="O2" s="23" t="s">
        <v>14</v>
      </c>
      <c r="P2" s="23" t="s">
        <v>15</v>
      </c>
      <c r="Q2" s="23" t="s">
        <v>16</v>
      </c>
      <c r="R2" s="23" t="s">
        <v>17</v>
      </c>
      <c r="S2" s="23" t="s">
        <v>18</v>
      </c>
      <c r="T2" s="23" t="s">
        <v>19</v>
      </c>
      <c r="U2" s="23" t="s">
        <v>20</v>
      </c>
      <c r="V2" s="23" t="s">
        <v>21</v>
      </c>
      <c r="W2" s="23" t="s">
        <v>22</v>
      </c>
      <c r="X2" s="23" t="s">
        <v>23</v>
      </c>
      <c r="Y2" s="23" t="s">
        <v>24</v>
      </c>
      <c r="Z2" s="23" t="s">
        <v>25</v>
      </c>
      <c r="AA2" s="23" t="s">
        <v>26</v>
      </c>
      <c r="AB2" s="23" t="s">
        <v>27</v>
      </c>
      <c r="AC2" s="23" t="s">
        <v>28</v>
      </c>
      <c r="AD2" s="23" t="s">
        <v>29</v>
      </c>
      <c r="AE2" s="23" t="s">
        <v>30</v>
      </c>
      <c r="AF2" s="23" t="s">
        <v>31</v>
      </c>
      <c r="AG2" s="23" t="s">
        <v>32</v>
      </c>
      <c r="AH2" s="23" t="s">
        <v>33</v>
      </c>
      <c r="AI2" s="23" t="s">
        <v>34</v>
      </c>
      <c r="AJ2" s="23" t="s">
        <v>35</v>
      </c>
      <c r="AK2" s="23" t="s">
        <v>36</v>
      </c>
      <c r="AL2" s="23" t="s">
        <v>37</v>
      </c>
      <c r="AM2" s="23" t="s">
        <v>38</v>
      </c>
      <c r="AN2" s="23" t="s">
        <v>39</v>
      </c>
      <c r="AO2" s="23" t="s">
        <v>40</v>
      </c>
      <c r="AP2" s="23" t="s">
        <v>41</v>
      </c>
      <c r="AQ2" s="23" t="s">
        <v>42</v>
      </c>
      <c r="AR2" s="23" t="s">
        <v>43</v>
      </c>
      <c r="AS2" s="23" t="s">
        <v>44</v>
      </c>
      <c r="AT2" s="23" t="s">
        <v>45</v>
      </c>
      <c r="AU2" s="23" t="s">
        <v>46</v>
      </c>
      <c r="AV2" s="23" t="s">
        <v>47</v>
      </c>
      <c r="AW2" s="23" t="s">
        <v>48</v>
      </c>
      <c r="AX2" s="23" t="s">
        <v>49</v>
      </c>
      <c r="AY2" s="23" t="s">
        <v>50</v>
      </c>
      <c r="AZ2" s="23" t="s">
        <v>51</v>
      </c>
      <c r="BA2" s="23" t="s">
        <v>52</v>
      </c>
      <c r="BB2" s="42" t="s">
        <v>53</v>
      </c>
      <c r="BC2" s="42" t="s">
        <v>54</v>
      </c>
      <c r="BD2" s="42" t="s">
        <v>55</v>
      </c>
      <c r="BE2" s="42" t="s">
        <v>56</v>
      </c>
      <c r="BF2" s="42" t="s">
        <v>57</v>
      </c>
      <c r="BG2" s="42" t="s">
        <v>58</v>
      </c>
      <c r="BH2" s="42" t="s">
        <v>59</v>
      </c>
      <c r="BI2" s="42" t="s">
        <v>60</v>
      </c>
      <c r="BJ2" s="42" t="s">
        <v>61</v>
      </c>
      <c r="BK2" s="42" t="s">
        <v>62</v>
      </c>
      <c r="BL2" s="42" t="s">
        <v>63</v>
      </c>
      <c r="BM2" s="42" t="s">
        <v>64</v>
      </c>
      <c r="BN2" s="43"/>
    </row>
    <row r="3" spans="1:66" ht="15" customHeight="1" x14ac:dyDescent="0.2">
      <c r="A3" s="44" t="s">
        <v>65</v>
      </c>
      <c r="B3" s="45">
        <v>2115.4333381724414</v>
      </c>
      <c r="C3" s="45">
        <v>1903.6953672104476</v>
      </c>
      <c r="D3" s="45">
        <v>1244.1160910916103</v>
      </c>
      <c r="E3" s="45">
        <v>1476.0312035254985</v>
      </c>
      <c r="F3" s="45">
        <v>2117.7025071820613</v>
      </c>
      <c r="G3" s="45">
        <v>1694.0875420472398</v>
      </c>
      <c r="H3" s="45">
        <v>1282.1314564280169</v>
      </c>
      <c r="I3" s="45">
        <v>1687.5304943426802</v>
      </c>
      <c r="J3" s="45">
        <v>2349.9963918032909</v>
      </c>
      <c r="K3" s="45">
        <v>2038.7668476236615</v>
      </c>
      <c r="L3" s="45">
        <v>1212.3474880460565</v>
      </c>
      <c r="M3" s="45">
        <v>1581.3212725269905</v>
      </c>
      <c r="N3" s="45">
        <v>2867.1533336717171</v>
      </c>
      <c r="O3" s="45">
        <v>1781.1403033002866</v>
      </c>
      <c r="P3" s="45">
        <v>999.65150143158689</v>
      </c>
      <c r="Q3" s="45">
        <v>1346.5078615964126</v>
      </c>
      <c r="R3" s="45">
        <v>2466.0182110049514</v>
      </c>
      <c r="S3" s="45">
        <v>2265.8036889463488</v>
      </c>
      <c r="T3" s="45">
        <v>1116.1975475830427</v>
      </c>
      <c r="U3" s="45">
        <v>1560.567552465656</v>
      </c>
      <c r="V3" s="45">
        <v>2651.5416997022539</v>
      </c>
      <c r="W3" s="45">
        <v>2495.1314164633413</v>
      </c>
      <c r="X3" s="45">
        <v>1261.8291167957573</v>
      </c>
      <c r="Y3" s="45">
        <v>1786.6837670386485</v>
      </c>
      <c r="Z3" s="45">
        <v>2652.634605440147</v>
      </c>
      <c r="AA3" s="45">
        <v>2466.9606268549787</v>
      </c>
      <c r="AB3" s="45">
        <v>1219.0436419487426</v>
      </c>
      <c r="AC3" s="45">
        <v>1696.2161257561299</v>
      </c>
      <c r="AD3" s="45">
        <v>2555.5483360384683</v>
      </c>
      <c r="AE3" s="45">
        <v>2473.1766307167941</v>
      </c>
      <c r="AF3" s="45">
        <v>1216.0506288111201</v>
      </c>
      <c r="AG3" s="45">
        <v>1548.3084044336192</v>
      </c>
      <c r="AH3" s="45">
        <v>2828.566391711704</v>
      </c>
      <c r="AI3" s="45">
        <v>2530.9495994872068</v>
      </c>
      <c r="AJ3" s="45">
        <v>1240.5539035635129</v>
      </c>
      <c r="AK3" s="45">
        <v>2009.8211052375761</v>
      </c>
      <c r="AL3" s="45">
        <v>2870.3599945366122</v>
      </c>
      <c r="AM3" s="45">
        <v>2316.7741301865262</v>
      </c>
      <c r="AN3" s="45">
        <v>1582.4986041990264</v>
      </c>
      <c r="AO3" s="45">
        <v>2413.427271077835</v>
      </c>
      <c r="AP3" s="45">
        <v>2472.4292248364577</v>
      </c>
      <c r="AQ3" s="45">
        <v>2087.2787079727386</v>
      </c>
      <c r="AR3" s="45">
        <v>1540.8628718320908</v>
      </c>
      <c r="AS3" s="45">
        <v>1924.6111953587124</v>
      </c>
      <c r="AT3" s="45">
        <v>1913.3287929777487</v>
      </c>
      <c r="AU3" s="45">
        <v>1674.9176358557786</v>
      </c>
      <c r="AV3" s="45">
        <v>1622.990346493184</v>
      </c>
      <c r="AW3" s="45">
        <v>1397.286224673288</v>
      </c>
      <c r="AX3" s="45">
        <v>1640.0999239344085</v>
      </c>
      <c r="AY3" s="45">
        <v>1374.8282577894859</v>
      </c>
      <c r="AZ3" s="45">
        <v>1540.6543910227813</v>
      </c>
      <c r="BA3" s="45">
        <v>2026.3815959565864</v>
      </c>
      <c r="BB3" s="45">
        <v>2159.275600252864</v>
      </c>
      <c r="BC3" s="45">
        <v>1567.2105776494086</v>
      </c>
      <c r="BD3" s="45">
        <v>1392.7132471482546</v>
      </c>
      <c r="BE3" s="45">
        <v>1647.5892603884993</v>
      </c>
      <c r="BF3" s="45">
        <v>2145.4500905506598</v>
      </c>
      <c r="BG3" s="45">
        <v>1457.7184513142336</v>
      </c>
      <c r="BH3" s="45">
        <v>1471.4382114575737</v>
      </c>
      <c r="BI3" s="45">
        <v>1521.1947764380984</v>
      </c>
      <c r="BJ3" s="45">
        <v>1928.9787170799586</v>
      </c>
      <c r="BK3" s="45">
        <v>1567.0916772570558</v>
      </c>
      <c r="BL3" s="45">
        <v>1473.0707458645684</v>
      </c>
      <c r="BM3" s="45">
        <v>1876.0170963233145</v>
      </c>
      <c r="BN3" s="46"/>
    </row>
    <row r="4" spans="1:66" ht="15" customHeight="1" x14ac:dyDescent="0.2">
      <c r="A4" s="133" t="s">
        <v>121</v>
      </c>
      <c r="B4" s="134">
        <v>313.78588104228822</v>
      </c>
      <c r="C4" s="134">
        <v>355.77832023524189</v>
      </c>
      <c r="D4" s="134">
        <v>398.71130432937218</v>
      </c>
      <c r="E4" s="134">
        <v>297.42549439309698</v>
      </c>
      <c r="F4" s="134">
        <v>272.87393681613884</v>
      </c>
      <c r="G4" s="134">
        <v>258.12793492175643</v>
      </c>
      <c r="H4" s="134">
        <v>270.87718279599062</v>
      </c>
      <c r="I4" s="134">
        <v>264.3579454661139</v>
      </c>
      <c r="J4" s="134">
        <v>365.66649665471442</v>
      </c>
      <c r="K4" s="134">
        <v>444.83654543692484</v>
      </c>
      <c r="L4" s="134">
        <v>503.29693114637399</v>
      </c>
      <c r="M4" s="134">
        <v>437.93402676198679</v>
      </c>
      <c r="N4" s="134">
        <v>431.07151105328956</v>
      </c>
      <c r="O4" s="134">
        <v>495.28292661963422</v>
      </c>
      <c r="P4" s="134">
        <v>543.42432254180346</v>
      </c>
      <c r="Q4" s="134">
        <v>393.82723978527309</v>
      </c>
      <c r="R4" s="134">
        <v>308.10734469244602</v>
      </c>
      <c r="S4" s="134">
        <v>325.01762308503146</v>
      </c>
      <c r="T4" s="134">
        <v>341.69685607216411</v>
      </c>
      <c r="U4" s="134">
        <v>377.70817615035912</v>
      </c>
      <c r="V4" s="134">
        <v>328.82521363356204</v>
      </c>
      <c r="W4" s="134">
        <v>374.73032262891627</v>
      </c>
      <c r="X4" s="134">
        <v>384.9775837937604</v>
      </c>
      <c r="Y4" s="134">
        <v>279.07287994376077</v>
      </c>
      <c r="Z4" s="134">
        <v>357.80322549357686</v>
      </c>
      <c r="AA4" s="134">
        <v>446.48642933325738</v>
      </c>
      <c r="AB4" s="134">
        <v>505.6432673177809</v>
      </c>
      <c r="AC4" s="134">
        <v>470.68307785538479</v>
      </c>
      <c r="AD4" s="134">
        <v>440.38243139070175</v>
      </c>
      <c r="AE4" s="134">
        <v>492.27988537755874</v>
      </c>
      <c r="AF4" s="134">
        <v>535.92224627641906</v>
      </c>
      <c r="AG4" s="134">
        <v>462.17843695531985</v>
      </c>
      <c r="AH4" s="134">
        <v>467.59924740806491</v>
      </c>
      <c r="AI4" s="134">
        <v>576.33651436887681</v>
      </c>
      <c r="AJ4" s="134">
        <v>729.56810788621112</v>
      </c>
      <c r="AK4" s="134">
        <v>761.30813033684649</v>
      </c>
      <c r="AL4" s="134">
        <v>530.65668424012472</v>
      </c>
      <c r="AM4" s="134">
        <v>538.53623587509333</v>
      </c>
      <c r="AN4" s="134">
        <v>929.57314444033454</v>
      </c>
      <c r="AO4" s="134">
        <v>460.44093544444723</v>
      </c>
      <c r="AP4" s="134">
        <v>620.11255529989796</v>
      </c>
      <c r="AQ4" s="134">
        <v>510.1189379175658</v>
      </c>
      <c r="AR4" s="134">
        <v>757.7419765843905</v>
      </c>
      <c r="AS4" s="134">
        <v>584.61453019814508</v>
      </c>
      <c r="AT4" s="134">
        <v>662.4508397613132</v>
      </c>
      <c r="AU4" s="134">
        <v>545.19059160122231</v>
      </c>
      <c r="AV4" s="134">
        <v>951.53330251240595</v>
      </c>
      <c r="AW4" s="134">
        <v>548.58326612505948</v>
      </c>
      <c r="AX4" s="134">
        <v>526.31148418925579</v>
      </c>
      <c r="AY4" s="134">
        <v>507.30205958547992</v>
      </c>
      <c r="AZ4" s="134">
        <v>544.26905150315065</v>
      </c>
      <c r="BA4" s="134">
        <v>383.95372122556296</v>
      </c>
      <c r="BB4" s="134">
        <v>480.25055690051477</v>
      </c>
      <c r="BC4" s="134">
        <v>415.58272321519547</v>
      </c>
      <c r="BD4" s="134">
        <v>568.28288204034357</v>
      </c>
      <c r="BE4" s="134">
        <v>313.31664592445458</v>
      </c>
      <c r="BF4" s="134">
        <v>508.47306585254449</v>
      </c>
      <c r="BG4" s="134">
        <v>576.05538811711983</v>
      </c>
      <c r="BH4" s="134">
        <v>795.25230288567116</v>
      </c>
      <c r="BI4" s="134">
        <v>354.17290158579453</v>
      </c>
      <c r="BJ4" s="134">
        <v>436.8671491049526</v>
      </c>
      <c r="BK4" s="134">
        <v>520.33938813596251</v>
      </c>
      <c r="BL4" s="134">
        <v>739.4433567933271</v>
      </c>
      <c r="BM4" s="134">
        <v>468.37799099648385</v>
      </c>
      <c r="BN4" s="46"/>
    </row>
    <row r="5" spans="1:66" ht="15" customHeight="1" x14ac:dyDescent="0.2">
      <c r="A5" s="49" t="s">
        <v>66</v>
      </c>
      <c r="B5" s="50">
        <v>115.32244252751647</v>
      </c>
      <c r="C5" s="50">
        <v>158.39471194641212</v>
      </c>
      <c r="D5" s="50">
        <v>134.16075556547653</v>
      </c>
      <c r="E5" s="50">
        <v>217.58108996059511</v>
      </c>
      <c r="F5" s="50">
        <v>155.06353965046176</v>
      </c>
      <c r="G5" s="50">
        <v>212.35604793406185</v>
      </c>
      <c r="H5" s="50">
        <v>198.69401736382011</v>
      </c>
      <c r="I5" s="50">
        <v>278.54339505165632</v>
      </c>
      <c r="J5" s="50">
        <v>153.96074102110273</v>
      </c>
      <c r="K5" s="50">
        <v>157.12558959321959</v>
      </c>
      <c r="L5" s="50">
        <v>168.22653463041561</v>
      </c>
      <c r="M5" s="50">
        <v>102.28013475526194</v>
      </c>
      <c r="N5" s="50">
        <v>119.22874981321965</v>
      </c>
      <c r="O5" s="50">
        <v>160.96182692917023</v>
      </c>
      <c r="P5" s="50">
        <v>152.65398986716272</v>
      </c>
      <c r="Q5" s="50">
        <v>115.06043339044756</v>
      </c>
      <c r="R5" s="50">
        <v>116.67539083094913</v>
      </c>
      <c r="S5" s="50">
        <v>127.72400034583457</v>
      </c>
      <c r="T5" s="50">
        <v>112.36703614405624</v>
      </c>
      <c r="U5" s="50">
        <v>106.64857267916017</v>
      </c>
      <c r="V5" s="50">
        <v>91.461783727954682</v>
      </c>
      <c r="W5" s="50">
        <v>99.330222350433232</v>
      </c>
      <c r="X5" s="50">
        <v>129.09386154724524</v>
      </c>
      <c r="Y5" s="50">
        <v>127.94313237436695</v>
      </c>
      <c r="Z5" s="50">
        <v>95.431339646196051</v>
      </c>
      <c r="AA5" s="50">
        <v>149.27816223719083</v>
      </c>
      <c r="AB5" s="50">
        <v>171.13184749536381</v>
      </c>
      <c r="AC5" s="50">
        <v>145.08565062124939</v>
      </c>
      <c r="AD5" s="50">
        <v>150.61700272622173</v>
      </c>
      <c r="AE5" s="50">
        <v>192.32340595175035</v>
      </c>
      <c r="AF5" s="50">
        <v>179.01246413348946</v>
      </c>
      <c r="AG5" s="50">
        <v>147.94512718853838</v>
      </c>
      <c r="AH5" s="50">
        <v>140.93417405618118</v>
      </c>
      <c r="AI5" s="50">
        <v>140.37006747244763</v>
      </c>
      <c r="AJ5" s="50">
        <v>116.54499732705023</v>
      </c>
      <c r="AK5" s="50">
        <v>119.48176114432086</v>
      </c>
      <c r="AL5" s="50">
        <v>111.55850892867949</v>
      </c>
      <c r="AM5" s="50">
        <v>125.22454414510825</v>
      </c>
      <c r="AN5" s="50">
        <v>138.53928259123833</v>
      </c>
      <c r="AO5" s="50">
        <v>82.464664334973975</v>
      </c>
      <c r="AP5" s="50">
        <v>125.7480905731892</v>
      </c>
      <c r="AQ5" s="50">
        <v>117.07578268769879</v>
      </c>
      <c r="AR5" s="50">
        <v>143.80463025857151</v>
      </c>
      <c r="AS5" s="50">
        <v>106.02549648054045</v>
      </c>
      <c r="AT5" s="50">
        <v>94.813399228195721</v>
      </c>
      <c r="AU5" s="50">
        <v>130.02107490393763</v>
      </c>
      <c r="AV5" s="50">
        <v>162.06140484781523</v>
      </c>
      <c r="AW5" s="50">
        <v>111.54612102005136</v>
      </c>
      <c r="AX5" s="50">
        <v>121.16493231145262</v>
      </c>
      <c r="AY5" s="50">
        <v>130.93210514488365</v>
      </c>
      <c r="AZ5" s="50">
        <v>153.0824974691717</v>
      </c>
      <c r="BA5" s="50">
        <v>130.75244083920094</v>
      </c>
      <c r="BB5" s="50">
        <v>153.34069513902213</v>
      </c>
      <c r="BC5" s="50">
        <v>76.031209771214577</v>
      </c>
      <c r="BD5" s="50">
        <v>157.22889894128079</v>
      </c>
      <c r="BE5" s="50">
        <v>147.28959376344977</v>
      </c>
      <c r="BF5" s="50">
        <v>136.10059252003586</v>
      </c>
      <c r="BG5" s="50">
        <v>190.1981339573569</v>
      </c>
      <c r="BH5" s="50">
        <v>178.11594614950573</v>
      </c>
      <c r="BI5" s="50">
        <v>169.3178691812476</v>
      </c>
      <c r="BJ5" s="50">
        <v>170.77795559301367</v>
      </c>
      <c r="BK5" s="50">
        <v>204.2277076926585</v>
      </c>
      <c r="BL5" s="50">
        <v>224.81762610462536</v>
      </c>
      <c r="BM5" s="50">
        <v>155.68815128073172</v>
      </c>
      <c r="BN5" s="46"/>
    </row>
    <row r="6" spans="1:66" ht="15" customHeight="1" x14ac:dyDescent="0.2">
      <c r="A6" s="135" t="s">
        <v>123</v>
      </c>
      <c r="B6" s="134">
        <v>1242.18131163762</v>
      </c>
      <c r="C6" s="134">
        <v>1236.7116775958891</v>
      </c>
      <c r="D6" s="134">
        <v>1321.7006634207066</v>
      </c>
      <c r="E6" s="134">
        <v>1208.4263473457834</v>
      </c>
      <c r="F6" s="134">
        <v>1312.7000132432645</v>
      </c>
      <c r="G6" s="134">
        <v>1386.8386182775116</v>
      </c>
      <c r="H6" s="134">
        <v>1546.2439782106899</v>
      </c>
      <c r="I6" s="134">
        <v>1626.6073902685321</v>
      </c>
      <c r="J6" s="134">
        <v>1255.4651298565557</v>
      </c>
      <c r="K6" s="134">
        <v>1622.1313343458185</v>
      </c>
      <c r="L6" s="134">
        <v>1689.1077539538881</v>
      </c>
      <c r="M6" s="134">
        <v>1490.5117818437377</v>
      </c>
      <c r="N6" s="134">
        <v>1497.8886937712041</v>
      </c>
      <c r="O6" s="134">
        <v>1930.3409286049143</v>
      </c>
      <c r="P6" s="134">
        <v>1794.7753888214547</v>
      </c>
      <c r="Q6" s="134">
        <v>1560.6289888024264</v>
      </c>
      <c r="R6" s="134">
        <v>1637.7845065724928</v>
      </c>
      <c r="S6" s="134">
        <v>1841.5259222466123</v>
      </c>
      <c r="T6" s="134">
        <v>1876.2751676665848</v>
      </c>
      <c r="U6" s="134">
        <v>1830.8554035143102</v>
      </c>
      <c r="V6" s="134">
        <v>1698.219697305778</v>
      </c>
      <c r="W6" s="134">
        <v>1826.7918529553176</v>
      </c>
      <c r="X6" s="134">
        <v>2025.0693054087353</v>
      </c>
      <c r="Y6" s="134">
        <v>2114.338144330171</v>
      </c>
      <c r="Z6" s="134">
        <v>1667.1722821014985</v>
      </c>
      <c r="AA6" s="134">
        <v>1902.6597711110139</v>
      </c>
      <c r="AB6" s="134">
        <v>2385.4081162736566</v>
      </c>
      <c r="AC6" s="134">
        <v>2196.15083051383</v>
      </c>
      <c r="AD6" s="134">
        <v>1839.613547994086</v>
      </c>
      <c r="AE6" s="134">
        <v>1974.450140914742</v>
      </c>
      <c r="AF6" s="134">
        <v>2671.0489346429285</v>
      </c>
      <c r="AG6" s="134">
        <v>2311.8813764482461</v>
      </c>
      <c r="AH6" s="134">
        <v>1792.1639060904361</v>
      </c>
      <c r="AI6" s="134">
        <v>1948.6332814015132</v>
      </c>
      <c r="AJ6" s="134">
        <v>2567.4611516428517</v>
      </c>
      <c r="AK6" s="134">
        <v>2286.2926608651956</v>
      </c>
      <c r="AL6" s="134">
        <v>2165.6395497614135</v>
      </c>
      <c r="AM6" s="134">
        <v>2302.4867683560451</v>
      </c>
      <c r="AN6" s="134">
        <v>2419.1439771641985</v>
      </c>
      <c r="AO6" s="134">
        <v>2524.1497047183379</v>
      </c>
      <c r="AP6" s="134">
        <v>2383.9666616510999</v>
      </c>
      <c r="AQ6" s="134">
        <v>2626.0351104348888</v>
      </c>
      <c r="AR6" s="134">
        <v>2086.1654704229322</v>
      </c>
      <c r="AS6" s="134">
        <v>2084.577757491073</v>
      </c>
      <c r="AT6" s="134">
        <v>1968.6018164913958</v>
      </c>
      <c r="AU6" s="134">
        <v>2316.2014443078451</v>
      </c>
      <c r="AV6" s="134">
        <v>2479.0028599365924</v>
      </c>
      <c r="AW6" s="134">
        <v>2666.6118792641664</v>
      </c>
      <c r="AX6" s="134">
        <v>1962.0083625319335</v>
      </c>
      <c r="AY6" s="134">
        <v>2504.6334544733941</v>
      </c>
      <c r="AZ6" s="134">
        <v>2633.386769399885</v>
      </c>
      <c r="BA6" s="134">
        <v>2750.8516561888905</v>
      </c>
      <c r="BB6" s="134">
        <v>2318.4995586695622</v>
      </c>
      <c r="BC6" s="134">
        <v>1633.076074241505</v>
      </c>
      <c r="BD6" s="134">
        <v>2213.0874671553202</v>
      </c>
      <c r="BE6" s="134">
        <v>2606.8020536440677</v>
      </c>
      <c r="BF6" s="134">
        <v>1928.6614308938008</v>
      </c>
      <c r="BG6" s="134">
        <v>2665.6961926877907</v>
      </c>
      <c r="BH6" s="134">
        <v>2779.6192602412189</v>
      </c>
      <c r="BI6" s="134">
        <v>3046.1235605117295</v>
      </c>
      <c r="BJ6" s="134">
        <v>2352.2382595098989</v>
      </c>
      <c r="BK6" s="134">
        <v>2797.1493848594455</v>
      </c>
      <c r="BL6" s="134">
        <v>2901.6631489224333</v>
      </c>
      <c r="BM6" s="134">
        <v>3334.6938090084054</v>
      </c>
      <c r="BN6" s="46"/>
    </row>
    <row r="7" spans="1:66" ht="15" customHeight="1" x14ac:dyDescent="0.2">
      <c r="A7" s="49" t="s">
        <v>67</v>
      </c>
      <c r="B7" s="50">
        <v>230.18811445995328</v>
      </c>
      <c r="C7" s="50">
        <v>230.04183625021739</v>
      </c>
      <c r="D7" s="50">
        <v>186.09606982653284</v>
      </c>
      <c r="E7" s="50">
        <v>233.16997946329741</v>
      </c>
      <c r="F7" s="50">
        <v>223.63136965798586</v>
      </c>
      <c r="G7" s="50">
        <v>247.51916822335775</v>
      </c>
      <c r="H7" s="50">
        <v>354.78623755193689</v>
      </c>
      <c r="I7" s="50">
        <v>446.84922456671904</v>
      </c>
      <c r="J7" s="50">
        <v>440.90554351599866</v>
      </c>
      <c r="K7" s="50">
        <v>475.92130611344288</v>
      </c>
      <c r="L7" s="50">
        <v>556.01131168160896</v>
      </c>
      <c r="M7" s="50">
        <v>536.81183868894982</v>
      </c>
      <c r="N7" s="50">
        <v>483.34303044523017</v>
      </c>
      <c r="O7" s="50">
        <v>496.7294589975516</v>
      </c>
      <c r="P7" s="50">
        <v>446.26075971806773</v>
      </c>
      <c r="Q7" s="50">
        <v>381.97175083915374</v>
      </c>
      <c r="R7" s="50">
        <v>311.31181737022592</v>
      </c>
      <c r="S7" s="50">
        <v>563.9228372608751</v>
      </c>
      <c r="T7" s="50">
        <v>561.54114622191457</v>
      </c>
      <c r="U7" s="50">
        <v>553.98019914698466</v>
      </c>
      <c r="V7" s="50">
        <v>652.63320738754771</v>
      </c>
      <c r="W7" s="50">
        <v>823.60567808379233</v>
      </c>
      <c r="X7" s="50">
        <v>796.16083861036873</v>
      </c>
      <c r="Y7" s="50">
        <v>784.32127591829283</v>
      </c>
      <c r="Z7" s="50">
        <v>897.21012578996499</v>
      </c>
      <c r="AA7" s="50">
        <v>942.25786037024716</v>
      </c>
      <c r="AB7" s="50">
        <v>929.44507358438852</v>
      </c>
      <c r="AC7" s="50">
        <v>936.51794025539891</v>
      </c>
      <c r="AD7" s="50">
        <v>625.91040971718701</v>
      </c>
      <c r="AE7" s="50">
        <v>959.53105289074313</v>
      </c>
      <c r="AF7" s="50">
        <v>1015.6397142785555</v>
      </c>
      <c r="AG7" s="50">
        <v>1200.935823113515</v>
      </c>
      <c r="AH7" s="50">
        <v>1060.414199829449</v>
      </c>
      <c r="AI7" s="50">
        <v>1101.6785054273316</v>
      </c>
      <c r="AJ7" s="50">
        <v>1318.0534492585521</v>
      </c>
      <c r="AK7" s="50">
        <v>1438.5478454846659</v>
      </c>
      <c r="AL7" s="50">
        <v>1290.7528308415376</v>
      </c>
      <c r="AM7" s="50">
        <v>1347.1936121381705</v>
      </c>
      <c r="AN7" s="50">
        <v>1095.7651663645668</v>
      </c>
      <c r="AO7" s="50">
        <v>1277.8213906557262</v>
      </c>
      <c r="AP7" s="50">
        <v>1085.0212655764021</v>
      </c>
      <c r="AQ7" s="50">
        <v>1036.6248812771971</v>
      </c>
      <c r="AR7" s="50">
        <v>1087.6290436451438</v>
      </c>
      <c r="AS7" s="50">
        <v>1131.8538095012591</v>
      </c>
      <c r="AT7" s="50">
        <v>946.63724233362825</v>
      </c>
      <c r="AU7" s="50">
        <v>1039.9013923366438</v>
      </c>
      <c r="AV7" s="50">
        <v>1088.499331632366</v>
      </c>
      <c r="AW7" s="50">
        <v>1188.1340336973617</v>
      </c>
      <c r="AX7" s="50">
        <v>1155.8723273790711</v>
      </c>
      <c r="AY7" s="50">
        <v>1296.5717361650993</v>
      </c>
      <c r="AZ7" s="50">
        <v>1265.3086511783804</v>
      </c>
      <c r="BA7" s="50">
        <v>947.17399382388214</v>
      </c>
      <c r="BB7" s="50">
        <v>1155.4082190032536</v>
      </c>
      <c r="BC7" s="50">
        <v>993.70728864177227</v>
      </c>
      <c r="BD7" s="50">
        <v>929.07576736275132</v>
      </c>
      <c r="BE7" s="50">
        <v>913.52432109758774</v>
      </c>
      <c r="BF7" s="50">
        <v>801.79090331613156</v>
      </c>
      <c r="BG7" s="50">
        <v>844.28195611909939</v>
      </c>
      <c r="BH7" s="50">
        <v>826.62223798848413</v>
      </c>
      <c r="BI7" s="50">
        <v>1183.5050321517963</v>
      </c>
      <c r="BJ7" s="50">
        <v>1141.4566464992854</v>
      </c>
      <c r="BK7" s="50">
        <v>1102.6120055198903</v>
      </c>
      <c r="BL7" s="50">
        <v>1294.7956617348254</v>
      </c>
      <c r="BM7" s="50">
        <v>1329.8634220648962</v>
      </c>
      <c r="BN7" s="46"/>
    </row>
    <row r="8" spans="1:66" ht="15" customHeight="1" x14ac:dyDescent="0.2">
      <c r="A8" s="133" t="s">
        <v>68</v>
      </c>
      <c r="B8" s="134">
        <v>2395.6255811601086</v>
      </c>
      <c r="C8" s="134">
        <v>3213.7140424532208</v>
      </c>
      <c r="D8" s="134">
        <v>2599.4355234166719</v>
      </c>
      <c r="E8" s="134">
        <v>3910.4038529700015</v>
      </c>
      <c r="F8" s="134">
        <v>2481.4745303557852</v>
      </c>
      <c r="G8" s="134">
        <v>3447.3817179388043</v>
      </c>
      <c r="H8" s="134">
        <v>3482.5458262217194</v>
      </c>
      <c r="I8" s="134">
        <v>5454.1169254836996</v>
      </c>
      <c r="J8" s="134">
        <v>3602.6587751205134</v>
      </c>
      <c r="K8" s="134">
        <v>4094.3388324244115</v>
      </c>
      <c r="L8" s="134">
        <v>4570.655923976733</v>
      </c>
      <c r="M8" s="134">
        <v>2758.9904684783455</v>
      </c>
      <c r="N8" s="134">
        <v>2996.5708287807033</v>
      </c>
      <c r="O8" s="134">
        <v>3907.9607739648268</v>
      </c>
      <c r="P8" s="134">
        <v>3716.9429502832322</v>
      </c>
      <c r="Q8" s="134">
        <v>2944.1554469712369</v>
      </c>
      <c r="R8" s="134">
        <v>3276.3206605078067</v>
      </c>
      <c r="S8" s="134">
        <v>3852.599126003417</v>
      </c>
      <c r="T8" s="134">
        <v>3529.6625362471732</v>
      </c>
      <c r="U8" s="134">
        <v>3342.8316772415928</v>
      </c>
      <c r="V8" s="134">
        <v>2698.7403467215754</v>
      </c>
      <c r="W8" s="134">
        <v>2726.256950562874</v>
      </c>
      <c r="X8" s="134">
        <v>3378.3288979645372</v>
      </c>
      <c r="Y8" s="134">
        <v>3157.8708047510095</v>
      </c>
      <c r="Z8" s="134">
        <v>2239.0197859433779</v>
      </c>
      <c r="AA8" s="134">
        <v>3283.5282927621661</v>
      </c>
      <c r="AB8" s="134">
        <v>3620.1004118353549</v>
      </c>
      <c r="AC8" s="134">
        <v>3010.8105094591006</v>
      </c>
      <c r="AD8" s="134">
        <v>2970.8370829369846</v>
      </c>
      <c r="AE8" s="134">
        <v>3653.2388221146316</v>
      </c>
      <c r="AF8" s="134">
        <v>3387.3457786269105</v>
      </c>
      <c r="AG8" s="134">
        <v>2924.9013163214699</v>
      </c>
      <c r="AH8" s="134">
        <v>3056.307485499653</v>
      </c>
      <c r="AI8" s="134">
        <v>3143.2779236953556</v>
      </c>
      <c r="AJ8" s="134">
        <v>2613.2632438687265</v>
      </c>
      <c r="AK8" s="134">
        <v>2575.1903469362678</v>
      </c>
      <c r="AL8" s="134">
        <v>2209.5272716115323</v>
      </c>
      <c r="AM8" s="134">
        <v>2299.8750721554748</v>
      </c>
      <c r="AN8" s="134">
        <v>2472.554569258632</v>
      </c>
      <c r="AO8" s="134">
        <v>1495.2360869743582</v>
      </c>
      <c r="AP8" s="134">
        <v>2327.6776313594391</v>
      </c>
      <c r="AQ8" s="134">
        <v>2338.7348810207973</v>
      </c>
      <c r="AR8" s="134">
        <v>3170.1663249837738</v>
      </c>
      <c r="AS8" s="134">
        <v>2597.5131626359885</v>
      </c>
      <c r="AT8" s="134">
        <v>2667.2063942851696</v>
      </c>
      <c r="AU8" s="134">
        <v>4019.6544696102401</v>
      </c>
      <c r="AV8" s="134">
        <v>5361.6619419361787</v>
      </c>
      <c r="AW8" s="134">
        <v>3892.5331941684103</v>
      </c>
      <c r="AX8" s="134">
        <v>2908.9822102755534</v>
      </c>
      <c r="AY8" s="134">
        <v>3982.9252440146142</v>
      </c>
      <c r="AZ8" s="134">
        <v>5309.9438050709814</v>
      </c>
      <c r="BA8" s="134">
        <v>4830.5409478752372</v>
      </c>
      <c r="BB8" s="134">
        <v>3844.0960676281761</v>
      </c>
      <c r="BC8" s="134">
        <v>2367.2499213240044</v>
      </c>
      <c r="BD8" s="134">
        <v>5454.8179069245161</v>
      </c>
      <c r="BE8" s="134">
        <v>5459.0249404273181</v>
      </c>
      <c r="BF8" s="134">
        <v>3408.7259022459575</v>
      </c>
      <c r="BG8" s="134">
        <v>5807.9703993948651</v>
      </c>
      <c r="BH8" s="134">
        <v>6140.6263741218927</v>
      </c>
      <c r="BI8" s="134">
        <v>6360.2219455433224</v>
      </c>
      <c r="BJ8" s="134">
        <v>4325.7549527661531</v>
      </c>
      <c r="BK8" s="134">
        <v>6243.9585182206911</v>
      </c>
      <c r="BL8" s="134">
        <v>7719.6034080597374</v>
      </c>
      <c r="BM8" s="134">
        <v>5749.5521178244371</v>
      </c>
      <c r="BN8" s="46"/>
    </row>
    <row r="9" spans="1:66" ht="15" customHeight="1" x14ac:dyDescent="0.2">
      <c r="A9" s="49" t="s">
        <v>69</v>
      </c>
      <c r="B9" s="50">
        <v>3164.8730228698701</v>
      </c>
      <c r="C9" s="50">
        <v>3665.2326617028389</v>
      </c>
      <c r="D9" s="50">
        <v>3283.3346058362135</v>
      </c>
      <c r="E9" s="50">
        <v>4427.7147095910786</v>
      </c>
      <c r="F9" s="50">
        <v>3338.0018195770963</v>
      </c>
      <c r="G9" s="50">
        <v>3386.5554176683818</v>
      </c>
      <c r="H9" s="50">
        <v>3947.2969848267303</v>
      </c>
      <c r="I9" s="50">
        <v>4054.4947779277923</v>
      </c>
      <c r="J9" s="50">
        <v>4222.7134046087076</v>
      </c>
      <c r="K9" s="50">
        <v>3535.5767486042391</v>
      </c>
      <c r="L9" s="50">
        <v>3876.2846109443572</v>
      </c>
      <c r="M9" s="50">
        <v>4269.7002358426917</v>
      </c>
      <c r="N9" s="50">
        <v>4012.7276217365538</v>
      </c>
      <c r="O9" s="50">
        <v>4210.474296999022</v>
      </c>
      <c r="P9" s="50">
        <v>4159.8062128757574</v>
      </c>
      <c r="Q9" s="50">
        <v>4272.8148683886666</v>
      </c>
      <c r="R9" s="50">
        <v>3899.7746068460124</v>
      </c>
      <c r="S9" s="50">
        <v>4576.8861195516092</v>
      </c>
      <c r="T9" s="50">
        <v>4870.1971059122425</v>
      </c>
      <c r="U9" s="50">
        <v>4630.7621676901372</v>
      </c>
      <c r="V9" s="50">
        <v>4261.3171907363921</v>
      </c>
      <c r="W9" s="50">
        <v>4252.8240097823309</v>
      </c>
      <c r="X9" s="50">
        <v>4553.8620077670339</v>
      </c>
      <c r="Y9" s="50">
        <v>4695.6327917142462</v>
      </c>
      <c r="Z9" s="50">
        <v>4144.0313171836224</v>
      </c>
      <c r="AA9" s="50">
        <v>3885.8385764179175</v>
      </c>
      <c r="AB9" s="50">
        <v>4183.7580988860709</v>
      </c>
      <c r="AC9" s="50">
        <v>4126.4640075123889</v>
      </c>
      <c r="AD9" s="50">
        <v>4227.3665921562088</v>
      </c>
      <c r="AE9" s="50">
        <v>3901.5530796418921</v>
      </c>
      <c r="AF9" s="50">
        <v>4161.6284140479711</v>
      </c>
      <c r="AG9" s="50">
        <v>4465.0889141539283</v>
      </c>
      <c r="AH9" s="50">
        <v>3697.2745878683486</v>
      </c>
      <c r="AI9" s="50">
        <v>3706.6861567786382</v>
      </c>
      <c r="AJ9" s="50">
        <v>3863.385526930469</v>
      </c>
      <c r="AK9" s="50">
        <v>4037.4037284225428</v>
      </c>
      <c r="AL9" s="50">
        <v>4087.8422951521284</v>
      </c>
      <c r="AM9" s="50">
        <v>4315.6799563415625</v>
      </c>
      <c r="AN9" s="50">
        <v>4532.1660494815014</v>
      </c>
      <c r="AO9" s="50">
        <v>4928.404699024808</v>
      </c>
      <c r="AP9" s="50">
        <v>4779.1459479929399</v>
      </c>
      <c r="AQ9" s="50">
        <v>4638.4698536468723</v>
      </c>
      <c r="AR9" s="50">
        <v>4911.4569190763978</v>
      </c>
      <c r="AS9" s="50">
        <v>5306.7432792837899</v>
      </c>
      <c r="AT9" s="50">
        <v>5063.7350334187395</v>
      </c>
      <c r="AU9" s="50">
        <v>5097.6495094507973</v>
      </c>
      <c r="AV9" s="50">
        <v>5510.8125887138176</v>
      </c>
      <c r="AW9" s="50">
        <v>5849.6918684166412</v>
      </c>
      <c r="AX9" s="50">
        <v>5441.7556004039689</v>
      </c>
      <c r="AY9" s="50">
        <v>5700.1713178700729</v>
      </c>
      <c r="AZ9" s="50">
        <v>6076.3716609726789</v>
      </c>
      <c r="BA9" s="50">
        <v>6332.244244372524</v>
      </c>
      <c r="BB9" s="50">
        <v>4877.3835660918367</v>
      </c>
      <c r="BC9" s="50">
        <v>2730.2349253403609</v>
      </c>
      <c r="BD9" s="50">
        <v>3741.17778414339</v>
      </c>
      <c r="BE9" s="50">
        <v>4031.9088409113383</v>
      </c>
      <c r="BF9" s="50">
        <v>3880.4858529416215</v>
      </c>
      <c r="BG9" s="50">
        <v>4227.862888876276</v>
      </c>
      <c r="BH9" s="50">
        <v>4772.926403690547</v>
      </c>
      <c r="BI9" s="50">
        <v>5444.9065520648974</v>
      </c>
      <c r="BJ9" s="50">
        <v>5632.2517508852798</v>
      </c>
      <c r="BK9" s="50">
        <v>6586.1727613097319</v>
      </c>
      <c r="BL9" s="50">
        <v>7367.7846725140862</v>
      </c>
      <c r="BM9" s="50">
        <v>7161.5993636716366</v>
      </c>
      <c r="BN9" s="46"/>
    </row>
    <row r="10" spans="1:66" ht="15" customHeight="1" x14ac:dyDescent="0.2">
      <c r="A10" s="135" t="s">
        <v>124</v>
      </c>
      <c r="B10" s="134">
        <v>3507.4824747964963</v>
      </c>
      <c r="C10" s="134">
        <v>2966.9264762620351</v>
      </c>
      <c r="D10" s="134">
        <v>3421.1083179003535</v>
      </c>
      <c r="E10" s="134">
        <v>3352.5297310411102</v>
      </c>
      <c r="F10" s="134">
        <v>3570.7436949371731</v>
      </c>
      <c r="G10" s="134">
        <v>3412.492414029517</v>
      </c>
      <c r="H10" s="134">
        <v>4097.2178068145495</v>
      </c>
      <c r="I10" s="134">
        <v>4065.8080842187564</v>
      </c>
      <c r="J10" s="134">
        <v>3714.947279452831</v>
      </c>
      <c r="K10" s="134">
        <v>3012.2049858417745</v>
      </c>
      <c r="L10" s="134">
        <v>3617.3989002095309</v>
      </c>
      <c r="M10" s="134">
        <v>3451.8008344958598</v>
      </c>
      <c r="N10" s="134">
        <v>3881.6431561654886</v>
      </c>
      <c r="O10" s="134">
        <v>3153.2449136342179</v>
      </c>
      <c r="P10" s="134">
        <v>3827.940999479099</v>
      </c>
      <c r="Q10" s="134">
        <v>3686.9809307211917</v>
      </c>
      <c r="R10" s="134">
        <v>3371.7963068738377</v>
      </c>
      <c r="S10" s="134">
        <v>3303.3708463260668</v>
      </c>
      <c r="T10" s="134">
        <v>3648.2461438194241</v>
      </c>
      <c r="U10" s="134">
        <v>3359.4337029806738</v>
      </c>
      <c r="V10" s="134">
        <v>3032.4085396334631</v>
      </c>
      <c r="W10" s="134">
        <v>3053.6891814880491</v>
      </c>
      <c r="X10" s="134">
        <v>3384.4028803896522</v>
      </c>
      <c r="Y10" s="134">
        <v>3430.9743984888382</v>
      </c>
      <c r="Z10" s="134">
        <v>3511.0942904001568</v>
      </c>
      <c r="AA10" s="134">
        <v>3408.7909195351076</v>
      </c>
      <c r="AB10" s="134">
        <v>3836.788211115756</v>
      </c>
      <c r="AC10" s="134">
        <v>3621.0145789489793</v>
      </c>
      <c r="AD10" s="134">
        <v>3063.8016547110519</v>
      </c>
      <c r="AE10" s="134">
        <v>2885.4307523398084</v>
      </c>
      <c r="AF10" s="134">
        <v>3441.5637600540535</v>
      </c>
      <c r="AG10" s="134">
        <v>3292.13983289509</v>
      </c>
      <c r="AH10" s="134">
        <v>3189.5726538181761</v>
      </c>
      <c r="AI10" s="134">
        <v>3585.5269103126275</v>
      </c>
      <c r="AJ10" s="134">
        <v>4008.7219972202174</v>
      </c>
      <c r="AK10" s="134">
        <v>3855.5764386489673</v>
      </c>
      <c r="AL10" s="134">
        <v>4268.9164214356615</v>
      </c>
      <c r="AM10" s="134">
        <v>4586.4070691420729</v>
      </c>
      <c r="AN10" s="134">
        <v>4760.3689681821415</v>
      </c>
      <c r="AO10" s="134">
        <v>4925.7405412401258</v>
      </c>
      <c r="AP10" s="134">
        <v>5416.0440675333057</v>
      </c>
      <c r="AQ10" s="134">
        <v>5548.7139085283779</v>
      </c>
      <c r="AR10" s="134">
        <v>5452.7088846330707</v>
      </c>
      <c r="AS10" s="134">
        <v>5579.1151393052523</v>
      </c>
      <c r="AT10" s="134">
        <v>4523.3834515982244</v>
      </c>
      <c r="AU10" s="134">
        <v>4936.7516586165402</v>
      </c>
      <c r="AV10" s="134">
        <v>4671.4400301232436</v>
      </c>
      <c r="AW10" s="134">
        <v>5044.1378596619852</v>
      </c>
      <c r="AX10" s="134">
        <v>5092.4155636319965</v>
      </c>
      <c r="AY10" s="134">
        <v>5018.9099478985263</v>
      </c>
      <c r="AZ10" s="134">
        <v>6095.4202415586615</v>
      </c>
      <c r="BA10" s="134">
        <v>6004.5551934098676</v>
      </c>
      <c r="BB10" s="134">
        <v>5838.1669381523961</v>
      </c>
      <c r="BC10" s="134">
        <v>1594.3226741997428</v>
      </c>
      <c r="BD10" s="134">
        <v>2287.9085721619622</v>
      </c>
      <c r="BE10" s="134">
        <v>2322.0591208443775</v>
      </c>
      <c r="BF10" s="134">
        <v>2648.1519537754812</v>
      </c>
      <c r="BG10" s="134">
        <v>2760.096768814652</v>
      </c>
      <c r="BH10" s="134">
        <v>3295.4248098073822</v>
      </c>
      <c r="BI10" s="134">
        <v>3656.1692220011464</v>
      </c>
      <c r="BJ10" s="134">
        <v>3899.4122594495184</v>
      </c>
      <c r="BK10" s="134">
        <v>4256.0701037929066</v>
      </c>
      <c r="BL10" s="134">
        <v>5328.7941826525912</v>
      </c>
      <c r="BM10" s="134">
        <v>4783.7285535741585</v>
      </c>
      <c r="BN10" s="46"/>
    </row>
    <row r="11" spans="1:66" ht="15" customHeight="1" x14ac:dyDescent="0.2">
      <c r="A11" s="49" t="s">
        <v>70</v>
      </c>
      <c r="B11" s="50">
        <v>2135.3801522990079</v>
      </c>
      <c r="C11" s="50">
        <v>2159.1031925884181</v>
      </c>
      <c r="D11" s="50">
        <v>2032.364434866942</v>
      </c>
      <c r="E11" s="50">
        <v>2233.5192202456351</v>
      </c>
      <c r="F11" s="50">
        <v>2704.3981963647066</v>
      </c>
      <c r="G11" s="50">
        <v>2063.1088892564062</v>
      </c>
      <c r="H11" s="50">
        <v>2322.4886423341736</v>
      </c>
      <c r="I11" s="50">
        <v>2536.6682720447138</v>
      </c>
      <c r="J11" s="50">
        <v>2604.3956043173816</v>
      </c>
      <c r="K11" s="50">
        <v>2466.6267134817799</v>
      </c>
      <c r="L11" s="50">
        <v>2410.8515595909926</v>
      </c>
      <c r="M11" s="50">
        <v>2247.4911226098443</v>
      </c>
      <c r="N11" s="50">
        <v>2359.5039081012469</v>
      </c>
      <c r="O11" s="50">
        <v>2459.1984901168635</v>
      </c>
      <c r="P11" s="50">
        <v>2647.8044839620234</v>
      </c>
      <c r="Q11" s="50">
        <v>2573.5101178198652</v>
      </c>
      <c r="R11" s="50">
        <v>2458.9036423037201</v>
      </c>
      <c r="S11" s="50">
        <v>2428.6227366339963</v>
      </c>
      <c r="T11" s="50">
        <v>3775.2002701620804</v>
      </c>
      <c r="U11" s="50">
        <v>3722.8123509002012</v>
      </c>
      <c r="V11" s="50">
        <v>3476.8388513982372</v>
      </c>
      <c r="W11" s="50">
        <v>3268.5046226762988</v>
      </c>
      <c r="X11" s="50">
        <v>3874.3220906219585</v>
      </c>
      <c r="Y11" s="50">
        <v>4179.4624353035115</v>
      </c>
      <c r="Z11" s="50">
        <v>5289.8393288913257</v>
      </c>
      <c r="AA11" s="50">
        <v>3124.5102484373019</v>
      </c>
      <c r="AB11" s="50">
        <v>3312.4864727739532</v>
      </c>
      <c r="AC11" s="50">
        <v>3618.1149498974205</v>
      </c>
      <c r="AD11" s="50">
        <v>4271.9874661362555</v>
      </c>
      <c r="AE11" s="50">
        <v>2941.439844526763</v>
      </c>
      <c r="AF11" s="50">
        <v>3138.719789785318</v>
      </c>
      <c r="AG11" s="50">
        <v>3656.736899551669</v>
      </c>
      <c r="AH11" s="50">
        <v>3660.4269920881743</v>
      </c>
      <c r="AI11" s="50">
        <v>2492.5359069405426</v>
      </c>
      <c r="AJ11" s="50">
        <v>3040.4957538790386</v>
      </c>
      <c r="AK11" s="50">
        <v>3426.2363470922392</v>
      </c>
      <c r="AL11" s="50">
        <v>3277.8076352661847</v>
      </c>
      <c r="AM11" s="50">
        <v>2392.9739580272112</v>
      </c>
      <c r="AN11" s="50">
        <v>2764.7197255171536</v>
      </c>
      <c r="AO11" s="50">
        <v>2825.2626811894484</v>
      </c>
      <c r="AP11" s="50">
        <v>4103.1871968534524</v>
      </c>
      <c r="AQ11" s="50">
        <v>3164.8419373174142</v>
      </c>
      <c r="AR11" s="50">
        <v>3664.4518492026014</v>
      </c>
      <c r="AS11" s="50">
        <v>4129.1790166265255</v>
      </c>
      <c r="AT11" s="50">
        <v>4676.8736717769116</v>
      </c>
      <c r="AU11" s="50">
        <v>3055.8852626777252</v>
      </c>
      <c r="AV11" s="50">
        <v>3467.3530070651359</v>
      </c>
      <c r="AW11" s="50">
        <v>3974.2750584802207</v>
      </c>
      <c r="AX11" s="50">
        <v>5121.7536247529024</v>
      </c>
      <c r="AY11" s="50">
        <v>3713.6860955859738</v>
      </c>
      <c r="AZ11" s="50">
        <v>4228.35844222994</v>
      </c>
      <c r="BA11" s="50">
        <v>5007.66373533756</v>
      </c>
      <c r="BB11" s="50">
        <v>5887.2140626270311</v>
      </c>
      <c r="BC11" s="50">
        <v>111.32370370670466</v>
      </c>
      <c r="BD11" s="50">
        <v>203.38416873895744</v>
      </c>
      <c r="BE11" s="50">
        <v>227.24086404982239</v>
      </c>
      <c r="BF11" s="50">
        <v>294.09635948267334</v>
      </c>
      <c r="BG11" s="50">
        <v>423.26858646387842</v>
      </c>
      <c r="BH11" s="50">
        <v>994.95151213045074</v>
      </c>
      <c r="BI11" s="50">
        <v>3034.8039721642936</v>
      </c>
      <c r="BJ11" s="50">
        <v>4488.3711309576356</v>
      </c>
      <c r="BK11" s="50">
        <v>4235.9152343879005</v>
      </c>
      <c r="BL11" s="50">
        <v>5271.5826221406733</v>
      </c>
      <c r="BM11" s="50">
        <v>5959.6386585996779</v>
      </c>
      <c r="BN11" s="46"/>
    </row>
    <row r="12" spans="1:66" ht="15" customHeight="1" x14ac:dyDescent="0.2">
      <c r="A12" s="133" t="s">
        <v>71</v>
      </c>
      <c r="B12" s="134">
        <v>2002.5590237746064</v>
      </c>
      <c r="C12" s="134">
        <v>2102.0698060342734</v>
      </c>
      <c r="D12" s="134">
        <v>1254.0705486758895</v>
      </c>
      <c r="E12" s="134">
        <v>1511.8646215152312</v>
      </c>
      <c r="F12" s="134">
        <v>1655.1446420990615</v>
      </c>
      <c r="G12" s="134">
        <v>1698.8430511849519</v>
      </c>
      <c r="H12" s="134">
        <v>1837.6458103683485</v>
      </c>
      <c r="I12" s="134">
        <v>1925.4374963476398</v>
      </c>
      <c r="J12" s="134">
        <v>1815.3764097665837</v>
      </c>
      <c r="K12" s="134">
        <v>1805.9431696005051</v>
      </c>
      <c r="L12" s="134">
        <v>1963.6615907753353</v>
      </c>
      <c r="M12" s="134">
        <v>1824.3208298575732</v>
      </c>
      <c r="N12" s="134">
        <v>1539.9281428161325</v>
      </c>
      <c r="O12" s="134">
        <v>1579.1616698009195</v>
      </c>
      <c r="P12" s="134">
        <v>1668.6796945135864</v>
      </c>
      <c r="Q12" s="134">
        <v>1840.0924928693616</v>
      </c>
      <c r="R12" s="134">
        <v>1397.0667008027647</v>
      </c>
      <c r="S12" s="134">
        <v>1641.7708641287547</v>
      </c>
      <c r="T12" s="134">
        <v>1609.670716441924</v>
      </c>
      <c r="U12" s="134">
        <v>2061.9427186265561</v>
      </c>
      <c r="V12" s="134">
        <v>1547.36911561484</v>
      </c>
      <c r="W12" s="134">
        <v>1805.4799876230481</v>
      </c>
      <c r="X12" s="134">
        <v>1767.5999967936532</v>
      </c>
      <c r="Y12" s="134">
        <v>1736.204899968458</v>
      </c>
      <c r="Z12" s="134">
        <v>1538.0117665612588</v>
      </c>
      <c r="AA12" s="134">
        <v>1509.2611156256371</v>
      </c>
      <c r="AB12" s="134">
        <v>1845.968629307748</v>
      </c>
      <c r="AC12" s="134">
        <v>1770.2724885053565</v>
      </c>
      <c r="AD12" s="134">
        <v>1613.1019603411735</v>
      </c>
      <c r="AE12" s="134">
        <v>1549.1309391228522</v>
      </c>
      <c r="AF12" s="134">
        <v>1672.4247308751517</v>
      </c>
      <c r="AG12" s="134">
        <v>1781.9553696608227</v>
      </c>
      <c r="AH12" s="134">
        <v>1741.4841921242758</v>
      </c>
      <c r="AI12" s="134">
        <v>1643.5983802526089</v>
      </c>
      <c r="AJ12" s="134">
        <v>1558.7137640033275</v>
      </c>
      <c r="AK12" s="134">
        <v>1559.2306636197895</v>
      </c>
      <c r="AL12" s="134">
        <v>1444.7349854409047</v>
      </c>
      <c r="AM12" s="134">
        <v>1270.7282701920103</v>
      </c>
      <c r="AN12" s="134">
        <v>1321.3577478677721</v>
      </c>
      <c r="AO12" s="134">
        <v>1262.5489964993155</v>
      </c>
      <c r="AP12" s="134">
        <v>1266.2912712620168</v>
      </c>
      <c r="AQ12" s="134">
        <v>1277.9956536105781</v>
      </c>
      <c r="AR12" s="134">
        <v>1255.9686199212431</v>
      </c>
      <c r="AS12" s="134">
        <v>1350.1874552061627</v>
      </c>
      <c r="AT12" s="134">
        <v>1389.5049305375392</v>
      </c>
      <c r="AU12" s="134">
        <v>1413.1828656315599</v>
      </c>
      <c r="AV12" s="134">
        <v>1423.8903661027873</v>
      </c>
      <c r="AW12" s="134">
        <v>1511.6978377281139</v>
      </c>
      <c r="AX12" s="134">
        <v>1240.8686983840007</v>
      </c>
      <c r="AY12" s="134">
        <v>1375.4830913599455</v>
      </c>
      <c r="AZ12" s="134">
        <v>1444.3469991342622</v>
      </c>
      <c r="BA12" s="134">
        <v>1627.9513211909675</v>
      </c>
      <c r="BB12" s="134">
        <v>1346.9085029557452</v>
      </c>
      <c r="BC12" s="134">
        <v>1296.5494911981502</v>
      </c>
      <c r="BD12" s="134">
        <v>1434.7980528602641</v>
      </c>
      <c r="BE12" s="134">
        <v>1687.3222054056932</v>
      </c>
      <c r="BF12" s="134">
        <v>1309.0931288068764</v>
      </c>
      <c r="BG12" s="134">
        <v>1359.7241524365904</v>
      </c>
      <c r="BH12" s="134">
        <v>1516.6384409007137</v>
      </c>
      <c r="BI12" s="134">
        <v>1718.4429889674195</v>
      </c>
      <c r="BJ12" s="134">
        <v>1481.087495734788</v>
      </c>
      <c r="BK12" s="134">
        <v>1475.4464427058572</v>
      </c>
      <c r="BL12" s="134">
        <v>1589.8060294776105</v>
      </c>
      <c r="BM12" s="134">
        <v>1881.8546402766947</v>
      </c>
      <c r="BN12" s="46"/>
    </row>
    <row r="13" spans="1:66" ht="15" customHeight="1" x14ac:dyDescent="0.2">
      <c r="A13" s="49" t="s">
        <v>72</v>
      </c>
      <c r="B13" s="50">
        <v>2305.4368273451209</v>
      </c>
      <c r="C13" s="50">
        <v>2375.6686053494445</v>
      </c>
      <c r="D13" s="50">
        <v>2419.6861817877357</v>
      </c>
      <c r="E13" s="50">
        <v>2518.0853855176988</v>
      </c>
      <c r="F13" s="50">
        <v>2704.194159629656</v>
      </c>
      <c r="G13" s="50">
        <v>3095.3482466597202</v>
      </c>
      <c r="H13" s="50">
        <v>3145.6486554119683</v>
      </c>
      <c r="I13" s="50">
        <v>3117.8979382986568</v>
      </c>
      <c r="J13" s="50">
        <v>2633.3002823695815</v>
      </c>
      <c r="K13" s="50">
        <v>2486.6221712890538</v>
      </c>
      <c r="L13" s="50">
        <v>2522.5754511624573</v>
      </c>
      <c r="M13" s="50">
        <v>2469.4920951789095</v>
      </c>
      <c r="N13" s="50">
        <v>2519.3549759498333</v>
      </c>
      <c r="O13" s="50">
        <v>2582.7939463954326</v>
      </c>
      <c r="P13" s="50">
        <v>2438.1533870932117</v>
      </c>
      <c r="Q13" s="50">
        <v>2440.6006905615213</v>
      </c>
      <c r="R13" s="50">
        <v>2624.087696516744</v>
      </c>
      <c r="S13" s="50">
        <v>2491.9514919285407</v>
      </c>
      <c r="T13" s="50">
        <v>2452.7567134008873</v>
      </c>
      <c r="U13" s="50">
        <v>2392.72709815383</v>
      </c>
      <c r="V13" s="50">
        <v>2533.3532066588359</v>
      </c>
      <c r="W13" s="50">
        <v>2564.857505130482</v>
      </c>
      <c r="X13" s="50">
        <v>2558.4355802881391</v>
      </c>
      <c r="Y13" s="50">
        <v>2544.074707922543</v>
      </c>
      <c r="Z13" s="50">
        <v>2473.7460005576945</v>
      </c>
      <c r="AA13" s="50">
        <v>2470.9781197145944</v>
      </c>
      <c r="AB13" s="50">
        <v>2600.6773387029843</v>
      </c>
      <c r="AC13" s="50">
        <v>2723.0735410247266</v>
      </c>
      <c r="AD13" s="50">
        <v>2770.266358909364</v>
      </c>
      <c r="AE13" s="50">
        <v>2782.47528223072</v>
      </c>
      <c r="AF13" s="50">
        <v>2795.0022958751661</v>
      </c>
      <c r="AG13" s="50">
        <v>2837.345062984748</v>
      </c>
      <c r="AH13" s="50">
        <v>2913.8018223442155</v>
      </c>
      <c r="AI13" s="50">
        <v>2830.3491494033674</v>
      </c>
      <c r="AJ13" s="50">
        <v>2884.393123573077</v>
      </c>
      <c r="AK13" s="50">
        <v>2888.6789046793388</v>
      </c>
      <c r="AL13" s="50">
        <v>3199.9986808893545</v>
      </c>
      <c r="AM13" s="50">
        <v>3237.7971565429084</v>
      </c>
      <c r="AN13" s="50">
        <v>3320.5148796016042</v>
      </c>
      <c r="AO13" s="50">
        <v>3430.3762829661332</v>
      </c>
      <c r="AP13" s="50">
        <v>3314.0582257121391</v>
      </c>
      <c r="AQ13" s="50">
        <v>3258.7908998423432</v>
      </c>
      <c r="AR13" s="50">
        <v>3271.3769028551251</v>
      </c>
      <c r="AS13" s="50">
        <v>3413.4139715903912</v>
      </c>
      <c r="AT13" s="50">
        <v>3387.0321458884073</v>
      </c>
      <c r="AU13" s="50">
        <v>3612.6105536969071</v>
      </c>
      <c r="AV13" s="50">
        <v>3844.9602886822026</v>
      </c>
      <c r="AW13" s="50">
        <v>3630.7350117324841</v>
      </c>
      <c r="AX13" s="50">
        <v>3914.8779263298352</v>
      </c>
      <c r="AY13" s="50">
        <v>3991.5833571197654</v>
      </c>
      <c r="AZ13" s="50">
        <v>4037.8043336958262</v>
      </c>
      <c r="BA13" s="50">
        <v>4121.4087202497467</v>
      </c>
      <c r="BB13" s="50">
        <v>3606.8835665055217</v>
      </c>
      <c r="BC13" s="50">
        <v>3248.5471316010257</v>
      </c>
      <c r="BD13" s="50">
        <v>3395.447635414077</v>
      </c>
      <c r="BE13" s="50">
        <v>3478.7610793652375</v>
      </c>
      <c r="BF13" s="50">
        <v>3137.609277495842</v>
      </c>
      <c r="BG13" s="50">
        <v>3294.680520010003</v>
      </c>
      <c r="BH13" s="50">
        <v>3349.1770118433496</v>
      </c>
      <c r="BI13" s="50">
        <v>3358.2464532019458</v>
      </c>
      <c r="BJ13" s="50">
        <v>3520.8041115914752</v>
      </c>
      <c r="BK13" s="50">
        <v>3573.9009765281262</v>
      </c>
      <c r="BL13" s="50">
        <v>3744.8950695158478</v>
      </c>
      <c r="BM13" s="50">
        <v>3809.671804649749</v>
      </c>
      <c r="BN13" s="46"/>
    </row>
    <row r="14" spans="1:66" ht="15" customHeight="1" x14ac:dyDescent="0.2">
      <c r="A14" s="133" t="s">
        <v>73</v>
      </c>
      <c r="B14" s="134">
        <v>3165.5225414865358</v>
      </c>
      <c r="C14" s="134">
        <v>3196.36217881529</v>
      </c>
      <c r="D14" s="134">
        <v>3257.9745471031379</v>
      </c>
      <c r="E14" s="134">
        <v>3350.2247325950339</v>
      </c>
      <c r="F14" s="134">
        <v>3472.9076108477011</v>
      </c>
      <c r="G14" s="134">
        <v>3550.2639825652254</v>
      </c>
      <c r="H14" s="134">
        <v>3582.5647235661609</v>
      </c>
      <c r="I14" s="134">
        <v>3569.8816830209125</v>
      </c>
      <c r="J14" s="134">
        <v>3512.0856074217195</v>
      </c>
      <c r="K14" s="134">
        <v>3496.0494056527136</v>
      </c>
      <c r="L14" s="134">
        <v>3521.8927349786773</v>
      </c>
      <c r="M14" s="134">
        <v>3589.6872519468911</v>
      </c>
      <c r="N14" s="134">
        <v>3699.4574478424893</v>
      </c>
      <c r="O14" s="134">
        <v>3779.6118207291729</v>
      </c>
      <c r="P14" s="134">
        <v>3829.9829084153826</v>
      </c>
      <c r="Q14" s="134">
        <v>3850.3898230129557</v>
      </c>
      <c r="R14" s="134">
        <v>3840.6375192029782</v>
      </c>
      <c r="S14" s="134">
        <v>3848.3006317983554</v>
      </c>
      <c r="T14" s="134">
        <v>3873.667302090093</v>
      </c>
      <c r="U14" s="134">
        <v>3916.9115469085714</v>
      </c>
      <c r="V14" s="134">
        <v>3978.0905689856604</v>
      </c>
      <c r="W14" s="134">
        <v>4021.2432521078204</v>
      </c>
      <c r="X14" s="134">
        <v>4046.3796767576086</v>
      </c>
      <c r="Y14" s="134">
        <v>4053.4905021489103</v>
      </c>
      <c r="Z14" s="134">
        <v>4042.5469279227427</v>
      </c>
      <c r="AA14" s="134">
        <v>4032.8477373772776</v>
      </c>
      <c r="AB14" s="134">
        <v>4024.4247645723322</v>
      </c>
      <c r="AC14" s="134">
        <v>4017.2935701276474</v>
      </c>
      <c r="AD14" s="134">
        <v>4011.4533642207989</v>
      </c>
      <c r="AE14" s="134">
        <v>3998.6512065533793</v>
      </c>
      <c r="AF14" s="134">
        <v>3978.6936087294166</v>
      </c>
      <c r="AG14" s="134">
        <v>3951.0838204964039</v>
      </c>
      <c r="AH14" s="134">
        <v>3915.0137014648849</v>
      </c>
      <c r="AI14" s="134">
        <v>3967.576147207842</v>
      </c>
      <c r="AJ14" s="134">
        <v>4110.1231896381159</v>
      </c>
      <c r="AK14" s="134">
        <v>4342.2199616891567</v>
      </c>
      <c r="AL14" s="134">
        <v>4661.4998977780797</v>
      </c>
      <c r="AM14" s="134">
        <v>4835.1793611473277</v>
      </c>
      <c r="AN14" s="134">
        <v>4867.1423414668325</v>
      </c>
      <c r="AO14" s="134">
        <v>4765.361399607762</v>
      </c>
      <c r="AP14" s="134">
        <v>4541.8065580985749</v>
      </c>
      <c r="AQ14" s="134">
        <v>4364.854900139072</v>
      </c>
      <c r="AR14" s="134">
        <v>4229.9154245016225</v>
      </c>
      <c r="AS14" s="134">
        <v>4132.6351172607338</v>
      </c>
      <c r="AT14" s="134">
        <v>4068.9024026316274</v>
      </c>
      <c r="AU14" s="134">
        <v>4065.1450321127827</v>
      </c>
      <c r="AV14" s="134">
        <v>4117.0656371763071</v>
      </c>
      <c r="AW14" s="134">
        <v>4222.1629280792849</v>
      </c>
      <c r="AX14" s="134">
        <v>4484.3616287157338</v>
      </c>
      <c r="AY14" s="134">
        <v>4549.930432081077</v>
      </c>
      <c r="AZ14" s="134">
        <v>4614.1243235493375</v>
      </c>
      <c r="BA14" s="134">
        <v>4660.754964168138</v>
      </c>
      <c r="BB14" s="134">
        <v>4786.4619125209229</v>
      </c>
      <c r="BC14" s="134">
        <v>4781.1916664462151</v>
      </c>
      <c r="BD14" s="134">
        <v>4814.0964988722544</v>
      </c>
      <c r="BE14" s="134">
        <v>4890.306898022448</v>
      </c>
      <c r="BF14" s="134">
        <v>5149.5845600812818</v>
      </c>
      <c r="BG14" s="134">
        <v>5189.7197269851285</v>
      </c>
      <c r="BH14" s="134">
        <v>5250.4840757920265</v>
      </c>
      <c r="BI14" s="134">
        <v>5317.5217836920356</v>
      </c>
      <c r="BJ14" s="134">
        <v>5537.5627435695515</v>
      </c>
      <c r="BK14" s="134">
        <v>5526.8696786730088</v>
      </c>
      <c r="BL14" s="134">
        <v>5502.9460519939357</v>
      </c>
      <c r="BM14" s="134">
        <v>5488.6050218082719</v>
      </c>
      <c r="BN14" s="46"/>
    </row>
    <row r="15" spans="1:66" ht="15" customHeight="1" x14ac:dyDescent="0.2">
      <c r="A15" s="49" t="s">
        <v>74</v>
      </c>
      <c r="B15" s="50">
        <v>651.53978940407933</v>
      </c>
      <c r="C15" s="50">
        <v>614.46937870771967</v>
      </c>
      <c r="D15" s="50">
        <v>616.75616088396089</v>
      </c>
      <c r="E15" s="50">
        <v>697.78067100423971</v>
      </c>
      <c r="F15" s="50">
        <v>757.78502850221389</v>
      </c>
      <c r="G15" s="50">
        <v>717.45054560126164</v>
      </c>
      <c r="H15" s="50">
        <v>719.12669311708999</v>
      </c>
      <c r="I15" s="50">
        <v>814.84273277943407</v>
      </c>
      <c r="J15" s="50">
        <v>589.21685771957948</v>
      </c>
      <c r="K15" s="50">
        <v>680.16407010179842</v>
      </c>
      <c r="L15" s="50">
        <v>789.03785601105619</v>
      </c>
      <c r="M15" s="50">
        <v>910.34921616756515</v>
      </c>
      <c r="N15" s="50">
        <v>929.56347272451922</v>
      </c>
      <c r="O15" s="50">
        <v>807.40383930091696</v>
      </c>
      <c r="P15" s="50">
        <v>816.66923652093351</v>
      </c>
      <c r="Q15" s="50">
        <v>1052.7424514536292</v>
      </c>
      <c r="R15" s="50">
        <v>983.37416401074154</v>
      </c>
      <c r="S15" s="50">
        <v>1053.3665170735158</v>
      </c>
      <c r="T15" s="50">
        <v>1132.0930112053295</v>
      </c>
      <c r="U15" s="50">
        <v>1330.9933077104129</v>
      </c>
      <c r="V15" s="50">
        <v>1152.4427076245245</v>
      </c>
      <c r="W15" s="50">
        <v>1062.3666000407843</v>
      </c>
      <c r="X15" s="50">
        <v>1066.4251773812111</v>
      </c>
      <c r="Y15" s="50">
        <v>1399.3165149534796</v>
      </c>
      <c r="Z15" s="50">
        <v>1330.4751584912308</v>
      </c>
      <c r="AA15" s="50">
        <v>1232.5097027362783</v>
      </c>
      <c r="AB15" s="50">
        <v>1167.4719543068645</v>
      </c>
      <c r="AC15" s="50">
        <v>1228.1961844656259</v>
      </c>
      <c r="AD15" s="50">
        <v>1163.6134571308492</v>
      </c>
      <c r="AE15" s="50">
        <v>1036.3270215403402</v>
      </c>
      <c r="AF15" s="50">
        <v>1027.8010687492588</v>
      </c>
      <c r="AG15" s="50">
        <v>1196.7924525795509</v>
      </c>
      <c r="AH15" s="50">
        <v>1253.5886009040523</v>
      </c>
      <c r="AI15" s="50">
        <v>1288.0843356761477</v>
      </c>
      <c r="AJ15" s="50">
        <v>1391.80307476332</v>
      </c>
      <c r="AK15" s="50">
        <v>1788.0019886564796</v>
      </c>
      <c r="AL15" s="50">
        <v>1557.5812353433039</v>
      </c>
      <c r="AM15" s="50">
        <v>1503.4262765211713</v>
      </c>
      <c r="AN15" s="50">
        <v>1601.226183279528</v>
      </c>
      <c r="AO15" s="50">
        <v>1497.3333048559964</v>
      </c>
      <c r="AP15" s="50">
        <v>1576.0443060676801</v>
      </c>
      <c r="AQ15" s="50">
        <v>1446.9229523724557</v>
      </c>
      <c r="AR15" s="50">
        <v>1370.5301879675599</v>
      </c>
      <c r="AS15" s="50">
        <v>1772.3965535923041</v>
      </c>
      <c r="AT15" s="50">
        <v>1714.1895563752955</v>
      </c>
      <c r="AU15" s="50">
        <v>1844.2077272044578</v>
      </c>
      <c r="AV15" s="50">
        <v>1786.2229071997158</v>
      </c>
      <c r="AW15" s="50">
        <v>1857.4678092205318</v>
      </c>
      <c r="AX15" s="50">
        <v>1574.4760012671265</v>
      </c>
      <c r="AY15" s="50">
        <v>1574.4260083446015</v>
      </c>
      <c r="AZ15" s="50">
        <v>1645.9233229562547</v>
      </c>
      <c r="BA15" s="50">
        <v>1862.3698841696853</v>
      </c>
      <c r="BB15" s="50">
        <v>1621.6656325082047</v>
      </c>
      <c r="BC15" s="50">
        <v>484.11478931956657</v>
      </c>
      <c r="BD15" s="50">
        <v>544.94588960595922</v>
      </c>
      <c r="BE15" s="50">
        <v>654.92301972464406</v>
      </c>
      <c r="BF15" s="50">
        <v>543.82830583028533</v>
      </c>
      <c r="BG15" s="50">
        <v>868.1547070159952</v>
      </c>
      <c r="BH15" s="50">
        <v>701.64447174735972</v>
      </c>
      <c r="BI15" s="50">
        <v>1068.7925154223967</v>
      </c>
      <c r="BJ15" s="50">
        <v>1125.2343272265603</v>
      </c>
      <c r="BK15" s="50">
        <v>1273.9407065930795</v>
      </c>
      <c r="BL15" s="50">
        <v>1473.2345561702818</v>
      </c>
      <c r="BM15" s="50">
        <v>1665.8537678195803</v>
      </c>
      <c r="BN15" s="46"/>
    </row>
    <row r="16" spans="1:66" ht="15" customHeight="1" x14ac:dyDescent="0.2">
      <c r="A16" s="133" t="s">
        <v>75</v>
      </c>
      <c r="B16" s="134">
        <v>2158.5179322675754</v>
      </c>
      <c r="C16" s="134">
        <v>2410.7337702718219</v>
      </c>
      <c r="D16" s="134">
        <v>2960.6299750142925</v>
      </c>
      <c r="E16" s="134">
        <v>3951.9393224463092</v>
      </c>
      <c r="F16" s="134">
        <v>2391.7195745079475</v>
      </c>
      <c r="G16" s="134">
        <v>2488.1142048050006</v>
      </c>
      <c r="H16" s="134">
        <v>3456.8121727203893</v>
      </c>
      <c r="I16" s="134">
        <v>3515.9330479666628</v>
      </c>
      <c r="J16" s="134">
        <v>2642.6545300300645</v>
      </c>
      <c r="K16" s="134">
        <v>3039.0157877833531</v>
      </c>
      <c r="L16" s="134">
        <v>3476.4730325509186</v>
      </c>
      <c r="M16" s="134">
        <v>4551.4196496356635</v>
      </c>
      <c r="N16" s="134">
        <v>2654.5355508548441</v>
      </c>
      <c r="O16" s="134">
        <v>3297.0310517369358</v>
      </c>
      <c r="P16" s="134">
        <v>3731.1943486944569</v>
      </c>
      <c r="Q16" s="134">
        <v>4290.4090487137601</v>
      </c>
      <c r="R16" s="134">
        <v>3350.3156233849986</v>
      </c>
      <c r="S16" s="134">
        <v>3568.1084013123932</v>
      </c>
      <c r="T16" s="134">
        <v>3870.3128135506709</v>
      </c>
      <c r="U16" s="134">
        <v>4947.458161751937</v>
      </c>
      <c r="V16" s="134">
        <v>3231.1300033275975</v>
      </c>
      <c r="W16" s="134">
        <v>3655.6491995010106</v>
      </c>
      <c r="X16" s="134">
        <v>3829.6045388293824</v>
      </c>
      <c r="Y16" s="134">
        <v>5231.8412583420104</v>
      </c>
      <c r="Z16" s="134">
        <v>3501.1666693481907</v>
      </c>
      <c r="AA16" s="134">
        <v>3798.8427196410121</v>
      </c>
      <c r="AB16" s="134">
        <v>3494.5403907432519</v>
      </c>
      <c r="AC16" s="134">
        <v>5379.9112202675451</v>
      </c>
      <c r="AD16" s="134">
        <v>3946.8412792730032</v>
      </c>
      <c r="AE16" s="134">
        <v>4238.7433376940462</v>
      </c>
      <c r="AF16" s="134">
        <v>4291.8623042355593</v>
      </c>
      <c r="AG16" s="134">
        <v>4857.1260787973933</v>
      </c>
      <c r="AH16" s="134">
        <v>4109.7207337475675</v>
      </c>
      <c r="AI16" s="134">
        <v>4522.0008309258765</v>
      </c>
      <c r="AJ16" s="134">
        <v>3790.5362068552859</v>
      </c>
      <c r="AK16" s="134">
        <v>5822.3462284712705</v>
      </c>
      <c r="AL16" s="134">
        <v>4466.2124090915086</v>
      </c>
      <c r="AM16" s="134">
        <v>4553.631932248366</v>
      </c>
      <c r="AN16" s="134">
        <v>4469.2901560370083</v>
      </c>
      <c r="AO16" s="134">
        <v>6034.8545026231177</v>
      </c>
      <c r="AP16" s="134">
        <v>4192.4337150853744</v>
      </c>
      <c r="AQ16" s="134">
        <v>4629.7007959415505</v>
      </c>
      <c r="AR16" s="134">
        <v>5129.9007528260354</v>
      </c>
      <c r="AS16" s="134">
        <v>5710.0157361470401</v>
      </c>
      <c r="AT16" s="134">
        <v>4542.9657588632444</v>
      </c>
      <c r="AU16" s="134">
        <v>5068.441376499889</v>
      </c>
      <c r="AV16" s="134">
        <v>5136.5382764298311</v>
      </c>
      <c r="AW16" s="134">
        <v>6025.9015882070362</v>
      </c>
      <c r="AX16" s="134">
        <v>5300.9056235166881</v>
      </c>
      <c r="AY16" s="134">
        <v>5679.7556700434798</v>
      </c>
      <c r="AZ16" s="134">
        <v>5642.6667628300393</v>
      </c>
      <c r="BA16" s="134">
        <v>6989.3607381493057</v>
      </c>
      <c r="BB16" s="134">
        <v>5022.050628674926</v>
      </c>
      <c r="BC16" s="134">
        <v>5435.4582224509368</v>
      </c>
      <c r="BD16" s="134">
        <v>5935.8122271238681</v>
      </c>
      <c r="BE16" s="134">
        <v>7377.0944462890347</v>
      </c>
      <c r="BF16" s="134">
        <v>5536.5027854650116</v>
      </c>
      <c r="BG16" s="134">
        <v>6312.5046276916146</v>
      </c>
      <c r="BH16" s="134">
        <v>6439.6378256115058</v>
      </c>
      <c r="BI16" s="134">
        <v>7545.0038572921476</v>
      </c>
      <c r="BJ16" s="134">
        <v>5843.0141903731756</v>
      </c>
      <c r="BK16" s="134">
        <v>6171.2215526873651</v>
      </c>
      <c r="BL16" s="134">
        <v>6413.5229914199263</v>
      </c>
      <c r="BM16" s="134">
        <v>7130.6098547226102</v>
      </c>
      <c r="BN16" s="46"/>
    </row>
    <row r="17" spans="1:66" ht="15" customHeight="1" x14ac:dyDescent="0.2">
      <c r="A17" s="49" t="s">
        <v>76</v>
      </c>
      <c r="B17" s="50">
        <v>1406.7469004040897</v>
      </c>
      <c r="C17" s="50">
        <v>1421.723678144542</v>
      </c>
      <c r="D17" s="50">
        <v>1512.0827540641158</v>
      </c>
      <c r="E17" s="50">
        <v>1423.8386673872512</v>
      </c>
      <c r="F17" s="50">
        <v>1557.4225508493698</v>
      </c>
      <c r="G17" s="50">
        <v>1577.6092715053994</v>
      </c>
      <c r="H17" s="50">
        <v>1626.940771800173</v>
      </c>
      <c r="I17" s="50">
        <v>1634.4884058450577</v>
      </c>
      <c r="J17" s="50">
        <v>1612.5267115395966</v>
      </c>
      <c r="K17" s="50">
        <v>1646.9781157138452</v>
      </c>
      <c r="L17" s="50">
        <v>1668.4535309599992</v>
      </c>
      <c r="M17" s="50">
        <v>1664.4946417865581</v>
      </c>
      <c r="N17" s="50">
        <v>1721.8325404766126</v>
      </c>
      <c r="O17" s="50">
        <v>1799.6265410318581</v>
      </c>
      <c r="P17" s="50">
        <v>1748.5880631666421</v>
      </c>
      <c r="Q17" s="50">
        <v>1796.2838553248891</v>
      </c>
      <c r="R17" s="50">
        <v>1881.8383172597721</v>
      </c>
      <c r="S17" s="50">
        <v>1887.3999494731534</v>
      </c>
      <c r="T17" s="50">
        <v>1850.5536462897649</v>
      </c>
      <c r="U17" s="50">
        <v>1914.4540869773082</v>
      </c>
      <c r="V17" s="50">
        <v>1979.9763895649423</v>
      </c>
      <c r="W17" s="50">
        <v>2004.797189451036</v>
      </c>
      <c r="X17" s="50">
        <v>2004.1704268818521</v>
      </c>
      <c r="Y17" s="50">
        <v>2073.062994102168</v>
      </c>
      <c r="Z17" s="50">
        <v>2024.4193583808396</v>
      </c>
      <c r="AA17" s="50">
        <v>2033.3792266661267</v>
      </c>
      <c r="AB17" s="50">
        <v>2031.3871454608932</v>
      </c>
      <c r="AC17" s="50">
        <v>2094.9382694921401</v>
      </c>
      <c r="AD17" s="50">
        <v>2150.0577245069612</v>
      </c>
      <c r="AE17" s="50">
        <v>2148.2801044693633</v>
      </c>
      <c r="AF17" s="50">
        <v>2125.6036892176321</v>
      </c>
      <c r="AG17" s="50">
        <v>2154.4084818060446</v>
      </c>
      <c r="AH17" s="50">
        <v>2187.1403726605918</v>
      </c>
      <c r="AI17" s="50">
        <v>2193.5552485331855</v>
      </c>
      <c r="AJ17" s="50">
        <v>2179.301056079827</v>
      </c>
      <c r="AK17" s="50">
        <v>2157.3383227263967</v>
      </c>
      <c r="AL17" s="50">
        <v>2342.1833846070367</v>
      </c>
      <c r="AM17" s="50">
        <v>2303.2360909531194</v>
      </c>
      <c r="AN17" s="50">
        <v>2330.5953852630382</v>
      </c>
      <c r="AO17" s="50">
        <v>2387.1371391768052</v>
      </c>
      <c r="AP17" s="50">
        <v>2377.7949507230842</v>
      </c>
      <c r="AQ17" s="50">
        <v>2380.6532427909578</v>
      </c>
      <c r="AR17" s="50">
        <v>2337.2630476263657</v>
      </c>
      <c r="AS17" s="50">
        <v>2406.6857588595917</v>
      </c>
      <c r="AT17" s="50">
        <v>2423.6804962741212</v>
      </c>
      <c r="AU17" s="50">
        <v>2511.1134114373122</v>
      </c>
      <c r="AV17" s="50">
        <v>2464.9902152439331</v>
      </c>
      <c r="AW17" s="50">
        <v>2583.7948770446351</v>
      </c>
      <c r="AX17" s="50">
        <v>2529.9820730411975</v>
      </c>
      <c r="AY17" s="50">
        <v>2577.7295113576802</v>
      </c>
      <c r="AZ17" s="50">
        <v>2542.7945210011026</v>
      </c>
      <c r="BA17" s="50">
        <v>2650.7960522143994</v>
      </c>
      <c r="BB17" s="50">
        <v>2601.1060087440192</v>
      </c>
      <c r="BC17" s="50">
        <v>2572.8857152102892</v>
      </c>
      <c r="BD17" s="50">
        <v>2557.6572130195177</v>
      </c>
      <c r="BE17" s="50">
        <v>2585.150306236068</v>
      </c>
      <c r="BF17" s="50">
        <v>2593.3856564255193</v>
      </c>
      <c r="BG17" s="50">
        <v>2663.0189127189401</v>
      </c>
      <c r="BH17" s="50">
        <v>2565.114911243897</v>
      </c>
      <c r="BI17" s="50">
        <v>2714.9218848447113</v>
      </c>
      <c r="BJ17" s="50">
        <v>2646.7380415778507</v>
      </c>
      <c r="BK17" s="50">
        <v>2755.6884427777823</v>
      </c>
      <c r="BL17" s="50">
        <v>2681.6229573311994</v>
      </c>
      <c r="BM17" s="50">
        <v>2855.8127264648415</v>
      </c>
      <c r="BN17" s="46"/>
    </row>
    <row r="18" spans="1:66" ht="15" customHeight="1" x14ac:dyDescent="0.2">
      <c r="A18" s="133" t="s">
        <v>122</v>
      </c>
      <c r="B18" s="134">
        <v>381.35099581412118</v>
      </c>
      <c r="C18" s="134">
        <v>382.80586006006536</v>
      </c>
      <c r="D18" s="134">
        <v>406.71404614246444</v>
      </c>
      <c r="E18" s="134">
        <v>491.73209798334841</v>
      </c>
      <c r="F18" s="134">
        <v>395.66281525332255</v>
      </c>
      <c r="G18" s="134">
        <v>447.55894704048745</v>
      </c>
      <c r="H18" s="134">
        <v>458.30563212034974</v>
      </c>
      <c r="I18" s="134">
        <v>540.5156055858406</v>
      </c>
      <c r="J18" s="134">
        <v>363.58839233034394</v>
      </c>
      <c r="K18" s="134">
        <v>623.80952180775159</v>
      </c>
      <c r="L18" s="134">
        <v>507.64766788518341</v>
      </c>
      <c r="M18" s="134">
        <v>543.75741797672094</v>
      </c>
      <c r="N18" s="134">
        <v>526.48934123758124</v>
      </c>
      <c r="O18" s="134">
        <v>563.05782645517797</v>
      </c>
      <c r="P18" s="134">
        <v>582.49546837793241</v>
      </c>
      <c r="Q18" s="134">
        <v>611.71536392930864</v>
      </c>
      <c r="R18" s="134">
        <v>630.34772598446307</v>
      </c>
      <c r="S18" s="134">
        <v>656.65105422365525</v>
      </c>
      <c r="T18" s="134">
        <v>655.19416996127484</v>
      </c>
      <c r="U18" s="134">
        <v>673.63204983060643</v>
      </c>
      <c r="V18" s="134">
        <v>544.5720060333781</v>
      </c>
      <c r="W18" s="134">
        <v>586.42607082385734</v>
      </c>
      <c r="X18" s="134">
        <v>473.84716203041552</v>
      </c>
      <c r="Y18" s="134">
        <v>732.34576111234946</v>
      </c>
      <c r="Z18" s="134">
        <v>682.60698388003141</v>
      </c>
      <c r="AA18" s="134">
        <v>754.32518818392111</v>
      </c>
      <c r="AB18" s="134">
        <v>677.53144481702054</v>
      </c>
      <c r="AC18" s="134">
        <v>860.17038311902718</v>
      </c>
      <c r="AD18" s="134">
        <v>741.09128199172528</v>
      </c>
      <c r="AE18" s="134">
        <v>727.04558293414095</v>
      </c>
      <c r="AF18" s="134">
        <v>711.97510865067727</v>
      </c>
      <c r="AG18" s="134">
        <v>1026.4650264234565</v>
      </c>
      <c r="AH18" s="134">
        <v>709.61154566141772</v>
      </c>
      <c r="AI18" s="134">
        <v>703.89032688303382</v>
      </c>
      <c r="AJ18" s="134">
        <v>834.06820481270643</v>
      </c>
      <c r="AK18" s="134">
        <v>953.89292264284188</v>
      </c>
      <c r="AL18" s="134">
        <v>729.32338171738479</v>
      </c>
      <c r="AM18" s="134">
        <v>792.63283188096034</v>
      </c>
      <c r="AN18" s="134">
        <v>930.97889947168881</v>
      </c>
      <c r="AO18" s="134">
        <v>1090.6658869299661</v>
      </c>
      <c r="AP18" s="134">
        <v>956.81724323704702</v>
      </c>
      <c r="AQ18" s="134">
        <v>1005.5990514467912</v>
      </c>
      <c r="AR18" s="134">
        <v>1110.7834669437395</v>
      </c>
      <c r="AS18" s="134">
        <v>1195.2842383724224</v>
      </c>
      <c r="AT18" s="134">
        <v>971.4064428575274</v>
      </c>
      <c r="AU18" s="134">
        <v>991.98671095215195</v>
      </c>
      <c r="AV18" s="134">
        <v>1040.2309273559965</v>
      </c>
      <c r="AW18" s="134">
        <v>1133.2759188343241</v>
      </c>
      <c r="AX18" s="134">
        <v>1255.3561724771882</v>
      </c>
      <c r="AY18" s="134">
        <v>1190.7550468651102</v>
      </c>
      <c r="AZ18" s="134">
        <v>1178.0955128099379</v>
      </c>
      <c r="BA18" s="134">
        <v>1182.673635322154</v>
      </c>
      <c r="BB18" s="134">
        <v>1405.7819290168504</v>
      </c>
      <c r="BC18" s="134">
        <v>1397.5712037498545</v>
      </c>
      <c r="BD18" s="134">
        <v>1349.8152294353777</v>
      </c>
      <c r="BE18" s="134">
        <v>1627.9404995767827</v>
      </c>
      <c r="BF18" s="134">
        <v>1477.6026478195399</v>
      </c>
      <c r="BG18" s="134">
        <v>1448.761904546586</v>
      </c>
      <c r="BH18" s="134">
        <v>1446.7941876297891</v>
      </c>
      <c r="BI18" s="134">
        <v>1463.1489087625093</v>
      </c>
      <c r="BJ18" s="134">
        <v>1319.5290942215584</v>
      </c>
      <c r="BK18" s="134">
        <v>1412.945914647154</v>
      </c>
      <c r="BL18" s="134">
        <v>1403.8605451692445</v>
      </c>
      <c r="BM18" s="134">
        <v>1722.9889821019435</v>
      </c>
      <c r="BN18" s="46"/>
    </row>
    <row r="19" spans="1:66" ht="15" customHeight="1" x14ac:dyDescent="0.2">
      <c r="A19" s="49" t="s">
        <v>77</v>
      </c>
      <c r="B19" s="50">
        <v>562.04268148567553</v>
      </c>
      <c r="C19" s="50">
        <v>559.54351118807267</v>
      </c>
      <c r="D19" s="50">
        <v>554.54883357348945</v>
      </c>
      <c r="E19" s="50">
        <v>547.06397375276219</v>
      </c>
      <c r="F19" s="50">
        <v>537.09191734619253</v>
      </c>
      <c r="G19" s="50">
        <v>537.56007009428708</v>
      </c>
      <c r="H19" s="50">
        <v>548.46088450364823</v>
      </c>
      <c r="I19" s="50">
        <v>569.71612805587165</v>
      </c>
      <c r="J19" s="50">
        <v>601.17479891211212</v>
      </c>
      <c r="K19" s="50">
        <v>625.14578539879665</v>
      </c>
      <c r="L19" s="50">
        <v>641.74022002594529</v>
      </c>
      <c r="M19" s="50">
        <v>651.03319566314553</v>
      </c>
      <c r="N19" s="50">
        <v>653.06699201408378</v>
      </c>
      <c r="O19" s="50">
        <v>646.46484734585022</v>
      </c>
      <c r="P19" s="50">
        <v>631.3228026130696</v>
      </c>
      <c r="Q19" s="50">
        <v>607.9323580269961</v>
      </c>
      <c r="R19" s="50">
        <v>576.79805107655613</v>
      </c>
      <c r="S19" s="50">
        <v>588.58512359064378</v>
      </c>
      <c r="T19" s="50">
        <v>641.47962894317334</v>
      </c>
      <c r="U19" s="50">
        <v>735.5411963896272</v>
      </c>
      <c r="V19" s="50">
        <v>872.7459518948998</v>
      </c>
      <c r="W19" s="50">
        <v>953.46926338424441</v>
      </c>
      <c r="X19" s="50">
        <v>976.76018443940552</v>
      </c>
      <c r="Y19" s="50">
        <v>943.00060028145049</v>
      </c>
      <c r="Z19" s="50">
        <v>853.92501815492983</v>
      </c>
      <c r="AA19" s="50">
        <v>805.26279494046412</v>
      </c>
      <c r="AB19" s="50">
        <v>795.27874220836793</v>
      </c>
      <c r="AC19" s="50">
        <v>823.15944469623855</v>
      </c>
      <c r="AD19" s="50">
        <v>889.0277681375311</v>
      </c>
      <c r="AE19" s="50">
        <v>939.63557790108598</v>
      </c>
      <c r="AF19" s="50">
        <v>974.85700134041076</v>
      </c>
      <c r="AG19" s="50">
        <v>994.67365262097258</v>
      </c>
      <c r="AH19" s="50">
        <v>999.17447744905394</v>
      </c>
      <c r="AI19" s="50">
        <v>999.44488959810701</v>
      </c>
      <c r="AJ19" s="50">
        <v>995.53125414169847</v>
      </c>
      <c r="AK19" s="50">
        <v>987.39037881114075</v>
      </c>
      <c r="AL19" s="50">
        <v>974.88993741019351</v>
      </c>
      <c r="AM19" s="50">
        <v>968.81943478391781</v>
      </c>
      <c r="AN19" s="50">
        <v>969.26704499837854</v>
      </c>
      <c r="AO19" s="50">
        <v>975.86258280750985</v>
      </c>
      <c r="AP19" s="50">
        <v>987.76688722985693</v>
      </c>
      <c r="AQ19" s="50">
        <v>993.97099087727145</v>
      </c>
      <c r="AR19" s="50">
        <v>995.29802780977536</v>
      </c>
      <c r="AS19" s="50">
        <v>992.09509408309634</v>
      </c>
      <c r="AT19" s="50">
        <v>984.22429119897004</v>
      </c>
      <c r="AU19" s="50">
        <v>1011.1387767551651</v>
      </c>
      <c r="AV19" s="50">
        <v>1073.2770190086744</v>
      </c>
      <c r="AW19" s="50">
        <v>1170.6529130371903</v>
      </c>
      <c r="AX19" s="50">
        <v>1290.8141845312709</v>
      </c>
      <c r="AY19" s="50">
        <v>1367.6849861983328</v>
      </c>
      <c r="AZ19" s="50">
        <v>1393.8869766919399</v>
      </c>
      <c r="BA19" s="50">
        <v>1359.2835233360538</v>
      </c>
      <c r="BB19" s="50">
        <v>1247.8031865905746</v>
      </c>
      <c r="BC19" s="50">
        <v>1205.1317682460583</v>
      </c>
      <c r="BD19" s="50">
        <v>1185.0268241929593</v>
      </c>
      <c r="BE19" s="50">
        <v>1198.6134835371981</v>
      </c>
      <c r="BF19" s="50">
        <v>1231.806168927279</v>
      </c>
      <c r="BG19" s="50">
        <v>1267.2467721942305</v>
      </c>
      <c r="BH19" s="50">
        <v>1296.2593940681793</v>
      </c>
      <c r="BI19" s="50">
        <v>1304.7222097331808</v>
      </c>
      <c r="BJ19" s="50">
        <v>1301.7893965765829</v>
      </c>
      <c r="BK19" s="50">
        <v>1309.7608748195814</v>
      </c>
      <c r="BL19" s="50">
        <v>1305.9965941012392</v>
      </c>
      <c r="BM19" s="50">
        <v>1300.0807806772311</v>
      </c>
      <c r="BN19" s="46"/>
    </row>
    <row r="20" spans="1:66" s="56" customFormat="1" ht="15" customHeight="1" x14ac:dyDescent="0.25">
      <c r="A20" s="131" t="s">
        <v>78</v>
      </c>
      <c r="B20" s="132">
        <v>27853.989010947105</v>
      </c>
      <c r="C20" s="132">
        <v>28952.975074815946</v>
      </c>
      <c r="D20" s="132">
        <v>27603.490813498964</v>
      </c>
      <c r="E20" s="132">
        <v>31849.331100737971</v>
      </c>
      <c r="F20" s="132">
        <v>29648.51790682014</v>
      </c>
      <c r="G20" s="132">
        <v>30221.216069753373</v>
      </c>
      <c r="H20" s="132">
        <v>32877.787476155754</v>
      </c>
      <c r="I20" s="132">
        <v>36103.689547270747</v>
      </c>
      <c r="J20" s="132">
        <v>32480.632956440673</v>
      </c>
      <c r="K20" s="132">
        <v>32251.256930813088</v>
      </c>
      <c r="L20" s="132">
        <v>33695.663098529527</v>
      </c>
      <c r="M20" s="132">
        <v>33081.396014216698</v>
      </c>
      <c r="N20" s="132">
        <v>32893.359297454757</v>
      </c>
      <c r="O20" s="132">
        <v>33650.485461962751</v>
      </c>
      <c r="P20" s="132">
        <v>33736.346518375402</v>
      </c>
      <c r="Q20" s="132">
        <v>33765.623722207099</v>
      </c>
      <c r="R20" s="132">
        <v>33131.158285241458</v>
      </c>
      <c r="S20" s="132">
        <v>35021.606933928801</v>
      </c>
      <c r="T20" s="132">
        <v>35917.111811711802</v>
      </c>
      <c r="U20" s="132">
        <v>37459.259969117928</v>
      </c>
      <c r="V20" s="132">
        <v>34731.66647995144</v>
      </c>
      <c r="W20" s="132">
        <v>35575.153325053638</v>
      </c>
      <c r="X20" s="132">
        <v>36511.26932630071</v>
      </c>
      <c r="Y20" s="132">
        <v>39269.636868694208</v>
      </c>
      <c r="Z20" s="132">
        <v>37301.134184186776</v>
      </c>
      <c r="AA20" s="132">
        <v>36247.717491944495</v>
      </c>
      <c r="AB20" s="132">
        <v>36801.085551350538</v>
      </c>
      <c r="AC20" s="132">
        <v>38718.072772518186</v>
      </c>
      <c r="AD20" s="132">
        <v>37431.517718318573</v>
      </c>
      <c r="AE20" s="132">
        <v>36893.712666920619</v>
      </c>
      <c r="AF20" s="132">
        <v>37325.151538330043</v>
      </c>
      <c r="AG20" s="132">
        <v>38809.966076430792</v>
      </c>
      <c r="AH20" s="132">
        <v>37722.795084726247</v>
      </c>
      <c r="AI20" s="132">
        <v>37374.494174364707</v>
      </c>
      <c r="AJ20" s="132">
        <v>37242.518005443984</v>
      </c>
      <c r="AK20" s="132">
        <v>41008.957735465039</v>
      </c>
      <c r="AL20" s="132">
        <v>40189.485104051637</v>
      </c>
      <c r="AM20" s="132">
        <v>39690.602700637042</v>
      </c>
      <c r="AN20" s="132">
        <v>40505.702125184638</v>
      </c>
      <c r="AO20" s="132">
        <v>42377.088070126665</v>
      </c>
      <c r="AP20" s="132">
        <v>42526.345799091956</v>
      </c>
      <c r="AQ20" s="132">
        <v>41426.382487824572</v>
      </c>
      <c r="AR20" s="132">
        <v>42516.02440109045</v>
      </c>
      <c r="AS20" s="132">
        <v>44416.947311993026</v>
      </c>
      <c r="AT20" s="132">
        <v>41998.936666498048</v>
      </c>
      <c r="AU20" s="132">
        <v>43333.999493650961</v>
      </c>
      <c r="AV20" s="132">
        <v>46202.530450460195</v>
      </c>
      <c r="AW20" s="132">
        <v>46808.488389390775</v>
      </c>
      <c r="AX20" s="132">
        <v>45562.006337673585</v>
      </c>
      <c r="AY20" s="132">
        <v>46537.30832189753</v>
      </c>
      <c r="AZ20" s="132">
        <v>50346.438263074335</v>
      </c>
      <c r="BA20" s="132">
        <v>52868.716367829766</v>
      </c>
      <c r="BB20" s="132">
        <v>48352.296631981415</v>
      </c>
      <c r="BC20" s="132">
        <v>31910.189086312006</v>
      </c>
      <c r="BD20" s="132">
        <v>38165.276265141045</v>
      </c>
      <c r="BE20" s="132">
        <v>41168.867579208025</v>
      </c>
      <c r="BF20" s="132">
        <v>36731.348682430544</v>
      </c>
      <c r="BG20" s="132">
        <v>41356.960089344357</v>
      </c>
      <c r="BH20" s="132">
        <v>43820.727377309544</v>
      </c>
      <c r="BI20" s="132">
        <v>49261.216433558671</v>
      </c>
      <c r="BJ20" s="132">
        <v>47151.868222717239</v>
      </c>
      <c r="BK20" s="132">
        <v>51013.311370608208</v>
      </c>
      <c r="BL20" s="132">
        <v>56437.440219966156</v>
      </c>
      <c r="BM20" s="132">
        <v>56674.636741864684</v>
      </c>
      <c r="BN20" s="54"/>
    </row>
    <row r="21" spans="1:66" ht="15" customHeight="1" x14ac:dyDescent="0.2">
      <c r="A21" s="47" t="s">
        <v>79</v>
      </c>
      <c r="B21" s="48">
        <v>3851.3987781301339</v>
      </c>
      <c r="C21" s="48">
        <v>4055.7863555936292</v>
      </c>
      <c r="D21" s="48">
        <v>4071.2913025544117</v>
      </c>
      <c r="E21" s="48">
        <v>4746.038563721826</v>
      </c>
      <c r="F21" s="48">
        <v>4232.2875337750966</v>
      </c>
      <c r="G21" s="48">
        <v>4650.3790847734872</v>
      </c>
      <c r="H21" s="48">
        <v>4665.9446613709297</v>
      </c>
      <c r="I21" s="48">
        <v>5230.1667200804868</v>
      </c>
      <c r="J21" s="48">
        <v>4050.3829658297154</v>
      </c>
      <c r="K21" s="48">
        <v>4092.7222974337947</v>
      </c>
      <c r="L21" s="48">
        <v>4320.261190025858</v>
      </c>
      <c r="M21" s="48">
        <v>4280.0565467106262</v>
      </c>
      <c r="N21" s="48">
        <v>3841.1525093454493</v>
      </c>
      <c r="O21" s="48">
        <v>4602.158780383128</v>
      </c>
      <c r="P21" s="48">
        <v>4618.9555706502915</v>
      </c>
      <c r="Q21" s="48">
        <v>4854.8281396211351</v>
      </c>
      <c r="R21" s="48">
        <v>4685.6838254942395</v>
      </c>
      <c r="S21" s="48">
        <v>5153.9344629888828</v>
      </c>
      <c r="T21" s="48">
        <v>4871.9575006788109</v>
      </c>
      <c r="U21" s="48">
        <v>6024.6332108380684</v>
      </c>
      <c r="V21" s="48">
        <v>4713.1910564865238</v>
      </c>
      <c r="W21" s="48">
        <v>4469.3442042543729</v>
      </c>
      <c r="X21" s="48">
        <v>4779.9297736031986</v>
      </c>
      <c r="Y21" s="48">
        <v>5084.9779656559031</v>
      </c>
      <c r="Z21" s="48">
        <v>4460.8071839070108</v>
      </c>
      <c r="AA21" s="48">
        <v>4723.4873687224408</v>
      </c>
      <c r="AB21" s="48">
        <v>5108.393368035604</v>
      </c>
      <c r="AC21" s="48">
        <v>5186.0040793349463</v>
      </c>
      <c r="AD21" s="48">
        <v>4543.1682149379294</v>
      </c>
      <c r="AE21" s="48">
        <v>4620.5148184045811</v>
      </c>
      <c r="AF21" s="48">
        <v>4667.7030243137669</v>
      </c>
      <c r="AG21" s="48">
        <v>5258.9129423437207</v>
      </c>
      <c r="AH21" s="48">
        <v>4831.9461576949307</v>
      </c>
      <c r="AI21" s="48">
        <v>5158.8686933415538</v>
      </c>
      <c r="AJ21" s="48">
        <v>4796.8275489343378</v>
      </c>
      <c r="AK21" s="48">
        <v>5774.4066000291741</v>
      </c>
      <c r="AL21" s="48">
        <v>5290.8914330681173</v>
      </c>
      <c r="AM21" s="48">
        <v>5259.4856274450894</v>
      </c>
      <c r="AN21" s="48">
        <v>5326.3073931829804</v>
      </c>
      <c r="AO21" s="48">
        <v>5762.512546303813</v>
      </c>
      <c r="AP21" s="48">
        <v>6068.5926793067056</v>
      </c>
      <c r="AQ21" s="48">
        <v>5886.7855589403352</v>
      </c>
      <c r="AR21" s="48">
        <v>5880.6413766374653</v>
      </c>
      <c r="AS21" s="48">
        <v>6573.4563851154926</v>
      </c>
      <c r="AT21" s="48">
        <v>6294.1772009315428</v>
      </c>
      <c r="AU21" s="48">
        <v>6382.2219227898004</v>
      </c>
      <c r="AV21" s="48">
        <v>6799.9891571851549</v>
      </c>
      <c r="AW21" s="48">
        <v>8165.8937190935021</v>
      </c>
      <c r="AX21" s="48">
        <v>6563.8165911769847</v>
      </c>
      <c r="AY21" s="48">
        <v>6708.4622235200659</v>
      </c>
      <c r="AZ21" s="48">
        <v>6954.0049243191061</v>
      </c>
      <c r="BA21" s="48">
        <v>7723.4095051674831</v>
      </c>
      <c r="BB21" s="48">
        <v>7035.2520470660675</v>
      </c>
      <c r="BC21" s="48">
        <v>4407.6154422931195</v>
      </c>
      <c r="BD21" s="48">
        <v>4777.1914370677832</v>
      </c>
      <c r="BE21" s="48">
        <v>5992.5589871525654</v>
      </c>
      <c r="BF21" s="48">
        <v>5169.382860835216</v>
      </c>
      <c r="BG21" s="48">
        <v>5127.6021940456676</v>
      </c>
      <c r="BH21" s="48">
        <v>6297.5123567263063</v>
      </c>
      <c r="BI21" s="48">
        <v>7223.4280045948017</v>
      </c>
      <c r="BJ21" s="48">
        <v>7158.5473746125044</v>
      </c>
      <c r="BK21" s="48">
        <v>8059.9327410645728</v>
      </c>
      <c r="BL21" s="48">
        <v>8699.877340783205</v>
      </c>
      <c r="BM21" s="48">
        <v>9088.8138881526065</v>
      </c>
      <c r="BN21" s="46"/>
    </row>
    <row r="22" spans="1:66" ht="15" customHeight="1" x14ac:dyDescent="0.25">
      <c r="A22" s="52" t="s">
        <v>80</v>
      </c>
      <c r="B22" s="53">
        <v>31705.387789077238</v>
      </c>
      <c r="C22" s="53">
        <v>33008.761430409577</v>
      </c>
      <c r="D22" s="53">
        <v>31674.782116053371</v>
      </c>
      <c r="E22" s="53">
        <v>36595.369664459795</v>
      </c>
      <c r="F22" s="53">
        <v>33880.805440595243</v>
      </c>
      <c r="G22" s="53">
        <v>34871.595154526862</v>
      </c>
      <c r="H22" s="53">
        <v>37543.732137526684</v>
      </c>
      <c r="I22" s="53">
        <v>41333.856267351235</v>
      </c>
      <c r="J22" s="53">
        <v>36531.015922270388</v>
      </c>
      <c r="K22" s="53">
        <v>36343.979228246884</v>
      </c>
      <c r="L22" s="53">
        <v>38015.924288555383</v>
      </c>
      <c r="M22" s="53">
        <v>37361.452560927326</v>
      </c>
      <c r="N22" s="53">
        <v>36734.511806800205</v>
      </c>
      <c r="O22" s="53">
        <v>38252.644242345879</v>
      </c>
      <c r="P22" s="53">
        <v>38355.302089025696</v>
      </c>
      <c r="Q22" s="53">
        <v>38620.451861828238</v>
      </c>
      <c r="R22" s="53">
        <v>37816.842110735699</v>
      </c>
      <c r="S22" s="53">
        <v>40175.541396917688</v>
      </c>
      <c r="T22" s="53">
        <v>40789.069312390609</v>
      </c>
      <c r="U22" s="53">
        <v>43483.893179955987</v>
      </c>
      <c r="V22" s="53">
        <v>39444.857536437965</v>
      </c>
      <c r="W22" s="53">
        <v>40044.497529308013</v>
      </c>
      <c r="X22" s="53">
        <v>41291.199099903912</v>
      </c>
      <c r="Y22" s="53">
        <v>44354.614834350112</v>
      </c>
      <c r="Z22" s="53">
        <v>41761.941368093787</v>
      </c>
      <c r="AA22" s="53">
        <v>40971.204860666934</v>
      </c>
      <c r="AB22" s="53">
        <v>41909.478919386143</v>
      </c>
      <c r="AC22" s="53">
        <v>43904.076851853133</v>
      </c>
      <c r="AD22" s="53">
        <v>41974.685933256507</v>
      </c>
      <c r="AE22" s="53">
        <v>41514.227485325202</v>
      </c>
      <c r="AF22" s="53">
        <v>41992.854562643814</v>
      </c>
      <c r="AG22" s="53">
        <v>44068.879018774511</v>
      </c>
      <c r="AH22" s="53">
        <v>42554.741242421173</v>
      </c>
      <c r="AI22" s="53">
        <v>42533.362867706259</v>
      </c>
      <c r="AJ22" s="53">
        <v>42039.34555437832</v>
      </c>
      <c r="AK22" s="53">
        <v>46783.364335494218</v>
      </c>
      <c r="AL22" s="53">
        <v>45480.376537119751</v>
      </c>
      <c r="AM22" s="53">
        <v>44950.088328082129</v>
      </c>
      <c r="AN22" s="53">
        <v>45832.009518367617</v>
      </c>
      <c r="AO22" s="53">
        <v>48139.600616430485</v>
      </c>
      <c r="AP22" s="53">
        <v>48594.938478398668</v>
      </c>
      <c r="AQ22" s="53">
        <v>47313.168046764913</v>
      </c>
      <c r="AR22" s="53">
        <v>48396.665777727918</v>
      </c>
      <c r="AS22" s="53">
        <v>50990.403697108515</v>
      </c>
      <c r="AT22" s="53">
        <v>48293.113867429594</v>
      </c>
      <c r="AU22" s="53">
        <v>49716.221416440756</v>
      </c>
      <c r="AV22" s="53">
        <v>53002.51960764535</v>
      </c>
      <c r="AW22" s="53">
        <v>54974.382108484278</v>
      </c>
      <c r="AX22" s="53">
        <v>52125.822928850568</v>
      </c>
      <c r="AY22" s="53">
        <v>53245.770545417588</v>
      </c>
      <c r="AZ22" s="53">
        <v>57300.443187393445</v>
      </c>
      <c r="BA22" s="53">
        <v>60592.125872997247</v>
      </c>
      <c r="BB22" s="53">
        <v>55387.54867904749</v>
      </c>
      <c r="BC22" s="53">
        <v>36317.804528605127</v>
      </c>
      <c r="BD22" s="53">
        <v>42942.467702208829</v>
      </c>
      <c r="BE22" s="53">
        <v>47161.426566360591</v>
      </c>
      <c r="BF22" s="53">
        <v>41900.731543265763</v>
      </c>
      <c r="BG22" s="53">
        <v>46484.562283390027</v>
      </c>
      <c r="BH22" s="53">
        <v>50118.239734035851</v>
      </c>
      <c r="BI22" s="53">
        <v>56484.644438153475</v>
      </c>
      <c r="BJ22" s="53">
        <v>54310.415597329746</v>
      </c>
      <c r="BK22" s="53">
        <v>59073.244111672779</v>
      </c>
      <c r="BL22" s="53">
        <v>65137.317560749369</v>
      </c>
      <c r="BM22" s="53">
        <v>65763.450630017294</v>
      </c>
      <c r="BN22" s="54"/>
    </row>
    <row r="24" spans="1:66" ht="15" customHeight="1" x14ac:dyDescent="0.2">
      <c r="A24" s="33" t="s">
        <v>120</v>
      </c>
    </row>
  </sheetData>
  <pageMargins left="0.28395833333333331" right="0.70866141732283472" top="0.85187500000000005" bottom="0.74803149606299213" header="0.31496062992125984" footer="0.31496062992125984"/>
  <pageSetup paperSize="9" scale="58" orientation="portrait" r:id="rId1"/>
  <headerFooter>
    <oddHeader>&amp;C&amp;G</oddHeader>
  </headerFooter>
  <colBreaks count="1" manualBreakCount="1">
    <brk id="13" max="1048575" man="1"/>
  </colBreaks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"/>
  <sheetViews>
    <sheetView showGridLines="0" view="pageLayout" zoomScaleNormal="100" workbookViewId="0">
      <selection activeCell="I15" sqref="I15"/>
    </sheetView>
  </sheetViews>
  <sheetFormatPr defaultColWidth="9.140625" defaultRowHeight="15" customHeight="1" x14ac:dyDescent="0.2"/>
  <cols>
    <col min="1" max="1" width="43.4257812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5" width="9.42578125" style="1" bestFit="1" customWidth="1"/>
    <col min="66" max="66" width="7.140625" style="40" customWidth="1"/>
    <col min="67" max="16384" width="9.140625" style="1"/>
  </cols>
  <sheetData>
    <row r="1" spans="1:66" ht="15" customHeight="1" x14ac:dyDescent="0.25">
      <c r="A1" s="55" t="s">
        <v>128</v>
      </c>
    </row>
    <row r="2" spans="1:66" ht="15" customHeight="1" x14ac:dyDescent="0.25">
      <c r="A2" s="41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  <c r="O2" s="23" t="s">
        <v>14</v>
      </c>
      <c r="P2" s="23" t="s">
        <v>15</v>
      </c>
      <c r="Q2" s="23" t="s">
        <v>16</v>
      </c>
      <c r="R2" s="23" t="s">
        <v>17</v>
      </c>
      <c r="S2" s="23" t="s">
        <v>18</v>
      </c>
      <c r="T2" s="23" t="s">
        <v>19</v>
      </c>
      <c r="U2" s="23" t="s">
        <v>20</v>
      </c>
      <c r="V2" s="23" t="s">
        <v>21</v>
      </c>
      <c r="W2" s="23" t="s">
        <v>22</v>
      </c>
      <c r="X2" s="23" t="s">
        <v>23</v>
      </c>
      <c r="Y2" s="23" t="s">
        <v>24</v>
      </c>
      <c r="Z2" s="23" t="s">
        <v>25</v>
      </c>
      <c r="AA2" s="23" t="s">
        <v>26</v>
      </c>
      <c r="AB2" s="23" t="s">
        <v>27</v>
      </c>
      <c r="AC2" s="23" t="s">
        <v>28</v>
      </c>
      <c r="AD2" s="23" t="s">
        <v>29</v>
      </c>
      <c r="AE2" s="23" t="s">
        <v>30</v>
      </c>
      <c r="AF2" s="23" t="s">
        <v>31</v>
      </c>
      <c r="AG2" s="23" t="s">
        <v>32</v>
      </c>
      <c r="AH2" s="23" t="s">
        <v>33</v>
      </c>
      <c r="AI2" s="23" t="s">
        <v>34</v>
      </c>
      <c r="AJ2" s="23" t="s">
        <v>35</v>
      </c>
      <c r="AK2" s="23" t="s">
        <v>36</v>
      </c>
      <c r="AL2" s="23" t="s">
        <v>37</v>
      </c>
      <c r="AM2" s="23" t="s">
        <v>38</v>
      </c>
      <c r="AN2" s="23" t="s">
        <v>39</v>
      </c>
      <c r="AO2" s="23" t="s">
        <v>40</v>
      </c>
      <c r="AP2" s="23" t="s">
        <v>41</v>
      </c>
      <c r="AQ2" s="23" t="s">
        <v>42</v>
      </c>
      <c r="AR2" s="23" t="s">
        <v>43</v>
      </c>
      <c r="AS2" s="23" t="s">
        <v>44</v>
      </c>
      <c r="AT2" s="23" t="s">
        <v>45</v>
      </c>
      <c r="AU2" s="23" t="s">
        <v>46</v>
      </c>
      <c r="AV2" s="23" t="s">
        <v>47</v>
      </c>
      <c r="AW2" s="23" t="s">
        <v>48</v>
      </c>
      <c r="AX2" s="23" t="s">
        <v>49</v>
      </c>
      <c r="AY2" s="23" t="s">
        <v>50</v>
      </c>
      <c r="AZ2" s="23" t="s">
        <v>51</v>
      </c>
      <c r="BA2" s="23" t="s">
        <v>52</v>
      </c>
      <c r="BB2" s="42" t="s">
        <v>53</v>
      </c>
      <c r="BC2" s="42" t="s">
        <v>54</v>
      </c>
      <c r="BD2" s="42" t="s">
        <v>55</v>
      </c>
      <c r="BE2" s="42" t="s">
        <v>56</v>
      </c>
      <c r="BF2" s="42" t="s">
        <v>57</v>
      </c>
      <c r="BG2" s="42" t="s">
        <v>58</v>
      </c>
      <c r="BH2" s="42" t="s">
        <v>59</v>
      </c>
      <c r="BI2" s="42" t="s">
        <v>60</v>
      </c>
      <c r="BJ2" s="42" t="s">
        <v>61</v>
      </c>
      <c r="BK2" s="42" t="s">
        <v>62</v>
      </c>
      <c r="BL2" s="42" t="s">
        <v>63</v>
      </c>
      <c r="BM2" s="42" t="s">
        <v>64</v>
      </c>
      <c r="BN2" s="43"/>
    </row>
    <row r="3" spans="1:66" ht="15" customHeight="1" x14ac:dyDescent="0.2">
      <c r="A3" s="44" t="s">
        <v>65</v>
      </c>
      <c r="B3" s="45">
        <v>2003.58829414909</v>
      </c>
      <c r="C3" s="45">
        <v>1803.0451182469671</v>
      </c>
      <c r="D3" s="45">
        <v>1178.3384480586642</v>
      </c>
      <c r="E3" s="45">
        <v>1397.9919800911312</v>
      </c>
      <c r="F3" s="45">
        <v>2129.8202724024668</v>
      </c>
      <c r="G3" s="45">
        <v>1650.8034497894591</v>
      </c>
      <c r="H3" s="45">
        <v>1217.3014295976318</v>
      </c>
      <c r="I3" s="45">
        <v>1636.7874752349617</v>
      </c>
      <c r="J3" s="45">
        <v>2411.57803299842</v>
      </c>
      <c r="K3" s="45">
        <v>2134.9684033514745</v>
      </c>
      <c r="L3" s="45">
        <v>1222.648069886053</v>
      </c>
      <c r="M3" s="45">
        <v>1596.5039691613501</v>
      </c>
      <c r="N3" s="45">
        <v>3089.3711234496031</v>
      </c>
      <c r="O3" s="45">
        <v>1822.144184818819</v>
      </c>
      <c r="P3" s="45">
        <v>902.63250588800622</v>
      </c>
      <c r="Q3" s="45">
        <v>1232.0860389149079</v>
      </c>
      <c r="R3" s="45">
        <v>2596.6147123650626</v>
      </c>
      <c r="S3" s="45">
        <v>2404.4757128805541</v>
      </c>
      <c r="T3" s="45">
        <v>1082.5708530279612</v>
      </c>
      <c r="U3" s="45">
        <v>1516.6735116359907</v>
      </c>
      <c r="V3" s="45">
        <v>2820.9763398323948</v>
      </c>
      <c r="W3" s="45">
        <v>2678.2336272461675</v>
      </c>
      <c r="X3" s="45">
        <v>1158.232062296383</v>
      </c>
      <c r="Y3" s="45">
        <v>1541.2014061862596</v>
      </c>
      <c r="Z3" s="45">
        <v>2724.1155297822106</v>
      </c>
      <c r="AA3" s="45">
        <v>2567.5744877626475</v>
      </c>
      <c r="AB3" s="45">
        <v>1117.2975701351538</v>
      </c>
      <c r="AC3" s="45">
        <v>1523.8107388059375</v>
      </c>
      <c r="AD3" s="45">
        <v>2543.8892652555282</v>
      </c>
      <c r="AE3" s="45">
        <v>2709.4255892227138</v>
      </c>
      <c r="AF3" s="45">
        <v>1274.8853363416999</v>
      </c>
      <c r="AG3" s="45">
        <v>1503.1857902894658</v>
      </c>
      <c r="AH3" s="45">
        <v>2869.4365834406976</v>
      </c>
      <c r="AI3" s="45">
        <v>2688.5959415344487</v>
      </c>
      <c r="AJ3" s="45">
        <v>1186.3715220773099</v>
      </c>
      <c r="AK3" s="45">
        <v>1865.4869529475457</v>
      </c>
      <c r="AL3" s="45">
        <v>3036.4997031980729</v>
      </c>
      <c r="AM3" s="45">
        <v>2502.7720010770199</v>
      </c>
      <c r="AN3" s="45">
        <v>1579.5454033289413</v>
      </c>
      <c r="AO3" s="45">
        <v>2268.6588923959644</v>
      </c>
      <c r="AP3" s="45">
        <v>2467.6851928569763</v>
      </c>
      <c r="AQ3" s="45">
        <v>2173.1327308165551</v>
      </c>
      <c r="AR3" s="45">
        <v>1496.1308550968595</v>
      </c>
      <c r="AS3" s="45">
        <v>1797.2587253744148</v>
      </c>
      <c r="AT3" s="45">
        <v>1843.7612191027404</v>
      </c>
      <c r="AU3" s="45">
        <v>1738.7650270861043</v>
      </c>
      <c r="AV3" s="45">
        <v>1624.2079521048729</v>
      </c>
      <c r="AW3" s="45">
        <v>1332.4824247167687</v>
      </c>
      <c r="AX3" s="45">
        <v>1585.077049393622</v>
      </c>
      <c r="AY3" s="45">
        <v>1334.3562285237072</v>
      </c>
      <c r="AZ3" s="45">
        <v>1439.2134683722109</v>
      </c>
      <c r="BA3" s="45">
        <v>1805.6883945113891</v>
      </c>
      <c r="BB3" s="45">
        <v>2165.1711865340062</v>
      </c>
      <c r="BC3" s="45">
        <v>1598.2130697992977</v>
      </c>
      <c r="BD3" s="45">
        <v>1378.503992797376</v>
      </c>
      <c r="BE3" s="45">
        <v>1573.7539510637223</v>
      </c>
      <c r="BF3" s="45">
        <v>2305.4153617365328</v>
      </c>
      <c r="BG3" s="45">
        <v>1601.5353340160116</v>
      </c>
      <c r="BH3" s="45">
        <v>1499.6796180308297</v>
      </c>
      <c r="BI3" s="45">
        <v>1423.4201849689437</v>
      </c>
      <c r="BJ3" s="45">
        <v>1825.5617020766265</v>
      </c>
      <c r="BK3" s="45">
        <v>1526.5105122429047</v>
      </c>
      <c r="BL3" s="45">
        <v>1315.5933246757859</v>
      </c>
      <c r="BM3" s="45">
        <v>1593.3097473799196</v>
      </c>
      <c r="BN3" s="46"/>
    </row>
    <row r="4" spans="1:66" ht="15" customHeight="1" x14ac:dyDescent="0.2">
      <c r="A4" s="47" t="s">
        <v>121</v>
      </c>
      <c r="B4" s="48">
        <v>400.65229927500928</v>
      </c>
      <c r="C4" s="48">
        <v>454.26964897518769</v>
      </c>
      <c r="D4" s="48">
        <v>509.08791783710808</v>
      </c>
      <c r="E4" s="48">
        <v>379.76281085617495</v>
      </c>
      <c r="F4" s="48">
        <v>370.82918259838243</v>
      </c>
      <c r="G4" s="48">
        <v>385.23955058767672</v>
      </c>
      <c r="H4" s="48">
        <v>297.59983887458259</v>
      </c>
      <c r="I4" s="48">
        <v>314.33202971816797</v>
      </c>
      <c r="J4" s="48">
        <v>409.92879129955435</v>
      </c>
      <c r="K4" s="48">
        <v>480.30718607200481</v>
      </c>
      <c r="L4" s="48">
        <v>501.65427111906769</v>
      </c>
      <c r="M4" s="48">
        <v>523.47251079301134</v>
      </c>
      <c r="N4" s="48">
        <v>465.72950196712014</v>
      </c>
      <c r="O4" s="48">
        <v>514.16703070184406</v>
      </c>
      <c r="P4" s="48">
        <v>550.71994973168455</v>
      </c>
      <c r="Q4" s="48">
        <v>456.45863842325582</v>
      </c>
      <c r="R4" s="48">
        <v>282.09888956762251</v>
      </c>
      <c r="S4" s="48">
        <v>318.73323062299818</v>
      </c>
      <c r="T4" s="48">
        <v>302.66367129194066</v>
      </c>
      <c r="U4" s="48">
        <v>432.12339064205349</v>
      </c>
      <c r="V4" s="48">
        <v>388.83646194227578</v>
      </c>
      <c r="W4" s="48">
        <v>500.9944853608115</v>
      </c>
      <c r="X4" s="48">
        <v>500.2614921934595</v>
      </c>
      <c r="Y4" s="48">
        <v>379.8120792871386</v>
      </c>
      <c r="Z4" s="48">
        <v>497.15120709835185</v>
      </c>
      <c r="AA4" s="48">
        <v>542.71014319955725</v>
      </c>
      <c r="AB4" s="48">
        <v>572.67609053582419</v>
      </c>
      <c r="AC4" s="48">
        <v>538.14594756055874</v>
      </c>
      <c r="AD4" s="48">
        <v>449.36775941348293</v>
      </c>
      <c r="AE4" s="48">
        <v>544.52729470314364</v>
      </c>
      <c r="AF4" s="48">
        <v>618.52838762252588</v>
      </c>
      <c r="AG4" s="48">
        <v>547.79094189376588</v>
      </c>
      <c r="AH4" s="48">
        <v>478.05986550704387</v>
      </c>
      <c r="AI4" s="48">
        <v>556.03176739866558</v>
      </c>
      <c r="AJ4" s="48">
        <v>717.0842373783338</v>
      </c>
      <c r="AK4" s="48">
        <v>783.63612971595535</v>
      </c>
      <c r="AL4" s="48">
        <v>479.93472386578975</v>
      </c>
      <c r="AM4" s="48">
        <v>503.28518474411248</v>
      </c>
      <c r="AN4" s="48">
        <v>1031.468238665962</v>
      </c>
      <c r="AO4" s="48">
        <v>496.63585272413309</v>
      </c>
      <c r="AP4" s="48">
        <v>599.65558552510822</v>
      </c>
      <c r="AQ4" s="48">
        <v>509.65083996997924</v>
      </c>
      <c r="AR4" s="48">
        <v>725.77092918994811</v>
      </c>
      <c r="AS4" s="48">
        <v>641.1462131317403</v>
      </c>
      <c r="AT4" s="48">
        <v>623.29199767172406</v>
      </c>
      <c r="AU4" s="48">
        <v>489.10302426586668</v>
      </c>
      <c r="AV4" s="48">
        <v>881.07779413581068</v>
      </c>
      <c r="AW4" s="48">
        <v>491.73093636475619</v>
      </c>
      <c r="AX4" s="48">
        <v>486.76784647612277</v>
      </c>
      <c r="AY4" s="48">
        <v>432.73282945615125</v>
      </c>
      <c r="AZ4" s="48">
        <v>473.12774510446508</v>
      </c>
      <c r="BA4" s="48">
        <v>343.13759553085708</v>
      </c>
      <c r="BB4" s="48">
        <v>435.21305741326034</v>
      </c>
      <c r="BC4" s="48">
        <v>388.70799127263655</v>
      </c>
      <c r="BD4" s="48">
        <v>718.88854111123976</v>
      </c>
      <c r="BE4" s="48">
        <v>424.67474532671758</v>
      </c>
      <c r="BF4" s="48">
        <v>437.11444531965702</v>
      </c>
      <c r="BG4" s="48">
        <v>553.90411094960609</v>
      </c>
      <c r="BH4" s="48">
        <v>827.12651800164008</v>
      </c>
      <c r="BI4" s="48">
        <v>377.87927977478125</v>
      </c>
      <c r="BJ4" s="48">
        <v>329.82811871484301</v>
      </c>
      <c r="BK4" s="48">
        <v>335.8533615472748</v>
      </c>
      <c r="BL4" s="48">
        <v>523.04800507461096</v>
      </c>
      <c r="BM4" s="48">
        <v>343.79971312600617</v>
      </c>
      <c r="BN4" s="46"/>
    </row>
    <row r="5" spans="1:66" ht="15" customHeight="1" x14ac:dyDescent="0.2">
      <c r="A5" s="49" t="s">
        <v>66</v>
      </c>
      <c r="B5" s="50">
        <v>216.67428329587685</v>
      </c>
      <c r="C5" s="50">
        <v>297.60088267864052</v>
      </c>
      <c r="D5" s="50">
        <v>252.06876407987025</v>
      </c>
      <c r="E5" s="50">
        <v>408.80357450544642</v>
      </c>
      <c r="F5" s="50">
        <v>300.76432212600434</v>
      </c>
      <c r="G5" s="50">
        <v>394.75487714689115</v>
      </c>
      <c r="H5" s="50">
        <v>358.53613108975441</v>
      </c>
      <c r="I5" s="50">
        <v>506.14120105503343</v>
      </c>
      <c r="J5" s="50">
        <v>277.5544576071099</v>
      </c>
      <c r="K5" s="50">
        <v>284.86869554476834</v>
      </c>
      <c r="L5" s="50">
        <v>317.73543342114669</v>
      </c>
      <c r="M5" s="50">
        <v>191.53691367479078</v>
      </c>
      <c r="N5" s="50">
        <v>221.37267544700074</v>
      </c>
      <c r="O5" s="50">
        <v>297.29808539441234</v>
      </c>
      <c r="P5" s="50">
        <v>285.37892875443805</v>
      </c>
      <c r="Q5" s="50">
        <v>218.90482223385308</v>
      </c>
      <c r="R5" s="50">
        <v>228.18830313137454</v>
      </c>
      <c r="S5" s="50">
        <v>251.58909073674954</v>
      </c>
      <c r="T5" s="50">
        <v>212.42759916644602</v>
      </c>
      <c r="U5" s="50">
        <v>184.72731544836262</v>
      </c>
      <c r="V5" s="50">
        <v>136.84900178345421</v>
      </c>
      <c r="W5" s="50">
        <v>130.04288908248063</v>
      </c>
      <c r="X5" s="50">
        <v>152.54681913229683</v>
      </c>
      <c r="Y5" s="50">
        <v>152.3938583021361</v>
      </c>
      <c r="Z5" s="50">
        <v>115.71631042650009</v>
      </c>
      <c r="AA5" s="50">
        <v>186.9658230545835</v>
      </c>
      <c r="AB5" s="50">
        <v>211.99899448946132</v>
      </c>
      <c r="AC5" s="50">
        <v>171.07512528812282</v>
      </c>
      <c r="AD5" s="50">
        <v>170.5241196023928</v>
      </c>
      <c r="AE5" s="50">
        <v>212.09248802793849</v>
      </c>
      <c r="AF5" s="50">
        <v>193.40136283959339</v>
      </c>
      <c r="AG5" s="50">
        <v>155.29505046337997</v>
      </c>
      <c r="AH5" s="50">
        <v>141.56832023306328</v>
      </c>
      <c r="AI5" s="50">
        <v>139.93133773541231</v>
      </c>
      <c r="AJ5" s="50">
        <v>115.95301324042643</v>
      </c>
      <c r="AK5" s="50">
        <v>119.87832879109801</v>
      </c>
      <c r="AL5" s="50">
        <v>113.48804342268174</v>
      </c>
      <c r="AM5" s="50">
        <v>129.323081429198</v>
      </c>
      <c r="AN5" s="50">
        <v>143.12045491925144</v>
      </c>
      <c r="AO5" s="50">
        <v>84.57542022886885</v>
      </c>
      <c r="AP5" s="50">
        <v>129.89136103152359</v>
      </c>
      <c r="AQ5" s="50">
        <v>120.82330632369093</v>
      </c>
      <c r="AR5" s="50">
        <v>148.96830860847578</v>
      </c>
      <c r="AS5" s="50">
        <v>110.6342810728793</v>
      </c>
      <c r="AT5" s="50">
        <v>99.723461116656708</v>
      </c>
      <c r="AU5" s="50">
        <v>137.1052185721347</v>
      </c>
      <c r="AV5" s="50">
        <v>170.55170396446186</v>
      </c>
      <c r="AW5" s="50">
        <v>117.15810293154912</v>
      </c>
      <c r="AX5" s="50">
        <v>128.26160293737971</v>
      </c>
      <c r="AY5" s="50">
        <v>138.95186545067361</v>
      </c>
      <c r="AZ5" s="50">
        <v>161.34873979695362</v>
      </c>
      <c r="BA5" s="50">
        <v>140.5769789348596</v>
      </c>
      <c r="BB5" s="50">
        <v>159.23983046402716</v>
      </c>
      <c r="BC5" s="50">
        <v>77.812861956607662</v>
      </c>
      <c r="BD5" s="50">
        <v>153.77928888630686</v>
      </c>
      <c r="BE5" s="50">
        <v>145.32380863878075</v>
      </c>
      <c r="BF5" s="50">
        <v>144.22980488338996</v>
      </c>
      <c r="BG5" s="50">
        <v>200.16221573250928</v>
      </c>
      <c r="BH5" s="50">
        <v>185.27678361905845</v>
      </c>
      <c r="BI5" s="50">
        <v>182.49927920830208</v>
      </c>
      <c r="BJ5" s="50">
        <v>172.76326983520374</v>
      </c>
      <c r="BK5" s="50">
        <v>202.65811514692754</v>
      </c>
      <c r="BL5" s="50">
        <v>210.70758898253234</v>
      </c>
      <c r="BM5" s="50">
        <v>144.51783268208081</v>
      </c>
      <c r="BN5" s="46"/>
    </row>
    <row r="6" spans="1:66" ht="15" customHeight="1" x14ac:dyDescent="0.2">
      <c r="A6" s="47" t="s">
        <v>123</v>
      </c>
      <c r="B6" s="48">
        <v>1664.0089528159806</v>
      </c>
      <c r="C6" s="48">
        <v>1656.6819064912636</v>
      </c>
      <c r="D6" s="48">
        <v>1770.5319797279981</v>
      </c>
      <c r="E6" s="48">
        <v>1618.7912682015258</v>
      </c>
      <c r="F6" s="48">
        <v>1802.0154728680363</v>
      </c>
      <c r="G6" s="48">
        <v>1806.9995868117317</v>
      </c>
      <c r="H6" s="48">
        <v>1903.5964449717967</v>
      </c>
      <c r="I6" s="48">
        <v>1992.747084301202</v>
      </c>
      <c r="J6" s="48">
        <v>1549.5886486801762</v>
      </c>
      <c r="K6" s="48">
        <v>2021.9818494816602</v>
      </c>
      <c r="L6" s="48">
        <v>2072.6330047907227</v>
      </c>
      <c r="M6" s="48">
        <v>1803.6455165698549</v>
      </c>
      <c r="N6" s="48">
        <v>1766.5192073481855</v>
      </c>
      <c r="O6" s="48">
        <v>2289.8527480819471</v>
      </c>
      <c r="P6" s="48">
        <v>2184.2704721866367</v>
      </c>
      <c r="Q6" s="48">
        <v>1928.9532914990514</v>
      </c>
      <c r="R6" s="48">
        <v>1967.9786813039989</v>
      </c>
      <c r="S6" s="48">
        <v>2137.0420324373554</v>
      </c>
      <c r="T6" s="48">
        <v>2225.2782959228352</v>
      </c>
      <c r="U6" s="48">
        <v>2186.9724680404338</v>
      </c>
      <c r="V6" s="48">
        <v>1984.65812768295</v>
      </c>
      <c r="W6" s="48">
        <v>1995.1815995418472</v>
      </c>
      <c r="X6" s="48">
        <v>2168.6851303282933</v>
      </c>
      <c r="Y6" s="48">
        <v>2169.3520608505451</v>
      </c>
      <c r="Z6" s="48">
        <v>1767.4100615251327</v>
      </c>
      <c r="AA6" s="48">
        <v>2068.9654127150102</v>
      </c>
      <c r="AB6" s="48">
        <v>2549.763211720805</v>
      </c>
      <c r="AC6" s="48">
        <v>2297.7156616105826</v>
      </c>
      <c r="AD6" s="48">
        <v>1873.7947889184343</v>
      </c>
      <c r="AE6" s="48">
        <v>2000.9242217905148</v>
      </c>
      <c r="AF6" s="48">
        <v>2674.3389251761168</v>
      </c>
      <c r="AG6" s="48">
        <v>2303.069313019575</v>
      </c>
      <c r="AH6" s="48">
        <v>1816.7303529210571</v>
      </c>
      <c r="AI6" s="48">
        <v>1946.8216702755976</v>
      </c>
      <c r="AJ6" s="48">
        <v>2567.81283551856</v>
      </c>
      <c r="AK6" s="48">
        <v>2263.1861412847816</v>
      </c>
      <c r="AL6" s="48">
        <v>2118.5844585761765</v>
      </c>
      <c r="AM6" s="48">
        <v>2270.5557320333351</v>
      </c>
      <c r="AN6" s="48">
        <v>2381.9824966493052</v>
      </c>
      <c r="AO6" s="48">
        <v>2473.5353127411918</v>
      </c>
      <c r="AP6" s="48">
        <v>2358.8291108473136</v>
      </c>
      <c r="AQ6" s="48">
        <v>2649.5331768616675</v>
      </c>
      <c r="AR6" s="48">
        <v>2173.5067044113443</v>
      </c>
      <c r="AS6" s="48">
        <v>2211.7607451543972</v>
      </c>
      <c r="AT6" s="48">
        <v>2085.5055315198692</v>
      </c>
      <c r="AU6" s="48">
        <v>2452.186601150363</v>
      </c>
      <c r="AV6" s="48">
        <v>2635.556126832505</v>
      </c>
      <c r="AW6" s="48">
        <v>2843.9901149528896</v>
      </c>
      <c r="AX6" s="48">
        <v>2134.8192817251438</v>
      </c>
      <c r="AY6" s="48">
        <v>2717.5553987007329</v>
      </c>
      <c r="AZ6" s="48">
        <v>2800.8714980508444</v>
      </c>
      <c r="BA6" s="48">
        <v>2858.5550785696078</v>
      </c>
      <c r="BB6" s="48">
        <v>2429.0468912587758</v>
      </c>
      <c r="BC6" s="48">
        <v>1746.7583075787663</v>
      </c>
      <c r="BD6" s="48">
        <v>2259.3399821712269</v>
      </c>
      <c r="BE6" s="48">
        <v>2674.7257415912854</v>
      </c>
      <c r="BF6" s="48">
        <v>1978.4482316820879</v>
      </c>
      <c r="BG6" s="48">
        <v>2591.971689543072</v>
      </c>
      <c r="BH6" s="48">
        <v>2628.2358581045692</v>
      </c>
      <c r="BI6" s="48">
        <v>2817.910386756339</v>
      </c>
      <c r="BJ6" s="48">
        <v>2285.8510103028711</v>
      </c>
      <c r="BK6" s="48">
        <v>2599.0278659130545</v>
      </c>
      <c r="BL6" s="48">
        <v>2573.842165685141</v>
      </c>
      <c r="BM6" s="48">
        <v>2887.186488603546</v>
      </c>
      <c r="BN6" s="46"/>
    </row>
    <row r="7" spans="1:66" ht="15" customHeight="1" x14ac:dyDescent="0.2">
      <c r="A7" s="49" t="s">
        <v>67</v>
      </c>
      <c r="B7" s="50">
        <v>300.12627000424192</v>
      </c>
      <c r="C7" s="50">
        <v>299.93554802203215</v>
      </c>
      <c r="D7" s="50">
        <v>242.63772015562992</v>
      </c>
      <c r="E7" s="50">
        <v>304.0141163563851</v>
      </c>
      <c r="F7" s="50">
        <v>332.65619263553612</v>
      </c>
      <c r="G7" s="50">
        <v>357.58757247161287</v>
      </c>
      <c r="H7" s="50">
        <v>422.8357758572343</v>
      </c>
      <c r="I7" s="50">
        <v>493.24868495904684</v>
      </c>
      <c r="J7" s="50">
        <v>419.32299272914133</v>
      </c>
      <c r="K7" s="50">
        <v>421.27021225006183</v>
      </c>
      <c r="L7" s="50">
        <v>486.34898751788012</v>
      </c>
      <c r="M7" s="50">
        <v>491.05819987999786</v>
      </c>
      <c r="N7" s="50">
        <v>477.62227197131853</v>
      </c>
      <c r="O7" s="50">
        <v>533.89430187331743</v>
      </c>
      <c r="P7" s="50">
        <v>524.43958326514348</v>
      </c>
      <c r="Q7" s="50">
        <v>498.45924079959622</v>
      </c>
      <c r="R7" s="50">
        <v>451.751249681221</v>
      </c>
      <c r="S7" s="50">
        <v>454.23361352415247</v>
      </c>
      <c r="T7" s="50">
        <v>499.11247286632255</v>
      </c>
      <c r="U7" s="50">
        <v>553.38011413079914</v>
      </c>
      <c r="V7" s="50">
        <v>640.59576938703128</v>
      </c>
      <c r="W7" s="50">
        <v>776.92645342460742</v>
      </c>
      <c r="X7" s="50">
        <v>819.75419137105189</v>
      </c>
      <c r="Y7" s="50">
        <v>883.84694464391634</v>
      </c>
      <c r="Z7" s="50">
        <v>781.47736718076033</v>
      </c>
      <c r="AA7" s="50">
        <v>875.64716110442009</v>
      </c>
      <c r="AB7" s="50">
        <v>898.37007729796233</v>
      </c>
      <c r="AC7" s="50">
        <v>914.33099819902509</v>
      </c>
      <c r="AD7" s="50">
        <v>600.47271079477639</v>
      </c>
      <c r="AE7" s="50">
        <v>900.25286221724923</v>
      </c>
      <c r="AF7" s="50">
        <v>937.21272531014006</v>
      </c>
      <c r="AG7" s="50">
        <v>1096.7921848787109</v>
      </c>
      <c r="AH7" s="50">
        <v>966.14229558043382</v>
      </c>
      <c r="AI7" s="50">
        <v>1270.5693109191072</v>
      </c>
      <c r="AJ7" s="50">
        <v>1351.2543573714738</v>
      </c>
      <c r="AK7" s="50">
        <v>1330.7280361289857</v>
      </c>
      <c r="AL7" s="50">
        <v>1095.3006139001168</v>
      </c>
      <c r="AM7" s="50">
        <v>1097.288542607628</v>
      </c>
      <c r="AN7" s="50">
        <v>1029.7445424061202</v>
      </c>
      <c r="AO7" s="50">
        <v>1046.0313010861346</v>
      </c>
      <c r="AP7" s="50">
        <v>1035.9841848757965</v>
      </c>
      <c r="AQ7" s="50">
        <v>1049.1902077519651</v>
      </c>
      <c r="AR7" s="50">
        <v>1082.6800196220611</v>
      </c>
      <c r="AS7" s="50">
        <v>1196.045872798682</v>
      </c>
      <c r="AT7" s="50">
        <v>1006.1029348486671</v>
      </c>
      <c r="AU7" s="50">
        <v>1091.8279888148118</v>
      </c>
      <c r="AV7" s="50">
        <v>1160.8764578757268</v>
      </c>
      <c r="AW7" s="50">
        <v>1279.5281246149245</v>
      </c>
      <c r="AX7" s="50">
        <v>1127.4957750153933</v>
      </c>
      <c r="AY7" s="50">
        <v>1211.0604210525137</v>
      </c>
      <c r="AZ7" s="50">
        <v>1305.9294361734223</v>
      </c>
      <c r="BA7" s="50">
        <v>1211.7707760363976</v>
      </c>
      <c r="BB7" s="50">
        <v>1045.4316730979281</v>
      </c>
      <c r="BC7" s="50">
        <v>900.89924204152589</v>
      </c>
      <c r="BD7" s="50">
        <v>861.07860058604126</v>
      </c>
      <c r="BE7" s="50">
        <v>852.37030121214309</v>
      </c>
      <c r="BF7" s="50">
        <v>831.29482551549336</v>
      </c>
      <c r="BG7" s="50">
        <v>929.51686506899478</v>
      </c>
      <c r="BH7" s="50">
        <v>959.38001899080518</v>
      </c>
      <c r="BI7" s="50">
        <v>1124.6543658510407</v>
      </c>
      <c r="BJ7" s="50">
        <v>1149.4692291165786</v>
      </c>
      <c r="BK7" s="50">
        <v>1198.985639358192</v>
      </c>
      <c r="BL7" s="50">
        <v>1269.3300231730955</v>
      </c>
      <c r="BM7" s="50">
        <v>1375.5740586513959</v>
      </c>
      <c r="BN7" s="46"/>
    </row>
    <row r="8" spans="1:66" ht="15" customHeight="1" x14ac:dyDescent="0.2">
      <c r="A8" s="47" t="s">
        <v>68</v>
      </c>
      <c r="B8" s="48">
        <v>2830.6414207504154</v>
      </c>
      <c r="C8" s="48">
        <v>3797.2845817625989</v>
      </c>
      <c r="D8" s="48">
        <v>3071.4607161566701</v>
      </c>
      <c r="E8" s="48">
        <v>4620.4846054109312</v>
      </c>
      <c r="F8" s="48">
        <v>3196.2654398031218</v>
      </c>
      <c r="G8" s="48">
        <v>4102.1158956982654</v>
      </c>
      <c r="H8" s="48">
        <v>3842.3938896043937</v>
      </c>
      <c r="I8" s="48">
        <v>5916.6289137211352</v>
      </c>
      <c r="J8" s="48">
        <v>3748.0637137797148</v>
      </c>
      <c r="K8" s="48">
        <v>4216.5225958077481</v>
      </c>
      <c r="L8" s="48">
        <v>4886.9990061616572</v>
      </c>
      <c r="M8" s="48">
        <v>2900.6671693573217</v>
      </c>
      <c r="N8" s="48">
        <v>3134.1580905629967</v>
      </c>
      <c r="O8" s="48">
        <v>4042.6851201355835</v>
      </c>
      <c r="P8" s="48">
        <v>3840.3505198301523</v>
      </c>
      <c r="Q8" s="48">
        <v>3008.0512392701598</v>
      </c>
      <c r="R8" s="48">
        <v>3307.5411678288838</v>
      </c>
      <c r="S8" s="48">
        <v>3884.8660701401168</v>
      </c>
      <c r="T8" s="48">
        <v>3540.8973674107774</v>
      </c>
      <c r="U8" s="48">
        <v>3379.9008787144699</v>
      </c>
      <c r="V8" s="48">
        <v>2817.490916915795</v>
      </c>
      <c r="W8" s="48">
        <v>2866.453286555186</v>
      </c>
      <c r="X8" s="48">
        <v>3391.7917908837121</v>
      </c>
      <c r="Y8" s="48">
        <v>3198.4374145835718</v>
      </c>
      <c r="Z8" s="48">
        <v>2250.5707398108002</v>
      </c>
      <c r="AA8" s="48">
        <v>3415.0161814614403</v>
      </c>
      <c r="AB8" s="48">
        <v>3724.3860304004907</v>
      </c>
      <c r="AC8" s="48">
        <v>2949.2501447312475</v>
      </c>
      <c r="AD8" s="48">
        <v>2939.4291684407508</v>
      </c>
      <c r="AE8" s="48">
        <v>3722.6669776508361</v>
      </c>
      <c r="AF8" s="48">
        <v>3541.7912274564865</v>
      </c>
      <c r="AG8" s="48">
        <v>3043.6552594653876</v>
      </c>
      <c r="AH8" s="48">
        <v>3037.220613148781</v>
      </c>
      <c r="AI8" s="48">
        <v>3151.2199654157353</v>
      </c>
      <c r="AJ8" s="48">
        <v>2621.3835153612763</v>
      </c>
      <c r="AK8" s="48">
        <v>2578.2149060741995</v>
      </c>
      <c r="AL8" s="48">
        <v>2171.7649148312216</v>
      </c>
      <c r="AM8" s="48">
        <v>2246.0502855864133</v>
      </c>
      <c r="AN8" s="48">
        <v>2342.5592741635551</v>
      </c>
      <c r="AO8" s="48">
        <v>1370.2025254187968</v>
      </c>
      <c r="AP8" s="48">
        <v>2217.0626991210761</v>
      </c>
      <c r="AQ8" s="48">
        <v>2118.8129141633294</v>
      </c>
      <c r="AR8" s="48">
        <v>2640.0577025096245</v>
      </c>
      <c r="AS8" s="48">
        <v>1951.1381924293876</v>
      </c>
      <c r="AT8" s="48">
        <v>1720.8529381795072</v>
      </c>
      <c r="AU8" s="48">
        <v>2335.3217375667691</v>
      </c>
      <c r="AV8" s="48">
        <v>2883.2705549116272</v>
      </c>
      <c r="AW8" s="48">
        <v>1979.4769957577653</v>
      </c>
      <c r="AX8" s="48">
        <v>2172.5050691258443</v>
      </c>
      <c r="AY8" s="48">
        <v>2359.6444358706344</v>
      </c>
      <c r="AZ8" s="48">
        <v>2745.6886040292002</v>
      </c>
      <c r="BA8" s="48">
        <v>2395.0071843200494</v>
      </c>
      <c r="BB8" s="48">
        <v>2715.3634162095768</v>
      </c>
      <c r="BC8" s="48">
        <v>1327.7003893053718</v>
      </c>
      <c r="BD8" s="48">
        <v>2624.8028925787426</v>
      </c>
      <c r="BE8" s="48">
        <v>2480.6378998008595</v>
      </c>
      <c r="BF8" s="48">
        <v>2461.4165998096405</v>
      </c>
      <c r="BG8" s="48">
        <v>3415.4524975964127</v>
      </c>
      <c r="BH8" s="48">
        <v>3161.1966028949469</v>
      </c>
      <c r="BI8" s="48">
        <v>3113.754145476963</v>
      </c>
      <c r="BJ8" s="48">
        <v>2947.777850773949</v>
      </c>
      <c r="BK8" s="48">
        <v>3457.9914464918038</v>
      </c>
      <c r="BL8" s="48">
        <v>3595.4325564176415</v>
      </c>
      <c r="BM8" s="48">
        <v>2466.0276145945331</v>
      </c>
      <c r="BN8" s="46"/>
    </row>
    <row r="9" spans="1:66" ht="15" customHeight="1" x14ac:dyDescent="0.2">
      <c r="A9" s="49" t="s">
        <v>69</v>
      </c>
      <c r="B9" s="50">
        <v>3720.4992123570164</v>
      </c>
      <c r="C9" s="50">
        <v>4308.7021603808944</v>
      </c>
      <c r="D9" s="50">
        <v>3859.7579513130549</v>
      </c>
      <c r="E9" s="50">
        <v>5205.0458171738528</v>
      </c>
      <c r="F9" s="50">
        <v>3921.8258061360448</v>
      </c>
      <c r="G9" s="50">
        <v>3868.5668250252984</v>
      </c>
      <c r="H9" s="50">
        <v>4317.0581961245971</v>
      </c>
      <c r="I9" s="50">
        <v>4400.9371740932083</v>
      </c>
      <c r="J9" s="50">
        <v>4606.505375923688</v>
      </c>
      <c r="K9" s="50">
        <v>3920.7079177509349</v>
      </c>
      <c r="L9" s="50">
        <v>4227.4327360368698</v>
      </c>
      <c r="M9" s="50">
        <v>4680.8734892312104</v>
      </c>
      <c r="N9" s="50">
        <v>4370.914296898577</v>
      </c>
      <c r="O9" s="50">
        <v>4547.0198709372544</v>
      </c>
      <c r="P9" s="50">
        <v>4415.4164628161579</v>
      </c>
      <c r="Q9" s="50">
        <v>4540.3953759804826</v>
      </c>
      <c r="R9" s="50">
        <v>4064.0846676329647</v>
      </c>
      <c r="S9" s="50">
        <v>4617.5807120341515</v>
      </c>
      <c r="T9" s="50">
        <v>4877.0378110778065</v>
      </c>
      <c r="U9" s="50">
        <v>4706.1725245189082</v>
      </c>
      <c r="V9" s="50">
        <v>4381.0591449128742</v>
      </c>
      <c r="W9" s="50">
        <v>4314.4435608103513</v>
      </c>
      <c r="X9" s="50">
        <v>4539.5879767578517</v>
      </c>
      <c r="Y9" s="50">
        <v>4633.1480355404392</v>
      </c>
      <c r="Z9" s="50">
        <v>4164.0683983990975</v>
      </c>
      <c r="AA9" s="50">
        <v>3949.1606092232591</v>
      </c>
      <c r="AB9" s="50">
        <v>4197.1491162934817</v>
      </c>
      <c r="AC9" s="50">
        <v>4125.499387383511</v>
      </c>
      <c r="AD9" s="50">
        <v>4230.0512087194147</v>
      </c>
      <c r="AE9" s="50">
        <v>3951.2076872083967</v>
      </c>
      <c r="AF9" s="50">
        <v>4186.5652319347846</v>
      </c>
      <c r="AG9" s="50">
        <v>4461.2307545850817</v>
      </c>
      <c r="AH9" s="50">
        <v>3706.2013373062205</v>
      </c>
      <c r="AI9" s="50">
        <v>3747.6411563788779</v>
      </c>
      <c r="AJ9" s="50">
        <v>3855.6518009732849</v>
      </c>
      <c r="AK9" s="50">
        <v>3995.2557053416112</v>
      </c>
      <c r="AL9" s="50">
        <v>4063.1544962486369</v>
      </c>
      <c r="AM9" s="50">
        <v>4306.0667508693732</v>
      </c>
      <c r="AN9" s="50">
        <v>4519.1709272104017</v>
      </c>
      <c r="AO9" s="50">
        <v>4838.2498256715826</v>
      </c>
      <c r="AP9" s="50">
        <v>4719.7601303983747</v>
      </c>
      <c r="AQ9" s="50">
        <v>4618.2394117713566</v>
      </c>
      <c r="AR9" s="50">
        <v>4879.892857916554</v>
      </c>
      <c r="AS9" s="50">
        <v>5295.7751431777278</v>
      </c>
      <c r="AT9" s="50">
        <v>5060.781925861952</v>
      </c>
      <c r="AU9" s="50">
        <v>5104.3824523652847</v>
      </c>
      <c r="AV9" s="50">
        <v>5481.2139360215697</v>
      </c>
      <c r="AW9" s="50">
        <v>5806.2758782934079</v>
      </c>
      <c r="AX9" s="50">
        <v>5464.041918345265</v>
      </c>
      <c r="AY9" s="50">
        <v>5635.1680437082705</v>
      </c>
      <c r="AZ9" s="50">
        <v>5908.5081225737376</v>
      </c>
      <c r="BA9" s="50">
        <v>6190.8324784042397</v>
      </c>
      <c r="BB9" s="50">
        <v>4823.0808350029547</v>
      </c>
      <c r="BC9" s="50">
        <v>2707.2234838381046</v>
      </c>
      <c r="BD9" s="50">
        <v>3651.3853201329498</v>
      </c>
      <c r="BE9" s="50">
        <v>3992.3810587344337</v>
      </c>
      <c r="BF9" s="50">
        <v>3837.7677927862978</v>
      </c>
      <c r="BG9" s="50">
        <v>4097.5033499534147</v>
      </c>
      <c r="BH9" s="50">
        <v>4517.4904639152255</v>
      </c>
      <c r="BI9" s="50">
        <v>5096.2208721060551</v>
      </c>
      <c r="BJ9" s="50">
        <v>5200.1683277590846</v>
      </c>
      <c r="BK9" s="50">
        <v>5868.9671510064954</v>
      </c>
      <c r="BL9" s="50">
        <v>6328.191737436724</v>
      </c>
      <c r="BM9" s="50">
        <v>6158.3681477470354</v>
      </c>
      <c r="BN9" s="46"/>
    </row>
    <row r="10" spans="1:66" ht="15" customHeight="1" x14ac:dyDescent="0.2">
      <c r="A10" s="102" t="s">
        <v>124</v>
      </c>
      <c r="B10" s="48">
        <v>4211.9684992872853</v>
      </c>
      <c r="C10" s="48">
        <v>3562.8405694150097</v>
      </c>
      <c r="D10" s="48">
        <v>4108.2458918007978</v>
      </c>
      <c r="E10" s="48">
        <v>4025.8931360415463</v>
      </c>
      <c r="F10" s="48">
        <v>4524.9849581396866</v>
      </c>
      <c r="G10" s="48">
        <v>3899.3369498968977</v>
      </c>
      <c r="H10" s="48">
        <v>4449.9540496700174</v>
      </c>
      <c r="I10" s="48">
        <v>4255.8164706387943</v>
      </c>
      <c r="J10" s="48">
        <v>3815.1367910254312</v>
      </c>
      <c r="K10" s="48">
        <v>3598.6394714884227</v>
      </c>
      <c r="L10" s="48">
        <v>4205.004922767499</v>
      </c>
      <c r="M10" s="48">
        <v>4038.1250268849685</v>
      </c>
      <c r="N10" s="48">
        <v>4697.9827874558869</v>
      </c>
      <c r="O10" s="48">
        <v>3807.0582909209234</v>
      </c>
      <c r="P10" s="48">
        <v>4321.5799891201232</v>
      </c>
      <c r="Q10" s="48">
        <v>4329.6373900593253</v>
      </c>
      <c r="R10" s="48">
        <v>3854.8105889468911</v>
      </c>
      <c r="S10" s="48">
        <v>3564.9728603726462</v>
      </c>
      <c r="T10" s="48">
        <v>3917.6938289214168</v>
      </c>
      <c r="U10" s="48">
        <v>3740.6170443751294</v>
      </c>
      <c r="V10" s="48">
        <v>3422.9328721685283</v>
      </c>
      <c r="W10" s="48">
        <v>3356.022748055731</v>
      </c>
      <c r="X10" s="48">
        <v>3584.0385331503239</v>
      </c>
      <c r="Y10" s="48">
        <v>3765.5211336254883</v>
      </c>
      <c r="Z10" s="48">
        <v>3862.9372624733023</v>
      </c>
      <c r="AA10" s="48">
        <v>3633.9933927642919</v>
      </c>
      <c r="AB10" s="48">
        <v>3949.709591012288</v>
      </c>
      <c r="AC10" s="48">
        <v>3884.4575188983245</v>
      </c>
      <c r="AD10" s="48">
        <v>3399.0063296089215</v>
      </c>
      <c r="AE10" s="48">
        <v>3185.335676636219</v>
      </c>
      <c r="AF10" s="48">
        <v>3641.2471235459325</v>
      </c>
      <c r="AG10" s="48">
        <v>3464.281031204167</v>
      </c>
      <c r="AH10" s="48">
        <v>3295.3048092602357</v>
      </c>
      <c r="AI10" s="48">
        <v>3498.9586706736809</v>
      </c>
      <c r="AJ10" s="48">
        <v>3916.0299694098217</v>
      </c>
      <c r="AK10" s="48">
        <v>3929.1045506562382</v>
      </c>
      <c r="AL10" s="48">
        <v>4700.6439632831753</v>
      </c>
      <c r="AM10" s="48">
        <v>5153.823037486276</v>
      </c>
      <c r="AN10" s="48">
        <v>5167.3521018343508</v>
      </c>
      <c r="AO10" s="48">
        <v>5308.1368973961771</v>
      </c>
      <c r="AP10" s="48">
        <v>5800.2207467513072</v>
      </c>
      <c r="AQ10" s="48">
        <v>5913.5439789884313</v>
      </c>
      <c r="AR10" s="48">
        <v>5699.0603074186174</v>
      </c>
      <c r="AS10" s="48">
        <v>6192.6444822509175</v>
      </c>
      <c r="AT10" s="48">
        <v>5933.6930720975106</v>
      </c>
      <c r="AU10" s="48">
        <v>6367.794729829523</v>
      </c>
      <c r="AV10" s="48">
        <v>5579.4782532263753</v>
      </c>
      <c r="AW10" s="48">
        <v>6413.9589568756573</v>
      </c>
      <c r="AX10" s="48">
        <v>6392.1129926558378</v>
      </c>
      <c r="AY10" s="48">
        <v>6408.9382353424853</v>
      </c>
      <c r="AZ10" s="48">
        <v>7423.1471973161433</v>
      </c>
      <c r="BA10" s="48">
        <v>7792.8942400166379</v>
      </c>
      <c r="BB10" s="48">
        <v>7252.871709404295</v>
      </c>
      <c r="BC10" s="48">
        <v>1900.2892294461767</v>
      </c>
      <c r="BD10" s="48">
        <v>2730.7123724657063</v>
      </c>
      <c r="BE10" s="48">
        <v>2988.5630860948236</v>
      </c>
      <c r="BF10" s="48">
        <v>3353.0236492687641</v>
      </c>
      <c r="BG10" s="48">
        <v>3497.5651240069888</v>
      </c>
      <c r="BH10" s="48">
        <v>3650.1099722667636</v>
      </c>
      <c r="BI10" s="48">
        <v>4252.6028415742603</v>
      </c>
      <c r="BJ10" s="48">
        <v>4359.8381696037732</v>
      </c>
      <c r="BK10" s="48">
        <v>5081.5673529880096</v>
      </c>
      <c r="BL10" s="48">
        <v>6363.9825980010601</v>
      </c>
      <c r="BM10" s="48">
        <v>5701.2944304080384</v>
      </c>
      <c r="BN10" s="46"/>
    </row>
    <row r="11" spans="1:66" ht="15" customHeight="1" x14ac:dyDescent="0.2">
      <c r="A11" s="49" t="s">
        <v>70</v>
      </c>
      <c r="B11" s="50">
        <v>2691.3897890886533</v>
      </c>
      <c r="C11" s="50">
        <v>2721.2898274178087</v>
      </c>
      <c r="D11" s="50">
        <v>2561.5508703772457</v>
      </c>
      <c r="E11" s="50">
        <v>2815.0822777997896</v>
      </c>
      <c r="F11" s="50">
        <v>3357.7204451397338</v>
      </c>
      <c r="G11" s="50">
        <v>2462.0845226535334</v>
      </c>
      <c r="H11" s="50">
        <v>2780.9955562156656</v>
      </c>
      <c r="I11" s="50">
        <v>3035.5390725487955</v>
      </c>
      <c r="J11" s="50">
        <v>3056.9347106248269</v>
      </c>
      <c r="K11" s="50">
        <v>2902.3428816619148</v>
      </c>
      <c r="L11" s="50">
        <v>2857.8524951149229</v>
      </c>
      <c r="M11" s="50">
        <v>2644.4709650375212</v>
      </c>
      <c r="N11" s="50">
        <v>2679.0088634901826</v>
      </c>
      <c r="O11" s="50">
        <v>2755.5366967878708</v>
      </c>
      <c r="P11" s="50">
        <v>2907.4022128300203</v>
      </c>
      <c r="Q11" s="50">
        <v>2815.3767992283956</v>
      </c>
      <c r="R11" s="50">
        <v>2699.2120905173992</v>
      </c>
      <c r="S11" s="50">
        <v>2714.8721955545775</v>
      </c>
      <c r="T11" s="50">
        <v>4132.1311191169898</v>
      </c>
      <c r="U11" s="50">
        <v>4138.3444758926762</v>
      </c>
      <c r="V11" s="50">
        <v>3801.7456791646291</v>
      </c>
      <c r="W11" s="50">
        <v>3710.9349124579899</v>
      </c>
      <c r="X11" s="50">
        <v>4104.9675129772131</v>
      </c>
      <c r="Y11" s="50">
        <v>4246.5523978197652</v>
      </c>
      <c r="Z11" s="50">
        <v>5422.6801560300373</v>
      </c>
      <c r="AA11" s="50">
        <v>3290.074827844649</v>
      </c>
      <c r="AB11" s="50">
        <v>3594.25094057259</v>
      </c>
      <c r="AC11" s="50">
        <v>3968.1712591402957</v>
      </c>
      <c r="AD11" s="50">
        <v>4599.4905486680364</v>
      </c>
      <c r="AE11" s="50">
        <v>3085.0700716694055</v>
      </c>
      <c r="AF11" s="50">
        <v>3204.1053972373243</v>
      </c>
      <c r="AG11" s="50">
        <v>3729.0670717474604</v>
      </c>
      <c r="AH11" s="50">
        <v>3657.2954693112097</v>
      </c>
      <c r="AI11" s="50">
        <v>2517.5305559382596</v>
      </c>
      <c r="AJ11" s="50">
        <v>3061.4182030542515</v>
      </c>
      <c r="AK11" s="50">
        <v>3383.4507716962798</v>
      </c>
      <c r="AL11" s="50">
        <v>3115.1173795741993</v>
      </c>
      <c r="AM11" s="50">
        <v>2210.8452121415435</v>
      </c>
      <c r="AN11" s="50">
        <v>2520.7669967017355</v>
      </c>
      <c r="AO11" s="50">
        <v>2447.5494115825118</v>
      </c>
      <c r="AP11" s="50">
        <v>3161.1882091004204</v>
      </c>
      <c r="AQ11" s="50">
        <v>2317.5942783479009</v>
      </c>
      <c r="AR11" s="50">
        <v>2632.3086877492719</v>
      </c>
      <c r="AS11" s="50">
        <v>2857.6705780288244</v>
      </c>
      <c r="AT11" s="50">
        <v>3196.4830066425848</v>
      </c>
      <c r="AU11" s="50">
        <v>2114.5095883351069</v>
      </c>
      <c r="AV11" s="50">
        <v>2384.0950664485376</v>
      </c>
      <c r="AW11" s="50">
        <v>2709.2442051380253</v>
      </c>
      <c r="AX11" s="50">
        <v>3220.0008504215098</v>
      </c>
      <c r="AY11" s="50">
        <v>2342.711206581957</v>
      </c>
      <c r="AZ11" s="50">
        <v>2562.4808037253347</v>
      </c>
      <c r="BA11" s="50">
        <v>2953.3330584888381</v>
      </c>
      <c r="BB11" s="50">
        <v>3957.3365429124915</v>
      </c>
      <c r="BC11" s="50">
        <v>74.893615965735279</v>
      </c>
      <c r="BD11" s="50">
        <v>137.55712845379671</v>
      </c>
      <c r="BE11" s="50">
        <v>154.10374490798432</v>
      </c>
      <c r="BF11" s="50">
        <v>196.68637649694455</v>
      </c>
      <c r="BG11" s="50">
        <v>289.2632928081631</v>
      </c>
      <c r="BH11" s="50">
        <v>694.40717536524357</v>
      </c>
      <c r="BI11" s="50">
        <v>2218.8310383624821</v>
      </c>
      <c r="BJ11" s="50">
        <v>2893.4453214137793</v>
      </c>
      <c r="BK11" s="50">
        <v>2733.5330254958421</v>
      </c>
      <c r="BL11" s="50">
        <v>3147.1516016970913</v>
      </c>
      <c r="BM11" s="50">
        <v>3613.5587853576312</v>
      </c>
      <c r="BN11" s="46"/>
    </row>
    <row r="12" spans="1:66" ht="15" customHeight="1" x14ac:dyDescent="0.2">
      <c r="A12" s="102" t="s">
        <v>125</v>
      </c>
      <c r="B12" s="48">
        <v>1448.3887619954398</v>
      </c>
      <c r="C12" s="48">
        <v>1520.3618209720521</v>
      </c>
      <c r="D12" s="48">
        <v>907.03028868928493</v>
      </c>
      <c r="E12" s="48">
        <v>1093.4847370109849</v>
      </c>
      <c r="F12" s="48">
        <v>1205.79333095176</v>
      </c>
      <c r="G12" s="48">
        <v>1243.213692081154</v>
      </c>
      <c r="H12" s="48">
        <v>1340.5896862951911</v>
      </c>
      <c r="I12" s="48">
        <v>1404.1491600135369</v>
      </c>
      <c r="J12" s="48">
        <v>1319.4860701261027</v>
      </c>
      <c r="K12" s="48">
        <v>1307.9184786997207</v>
      </c>
      <c r="L12" s="48">
        <v>1415.9308615152486</v>
      </c>
      <c r="M12" s="48">
        <v>1538.1590908077083</v>
      </c>
      <c r="N12" s="48">
        <v>1294.8167378926507</v>
      </c>
      <c r="O12" s="48">
        <v>1323.6724976014116</v>
      </c>
      <c r="P12" s="48">
        <v>1400.5149261396909</v>
      </c>
      <c r="Q12" s="48">
        <v>1553.6231382897279</v>
      </c>
      <c r="R12" s="48">
        <v>1190.4508187837994</v>
      </c>
      <c r="S12" s="48">
        <v>1407.1784373523944</v>
      </c>
      <c r="T12" s="48">
        <v>1381.3183369784288</v>
      </c>
      <c r="U12" s="48">
        <v>1760.7720423456665</v>
      </c>
      <c r="V12" s="48">
        <v>1641.7285163118274</v>
      </c>
      <c r="W12" s="48">
        <v>1889.4573610861589</v>
      </c>
      <c r="X12" s="48">
        <v>1854.0506759275834</v>
      </c>
      <c r="Y12" s="48">
        <v>1840.0168517541606</v>
      </c>
      <c r="Z12" s="48">
        <v>1607.8038648013694</v>
      </c>
      <c r="AA12" s="48">
        <v>1522.7034501386393</v>
      </c>
      <c r="AB12" s="48">
        <v>1871.8425511449968</v>
      </c>
      <c r="AC12" s="48">
        <v>1796.2106163167089</v>
      </c>
      <c r="AD12" s="48">
        <v>1625.4687658749115</v>
      </c>
      <c r="AE12" s="48">
        <v>1558.0109638652684</v>
      </c>
      <c r="AF12" s="48">
        <v>1684.6185967177164</v>
      </c>
      <c r="AG12" s="48">
        <v>1804.907133244858</v>
      </c>
      <c r="AH12" s="48">
        <v>1766.1412516044345</v>
      </c>
      <c r="AI12" s="48">
        <v>1662.9965809588389</v>
      </c>
      <c r="AJ12" s="48">
        <v>1555.1076843183682</v>
      </c>
      <c r="AK12" s="48">
        <v>1518.7814831183614</v>
      </c>
      <c r="AL12" s="48">
        <v>1357.0250101689451</v>
      </c>
      <c r="AM12" s="48">
        <v>1160.7832429006028</v>
      </c>
      <c r="AN12" s="48">
        <v>1198.0649083352441</v>
      </c>
      <c r="AO12" s="48">
        <v>1147.825838595214</v>
      </c>
      <c r="AP12" s="48">
        <v>1189.6027882727462</v>
      </c>
      <c r="AQ12" s="48">
        <v>1204.1491464343442</v>
      </c>
      <c r="AR12" s="48">
        <v>1154.699917883743</v>
      </c>
      <c r="AS12" s="48">
        <v>1181.365718498563</v>
      </c>
      <c r="AT12" s="48">
        <v>1129.8423522224732</v>
      </c>
      <c r="AU12" s="48">
        <v>1089.9371863851857</v>
      </c>
      <c r="AV12" s="48">
        <v>1054.4858747684532</v>
      </c>
      <c r="AW12" s="48">
        <v>1101.8023352724222</v>
      </c>
      <c r="AX12" s="48">
        <v>1009.509938055858</v>
      </c>
      <c r="AY12" s="48">
        <v>1067.0803531309509</v>
      </c>
      <c r="AZ12" s="48">
        <v>1070.9575209710499</v>
      </c>
      <c r="BA12" s="48">
        <v>1185.4084608281692</v>
      </c>
      <c r="BB12" s="48">
        <v>1106.652047387593</v>
      </c>
      <c r="BC12" s="48">
        <v>1010.2557754339915</v>
      </c>
      <c r="BD12" s="48">
        <v>1054.6856026315904</v>
      </c>
      <c r="BE12" s="48">
        <v>1224.0707876164461</v>
      </c>
      <c r="BF12" s="48">
        <v>1046.9679156293855</v>
      </c>
      <c r="BG12" s="48">
        <v>1036.4712607716374</v>
      </c>
      <c r="BH12" s="48">
        <v>1120.2637047114006</v>
      </c>
      <c r="BI12" s="48">
        <v>1265.054256167846</v>
      </c>
      <c r="BJ12" s="48">
        <v>1134.1585406863262</v>
      </c>
      <c r="BK12" s="48">
        <v>1065.8664641083249</v>
      </c>
      <c r="BL12" s="48">
        <v>1118.7969163641092</v>
      </c>
      <c r="BM12" s="48">
        <v>1314.4084409900408</v>
      </c>
      <c r="BN12" s="46"/>
    </row>
    <row r="13" spans="1:66" ht="15" customHeight="1" x14ac:dyDescent="0.2">
      <c r="A13" s="49" t="s">
        <v>72</v>
      </c>
      <c r="B13" s="50">
        <v>2563.2896223454541</v>
      </c>
      <c r="C13" s="50">
        <v>2641.3765105143498</v>
      </c>
      <c r="D13" s="50">
        <v>2690.3172559499999</v>
      </c>
      <c r="E13" s="50">
        <v>2799.721970395603</v>
      </c>
      <c r="F13" s="50">
        <v>3010.8399183088272</v>
      </c>
      <c r="G13" s="50">
        <v>3354.5085118612205</v>
      </c>
      <c r="H13" s="50">
        <v>3276.8162158391492</v>
      </c>
      <c r="I13" s="50">
        <v>3227.0081403967101</v>
      </c>
      <c r="J13" s="50">
        <v>2764.8920998545714</v>
      </c>
      <c r="K13" s="50">
        <v>2667.3081855265982</v>
      </c>
      <c r="L13" s="50">
        <v>2684.512216309296</v>
      </c>
      <c r="M13" s="50">
        <v>2658.8811923581252</v>
      </c>
      <c r="N13" s="50">
        <v>2713.3072412707197</v>
      </c>
      <c r="O13" s="50">
        <v>2777.536080172652</v>
      </c>
      <c r="P13" s="50">
        <v>2600.9348239510937</v>
      </c>
      <c r="Q13" s="50">
        <v>2630.0664675796643</v>
      </c>
      <c r="R13" s="50">
        <v>2811.1704339438852</v>
      </c>
      <c r="S13" s="50">
        <v>2609.300311619802</v>
      </c>
      <c r="T13" s="50">
        <v>2555.452419237195</v>
      </c>
      <c r="U13" s="50">
        <v>2519.0267062917401</v>
      </c>
      <c r="V13" s="50">
        <v>2680.8587059007568</v>
      </c>
      <c r="W13" s="50">
        <v>2663.0545239177532</v>
      </c>
      <c r="X13" s="50">
        <v>2596.7846414078285</v>
      </c>
      <c r="Y13" s="50">
        <v>2540.8371639311968</v>
      </c>
      <c r="Z13" s="50">
        <v>2495.1322041212525</v>
      </c>
      <c r="AA13" s="50">
        <v>2506.6621220917432</v>
      </c>
      <c r="AB13" s="50">
        <v>2604.86831290091</v>
      </c>
      <c r="AC13" s="50">
        <v>2725.3690046122415</v>
      </c>
      <c r="AD13" s="50">
        <v>2790.3537069403928</v>
      </c>
      <c r="AE13" s="50">
        <v>2839.8355000881429</v>
      </c>
      <c r="AF13" s="50">
        <v>2836.0357634742581</v>
      </c>
      <c r="AG13" s="50">
        <v>2853.3796472291237</v>
      </c>
      <c r="AH13" s="50">
        <v>2920.2016535682678</v>
      </c>
      <c r="AI13" s="50">
        <v>2849.5421199224497</v>
      </c>
      <c r="AJ13" s="50">
        <v>2875.4089912942004</v>
      </c>
      <c r="AK13" s="50">
        <v>2872.0702352150779</v>
      </c>
      <c r="AL13" s="50">
        <v>3219.7782009729385</v>
      </c>
      <c r="AM13" s="50">
        <v>3278.6584597084993</v>
      </c>
      <c r="AN13" s="50">
        <v>3355.7783929463844</v>
      </c>
      <c r="AO13" s="50">
        <v>3398.9629463721794</v>
      </c>
      <c r="AP13" s="50">
        <v>3269.3541437355457</v>
      </c>
      <c r="AQ13" s="50">
        <v>3209.0593155529759</v>
      </c>
      <c r="AR13" s="50">
        <v>3190.8459718251829</v>
      </c>
      <c r="AS13" s="50">
        <v>3321.4363096977963</v>
      </c>
      <c r="AT13" s="50">
        <v>3285.6049903611752</v>
      </c>
      <c r="AU13" s="50">
        <v>3497.6447813256723</v>
      </c>
      <c r="AV13" s="50">
        <v>3692.6292762391176</v>
      </c>
      <c r="AW13" s="50">
        <v>3477.1899984770507</v>
      </c>
      <c r="AX13" s="50">
        <v>3774.1599544687492</v>
      </c>
      <c r="AY13" s="50">
        <v>3812.3101529933924</v>
      </c>
      <c r="AZ13" s="50">
        <v>3825.1844942825355</v>
      </c>
      <c r="BA13" s="50">
        <v>3896.0513837858884</v>
      </c>
      <c r="BB13" s="50">
        <v>3519.500384151951</v>
      </c>
      <c r="BC13" s="50">
        <v>3184.321138675878</v>
      </c>
      <c r="BD13" s="50">
        <v>3308.815005570239</v>
      </c>
      <c r="BE13" s="50">
        <v>3410.0200957532757</v>
      </c>
      <c r="BF13" s="50">
        <v>3035.4780815879808</v>
      </c>
      <c r="BG13" s="50">
        <v>3141.5336622495474</v>
      </c>
      <c r="BH13" s="50">
        <v>3131.5143593916364</v>
      </c>
      <c r="BI13" s="50">
        <v>3080.7973776295562</v>
      </c>
      <c r="BJ13" s="50">
        <v>3419.818672781053</v>
      </c>
      <c r="BK13" s="50">
        <v>3396.9381660553586</v>
      </c>
      <c r="BL13" s="50">
        <v>3453.1751917335714</v>
      </c>
      <c r="BM13" s="50">
        <v>3539.2469223630642</v>
      </c>
      <c r="BN13" s="46"/>
    </row>
    <row r="14" spans="1:66" ht="15" customHeight="1" x14ac:dyDescent="0.2">
      <c r="A14" s="47" t="s">
        <v>73</v>
      </c>
      <c r="B14" s="48">
        <v>3635.7916487731004</v>
      </c>
      <c r="C14" s="48">
        <v>3671.2128136460638</v>
      </c>
      <c r="D14" s="48">
        <v>3741.978297431529</v>
      </c>
      <c r="E14" s="48">
        <v>3847.9331436262746</v>
      </c>
      <c r="F14" s="48">
        <v>3869.8863006607467</v>
      </c>
      <c r="G14" s="48">
        <v>3910.4298208747227</v>
      </c>
      <c r="H14" s="48">
        <v>3914.00947433587</v>
      </c>
      <c r="I14" s="48">
        <v>3880.6379375171987</v>
      </c>
      <c r="J14" s="48">
        <v>3810.1973837818373</v>
      </c>
      <c r="K14" s="48">
        <v>3771.6825250141828</v>
      </c>
      <c r="L14" s="48">
        <v>3765.162981951843</v>
      </c>
      <c r="M14" s="48">
        <v>3790.6716431542745</v>
      </c>
      <c r="N14" s="48">
        <v>3848.1775571566986</v>
      </c>
      <c r="O14" s="48">
        <v>3894.0554943244842</v>
      </c>
      <c r="P14" s="48">
        <v>3928.1959043760953</v>
      </c>
      <c r="Q14" s="48">
        <v>3950.5615086662838</v>
      </c>
      <c r="R14" s="48">
        <v>3961.949347424697</v>
      </c>
      <c r="S14" s="48">
        <v>3968.9860707306452</v>
      </c>
      <c r="T14" s="48">
        <v>3972.1182599319714</v>
      </c>
      <c r="U14" s="48">
        <v>3971.3853510109993</v>
      </c>
      <c r="V14" s="48">
        <v>3966.670603479115</v>
      </c>
      <c r="W14" s="48">
        <v>3964.3006517379881</v>
      </c>
      <c r="X14" s="48">
        <v>3964.1024196447493</v>
      </c>
      <c r="Y14" s="48">
        <v>3966.0767625485537</v>
      </c>
      <c r="Z14" s="48">
        <v>3970.2422543987686</v>
      </c>
      <c r="AA14" s="48">
        <v>3972.6591350068215</v>
      </c>
      <c r="AB14" s="48">
        <v>3973.3247982400671</v>
      </c>
      <c r="AC14" s="48">
        <v>3972.2402746457037</v>
      </c>
      <c r="AD14" s="48">
        <v>3969.38212289181</v>
      </c>
      <c r="AE14" s="48">
        <v>3974.2466822329693</v>
      </c>
      <c r="AF14" s="48">
        <v>3986.8036982698945</v>
      </c>
      <c r="AG14" s="48">
        <v>4007.0269147841991</v>
      </c>
      <c r="AH14" s="48">
        <v>4034.7542553559597</v>
      </c>
      <c r="AI14" s="48">
        <v>4065.4224248186538</v>
      </c>
      <c r="AJ14" s="48">
        <v>4099.0485522644294</v>
      </c>
      <c r="AK14" s="48">
        <v>4135.7077675609671</v>
      </c>
      <c r="AL14" s="48">
        <v>4175.6549448847427</v>
      </c>
      <c r="AM14" s="48">
        <v>4209.1344410682077</v>
      </c>
      <c r="AN14" s="48">
        <v>4236.1736382211157</v>
      </c>
      <c r="AO14" s="48">
        <v>4256.7089758259408</v>
      </c>
      <c r="AP14" s="48">
        <v>4249.2264630963509</v>
      </c>
      <c r="AQ14" s="48">
        <v>4246.3800311389723</v>
      </c>
      <c r="AR14" s="48">
        <v>4236.5094461515037</v>
      </c>
      <c r="AS14" s="48">
        <v>4219.5977662855476</v>
      </c>
      <c r="AT14" s="48">
        <v>4239.2652066716846</v>
      </c>
      <c r="AU14" s="48">
        <v>4273.3069910062568</v>
      </c>
      <c r="AV14" s="48">
        <v>4350.7904509382388</v>
      </c>
      <c r="AW14" s="48">
        <v>4471.6726105491043</v>
      </c>
      <c r="AX14" s="48">
        <v>4637.7328836170873</v>
      </c>
      <c r="AY14" s="48">
        <v>4766.2407896245704</v>
      </c>
      <c r="AZ14" s="48">
        <v>4862.8352484305951</v>
      </c>
      <c r="BA14" s="48">
        <v>4927.7566344363086</v>
      </c>
      <c r="BB14" s="48">
        <v>4961.1205906786718</v>
      </c>
      <c r="BC14" s="48">
        <v>5015.3486525428616</v>
      </c>
      <c r="BD14" s="48">
        <v>5090.418858332223</v>
      </c>
      <c r="BE14" s="48">
        <v>5186.3115228551724</v>
      </c>
      <c r="BF14" s="48">
        <v>5302.999645112508</v>
      </c>
      <c r="BG14" s="48">
        <v>5417.658876642392</v>
      </c>
      <c r="BH14" s="48">
        <v>5530.3257764243372</v>
      </c>
      <c r="BI14" s="48">
        <v>5641.0119277378953</v>
      </c>
      <c r="BJ14" s="48">
        <v>5749.7286142265339</v>
      </c>
      <c r="BK14" s="48">
        <v>5831.2694345754162</v>
      </c>
      <c r="BL14" s="48">
        <v>5885.6316582933068</v>
      </c>
      <c r="BM14" s="48">
        <v>5912.813273197843</v>
      </c>
      <c r="BN14" s="46"/>
    </row>
    <row r="15" spans="1:66" ht="15" customHeight="1" x14ac:dyDescent="0.2">
      <c r="A15" s="49" t="s">
        <v>74</v>
      </c>
      <c r="B15" s="50">
        <v>736.59002778060972</v>
      </c>
      <c r="C15" s="50">
        <v>694.68054613614242</v>
      </c>
      <c r="D15" s="50">
        <v>697.26583866028182</v>
      </c>
      <c r="E15" s="50">
        <v>788.86706874784647</v>
      </c>
      <c r="F15" s="50">
        <v>837.05638157625651</v>
      </c>
      <c r="G15" s="50">
        <v>766.81265277301452</v>
      </c>
      <c r="H15" s="50">
        <v>769.20038537638948</v>
      </c>
      <c r="I15" s="50">
        <v>886.69240802770958</v>
      </c>
      <c r="J15" s="50">
        <v>614.87041413260636</v>
      </c>
      <c r="K15" s="50">
        <v>748.19473312122216</v>
      </c>
      <c r="L15" s="50">
        <v>873.6365564796655</v>
      </c>
      <c r="M15" s="50">
        <v>1018.834313252559</v>
      </c>
      <c r="N15" s="50">
        <v>1052.9754645597548</v>
      </c>
      <c r="O15" s="50">
        <v>910.86349429093821</v>
      </c>
      <c r="P15" s="50">
        <v>911.1667533989164</v>
      </c>
      <c r="Q15" s="50">
        <v>1141.4246474759625</v>
      </c>
      <c r="R15" s="50">
        <v>1004.0392668215217</v>
      </c>
      <c r="S15" s="50">
        <v>1034.6292808876417</v>
      </c>
      <c r="T15" s="50">
        <v>1106.8857556691214</v>
      </c>
      <c r="U15" s="50">
        <v>1286.3469237788788</v>
      </c>
      <c r="V15" s="50">
        <v>1123.8638295669446</v>
      </c>
      <c r="W15" s="50">
        <v>1048.8887064433011</v>
      </c>
      <c r="X15" s="50">
        <v>1017.9951471166801</v>
      </c>
      <c r="Y15" s="50">
        <v>1324.8212070863933</v>
      </c>
      <c r="Z15" s="50">
        <v>1250.1826099177495</v>
      </c>
      <c r="AA15" s="50">
        <v>1160.8782043938966</v>
      </c>
      <c r="AB15" s="50">
        <v>1126.8760133836433</v>
      </c>
      <c r="AC15" s="50">
        <v>1212.1573788317535</v>
      </c>
      <c r="AD15" s="50">
        <v>1165.8841450347318</v>
      </c>
      <c r="AE15" s="50">
        <v>1055.9145581077378</v>
      </c>
      <c r="AF15" s="50">
        <v>1053.1071474130647</v>
      </c>
      <c r="AG15" s="50">
        <v>1231.3177961825377</v>
      </c>
      <c r="AH15" s="50">
        <v>1281.6230575150857</v>
      </c>
      <c r="AI15" s="50">
        <v>1299.9119564810312</v>
      </c>
      <c r="AJ15" s="50">
        <v>1388.5085594643795</v>
      </c>
      <c r="AK15" s="50">
        <v>1751.4344265395036</v>
      </c>
      <c r="AL15" s="50">
        <v>1482.1090144683919</v>
      </c>
      <c r="AM15" s="50">
        <v>1410.0167508217971</v>
      </c>
      <c r="AN15" s="50">
        <v>1529.5001726264709</v>
      </c>
      <c r="AO15" s="50">
        <v>1492.2870620833337</v>
      </c>
      <c r="AP15" s="50">
        <v>1652.4368153863386</v>
      </c>
      <c r="AQ15" s="50">
        <v>1555.4630094069737</v>
      </c>
      <c r="AR15" s="50">
        <v>1476.5159800745714</v>
      </c>
      <c r="AS15" s="50">
        <v>1805.94646205656</v>
      </c>
      <c r="AT15" s="50">
        <v>1660.2853589088054</v>
      </c>
      <c r="AU15" s="50">
        <v>1687.6005390097182</v>
      </c>
      <c r="AV15" s="50">
        <v>1586.3945244456115</v>
      </c>
      <c r="AW15" s="50">
        <v>1624.6170799758331</v>
      </c>
      <c r="AX15" s="50">
        <v>1531.5494820813603</v>
      </c>
      <c r="AY15" s="50">
        <v>1439.3767678135694</v>
      </c>
      <c r="AZ15" s="50">
        <v>1455.5202263679857</v>
      </c>
      <c r="BA15" s="50">
        <v>1650.4928977997004</v>
      </c>
      <c r="BB15" s="50">
        <v>1462.6547539394614</v>
      </c>
      <c r="BC15" s="50">
        <v>414.97937378640574</v>
      </c>
      <c r="BD15" s="50">
        <v>439.04659237870572</v>
      </c>
      <c r="BE15" s="50">
        <v>520.98611865589112</v>
      </c>
      <c r="BF15" s="50">
        <v>553.61863436836097</v>
      </c>
      <c r="BG15" s="50">
        <v>838.85483952874119</v>
      </c>
      <c r="BH15" s="50">
        <v>653.22438594775872</v>
      </c>
      <c r="BI15" s="50">
        <v>979.43090918552139</v>
      </c>
      <c r="BJ15" s="50">
        <v>973.56840875911973</v>
      </c>
      <c r="BK15" s="50">
        <v>1111.5020670362612</v>
      </c>
      <c r="BL15" s="50">
        <v>1206.3337763177983</v>
      </c>
      <c r="BM15" s="50">
        <v>1337.9791497766093</v>
      </c>
      <c r="BN15" s="46"/>
    </row>
    <row r="16" spans="1:66" ht="15" customHeight="1" x14ac:dyDescent="0.2">
      <c r="A16" s="47" t="s">
        <v>75</v>
      </c>
      <c r="B16" s="48">
        <v>2394.899327360522</v>
      </c>
      <c r="C16" s="48">
        <v>2674.7355667340307</v>
      </c>
      <c r="D16" s="48">
        <v>3284.8514389113648</v>
      </c>
      <c r="E16" s="48">
        <v>4384.7200357300617</v>
      </c>
      <c r="F16" s="48">
        <v>2669.4069110481892</v>
      </c>
      <c r="G16" s="48">
        <v>2729.4060013741673</v>
      </c>
      <c r="H16" s="48">
        <v>3679.2449459609775</v>
      </c>
      <c r="I16" s="48">
        <v>3730.9911164780683</v>
      </c>
      <c r="J16" s="48">
        <v>2806.6201329595538</v>
      </c>
      <c r="K16" s="48">
        <v>3275.0251438240216</v>
      </c>
      <c r="L16" s="48">
        <v>3686.438609449021</v>
      </c>
      <c r="M16" s="48">
        <v>4846.6955611109515</v>
      </c>
      <c r="N16" s="48">
        <v>2808.0009803662169</v>
      </c>
      <c r="O16" s="48">
        <v>3468.768382945872</v>
      </c>
      <c r="P16" s="48">
        <v>3892.0410196723665</v>
      </c>
      <c r="Q16" s="48">
        <v>4527.5703176124571</v>
      </c>
      <c r="R16" s="48">
        <v>3526.7715427709163</v>
      </c>
      <c r="S16" s="48">
        <v>3697.9363958923727</v>
      </c>
      <c r="T16" s="48">
        <v>4013.6818577967097</v>
      </c>
      <c r="U16" s="48">
        <v>5204.3252310025418</v>
      </c>
      <c r="V16" s="48">
        <v>3424.8434648879679</v>
      </c>
      <c r="W16" s="48">
        <v>3827.7690916606034</v>
      </c>
      <c r="X16" s="48">
        <v>3948.502701629383</v>
      </c>
      <c r="Y16" s="48">
        <v>5342.1011712744867</v>
      </c>
      <c r="Z16" s="48">
        <v>3609.4283082277193</v>
      </c>
      <c r="AA16" s="48">
        <v>3941.756267227383</v>
      </c>
      <c r="AB16" s="48">
        <v>3581.3924279930461</v>
      </c>
      <c r="AC16" s="48">
        <v>5488.9074031146947</v>
      </c>
      <c r="AD16" s="48">
        <v>4018.5663131021738</v>
      </c>
      <c r="AE16" s="48">
        <v>4346.3917232199447</v>
      </c>
      <c r="AF16" s="48">
        <v>4366.793166697983</v>
      </c>
      <c r="AG16" s="48">
        <v>4902.6714828221129</v>
      </c>
      <c r="AH16" s="48">
        <v>4149.8795859466436</v>
      </c>
      <c r="AI16" s="48">
        <v>4581.6027315284582</v>
      </c>
      <c r="AJ16" s="48">
        <v>3782.7933649486035</v>
      </c>
      <c r="AK16" s="48">
        <v>5730.328317576319</v>
      </c>
      <c r="AL16" s="48">
        <v>4373.959408572141</v>
      </c>
      <c r="AM16" s="48">
        <v>4432.562715426724</v>
      </c>
      <c r="AN16" s="48">
        <v>4313.1153225886255</v>
      </c>
      <c r="AO16" s="48">
        <v>5708.335553412524</v>
      </c>
      <c r="AP16" s="48">
        <v>3964.6720697343135</v>
      </c>
      <c r="AQ16" s="48">
        <v>4394.0558434732648</v>
      </c>
      <c r="AR16" s="48">
        <v>4851.3255563342045</v>
      </c>
      <c r="AS16" s="48">
        <v>5419.7821012409786</v>
      </c>
      <c r="AT16" s="48">
        <v>4325.5671198867594</v>
      </c>
      <c r="AU16" s="48">
        <v>4841.7541714209492</v>
      </c>
      <c r="AV16" s="48">
        <v>4884.2780059150964</v>
      </c>
      <c r="AW16" s="48">
        <v>5723.2281901444567</v>
      </c>
      <c r="AX16" s="48">
        <v>5017.1150658208617</v>
      </c>
      <c r="AY16" s="48">
        <v>5354.1640607659383</v>
      </c>
      <c r="AZ16" s="48">
        <v>5293.8828143940182</v>
      </c>
      <c r="BA16" s="48">
        <v>6549.1349678355464</v>
      </c>
      <c r="BB16" s="48">
        <v>4687.208341437602</v>
      </c>
      <c r="BC16" s="48">
        <v>5120.1586096432065</v>
      </c>
      <c r="BD16" s="48">
        <v>5582.847291698693</v>
      </c>
      <c r="BE16" s="48">
        <v>6990.3298679368854</v>
      </c>
      <c r="BF16" s="48">
        <v>5165.8012015652157</v>
      </c>
      <c r="BG16" s="48">
        <v>5831.8895463673971</v>
      </c>
      <c r="BH16" s="48">
        <v>5854.3588228945382</v>
      </c>
      <c r="BI16" s="48">
        <v>6744.0450792640622</v>
      </c>
      <c r="BJ16" s="48">
        <v>5092.0821793953946</v>
      </c>
      <c r="BK16" s="48">
        <v>5268.1619671362896</v>
      </c>
      <c r="BL16" s="48">
        <v>5357.0150545063007</v>
      </c>
      <c r="BM16" s="48">
        <v>5907.3832330723708</v>
      </c>
      <c r="BN16" s="46"/>
    </row>
    <row r="17" spans="1:66" ht="15" customHeight="1" x14ac:dyDescent="0.2">
      <c r="A17" s="49" t="s">
        <v>76</v>
      </c>
      <c r="B17" s="50">
        <v>1591.4883034937177</v>
      </c>
      <c r="C17" s="50">
        <v>1608.431910471709</v>
      </c>
      <c r="D17" s="50">
        <v>1710.6574155708809</v>
      </c>
      <c r="E17" s="50">
        <v>1610.8246512275766</v>
      </c>
      <c r="F17" s="50">
        <v>1729.7345744921079</v>
      </c>
      <c r="G17" s="50">
        <v>1740.8990841989112</v>
      </c>
      <c r="H17" s="50">
        <v>1778.4107113203622</v>
      </c>
      <c r="I17" s="50">
        <v>1777.5376299054928</v>
      </c>
      <c r="J17" s="50">
        <v>1752.554141329407</v>
      </c>
      <c r="K17" s="50">
        <v>1786.7433688895619</v>
      </c>
      <c r="L17" s="50">
        <v>1804.0641537543268</v>
      </c>
      <c r="M17" s="50">
        <v>1791.484075689948</v>
      </c>
      <c r="N17" s="50">
        <v>1841.2261183291962</v>
      </c>
      <c r="O17" s="50">
        <v>1914.9594973082071</v>
      </c>
      <c r="P17" s="50">
        <v>1854.9186225063868</v>
      </c>
      <c r="Q17" s="50">
        <v>1902.4662507233259</v>
      </c>
      <c r="R17" s="50">
        <v>1992.8551333032601</v>
      </c>
      <c r="S17" s="50">
        <v>1998.223486280998</v>
      </c>
      <c r="T17" s="50">
        <v>1958.4791818710639</v>
      </c>
      <c r="U17" s="50">
        <v>2026.1287921620594</v>
      </c>
      <c r="V17" s="50">
        <v>2100.260073054978</v>
      </c>
      <c r="W17" s="50">
        <v>2120.5388614174108</v>
      </c>
      <c r="X17" s="50">
        <v>2109.3749100137679</v>
      </c>
      <c r="Y17" s="50">
        <v>2166.7715299289275</v>
      </c>
      <c r="Z17" s="50">
        <v>2097.6003175895121</v>
      </c>
      <c r="AA17" s="50">
        <v>2091.7203190582172</v>
      </c>
      <c r="AB17" s="50">
        <v>2077.392232977088</v>
      </c>
      <c r="AC17" s="50">
        <v>2128.1417209826182</v>
      </c>
      <c r="AD17" s="50">
        <v>2174.2193087196079</v>
      </c>
      <c r="AE17" s="50">
        <v>2177.7512117907013</v>
      </c>
      <c r="AF17" s="50">
        <v>2156.2708422491255</v>
      </c>
      <c r="AG17" s="50">
        <v>2182.5683985675105</v>
      </c>
      <c r="AH17" s="50">
        <v>2194.4502654248017</v>
      </c>
      <c r="AI17" s="50">
        <v>2188.6837053121503</v>
      </c>
      <c r="AJ17" s="50">
        <v>2171.708106200475</v>
      </c>
      <c r="AK17" s="50">
        <v>2162.492923062578</v>
      </c>
      <c r="AL17" s="50">
        <v>2367.6153665497036</v>
      </c>
      <c r="AM17" s="50">
        <v>2326.7132730053158</v>
      </c>
      <c r="AN17" s="50">
        <v>2328.131614740219</v>
      </c>
      <c r="AO17" s="50">
        <v>2314.6577457047647</v>
      </c>
      <c r="AP17" s="50">
        <v>2234.4664568440521</v>
      </c>
      <c r="AQ17" s="50">
        <v>2196.4286101464113</v>
      </c>
      <c r="AR17" s="50">
        <v>2129.5588858839965</v>
      </c>
      <c r="AS17" s="50">
        <v>2159.5447156098289</v>
      </c>
      <c r="AT17" s="50">
        <v>2163.0285107598038</v>
      </c>
      <c r="AU17" s="50">
        <v>2241.0854914978891</v>
      </c>
      <c r="AV17" s="50">
        <v>2208.4770154915527</v>
      </c>
      <c r="AW17" s="50">
        <v>2313.9763575857273</v>
      </c>
      <c r="AX17" s="50">
        <v>2269.4738513651519</v>
      </c>
      <c r="AY17" s="50">
        <v>2298.6826043799865</v>
      </c>
      <c r="AZ17" s="50">
        <v>2230.1733754975999</v>
      </c>
      <c r="BA17" s="50">
        <v>2326.0649972490119</v>
      </c>
      <c r="BB17" s="50">
        <v>2284.9224494658652</v>
      </c>
      <c r="BC17" s="50">
        <v>2256.3855661124694</v>
      </c>
      <c r="BD17" s="50">
        <v>2240.2504506555597</v>
      </c>
      <c r="BE17" s="50">
        <v>2294.483867207693</v>
      </c>
      <c r="BF17" s="50">
        <v>2301.0328104236792</v>
      </c>
      <c r="BG17" s="50">
        <v>2359.594021291789</v>
      </c>
      <c r="BH17" s="50">
        <v>2271.5625017318071</v>
      </c>
      <c r="BI17" s="50">
        <v>2409.0811800931356</v>
      </c>
      <c r="BJ17" s="50">
        <v>2231.2859625519104</v>
      </c>
      <c r="BK17" s="50">
        <v>2318.9994763192517</v>
      </c>
      <c r="BL17" s="50">
        <v>2255.0659386537691</v>
      </c>
      <c r="BM17" s="50">
        <v>2408.849030258702</v>
      </c>
      <c r="BN17" s="46"/>
    </row>
    <row r="18" spans="1:66" ht="15" customHeight="1" x14ac:dyDescent="0.2">
      <c r="A18" s="47" t="s">
        <v>122</v>
      </c>
      <c r="B18" s="48">
        <v>432.10291213603404</v>
      </c>
      <c r="C18" s="48">
        <v>433.75139629979782</v>
      </c>
      <c r="D18" s="48">
        <v>460.84139198222761</v>
      </c>
      <c r="E18" s="48">
        <v>557.17403091018389</v>
      </c>
      <c r="F18" s="48">
        <v>490.71866492068443</v>
      </c>
      <c r="G18" s="48">
        <v>537.8471997223902</v>
      </c>
      <c r="H18" s="48">
        <v>536.41010844424909</v>
      </c>
      <c r="I18" s="48">
        <v>452.44249966839186</v>
      </c>
      <c r="J18" s="48">
        <v>394.36424616803475</v>
      </c>
      <c r="K18" s="48">
        <v>678.43975986430837</v>
      </c>
      <c r="L18" s="48">
        <v>528.01398815125253</v>
      </c>
      <c r="M18" s="48">
        <v>518.63215739767691</v>
      </c>
      <c r="N18" s="48">
        <v>537.08017898817354</v>
      </c>
      <c r="O18" s="48">
        <v>570.40198476907165</v>
      </c>
      <c r="P18" s="48">
        <v>589.27506152116791</v>
      </c>
      <c r="Q18" s="48">
        <v>622.04652577688432</v>
      </c>
      <c r="R18" s="48">
        <v>644.7297675578659</v>
      </c>
      <c r="S18" s="48">
        <v>674.0956957680653</v>
      </c>
      <c r="T18" s="48">
        <v>674.00882125976193</v>
      </c>
      <c r="U18" s="48">
        <v>692.00563469339897</v>
      </c>
      <c r="V18" s="48">
        <v>558.92778141058579</v>
      </c>
      <c r="W18" s="48">
        <v>603.56816485273123</v>
      </c>
      <c r="X18" s="48">
        <v>489.75283655407009</v>
      </c>
      <c r="Y18" s="48">
        <v>738.89454422715232</v>
      </c>
      <c r="Z18" s="48">
        <v>697.14158320128956</v>
      </c>
      <c r="AA18" s="48">
        <v>782.82731719111189</v>
      </c>
      <c r="AB18" s="48">
        <v>714.69199043929234</v>
      </c>
      <c r="AC18" s="48">
        <v>854.70518029493792</v>
      </c>
      <c r="AD18" s="48">
        <v>747.20166375305996</v>
      </c>
      <c r="AE18" s="48">
        <v>744.13936581414134</v>
      </c>
      <c r="AF18" s="48">
        <v>729.18312081936745</v>
      </c>
      <c r="AG18" s="48">
        <v>1033.7168757022328</v>
      </c>
      <c r="AH18" s="48">
        <v>713.04763213145873</v>
      </c>
      <c r="AI18" s="48">
        <v>712.53950130153237</v>
      </c>
      <c r="AJ18" s="48">
        <v>847.58015561602531</v>
      </c>
      <c r="AK18" s="48">
        <v>928.29571095098345</v>
      </c>
      <c r="AL18" s="48">
        <v>702.45376773525413</v>
      </c>
      <c r="AM18" s="48">
        <v>740.64182931172593</v>
      </c>
      <c r="AN18" s="48">
        <v>849.51555607322746</v>
      </c>
      <c r="AO18" s="48">
        <v>965.61284687979219</v>
      </c>
      <c r="AP18" s="48">
        <v>818.37657928573935</v>
      </c>
      <c r="AQ18" s="48">
        <v>850.14991559927</v>
      </c>
      <c r="AR18" s="48">
        <v>947.10501283910708</v>
      </c>
      <c r="AS18" s="48">
        <v>992.51402906289729</v>
      </c>
      <c r="AT18" s="48">
        <v>808.86643484136607</v>
      </c>
      <c r="AU18" s="48">
        <v>851.58791362551108</v>
      </c>
      <c r="AV18" s="48">
        <v>914.64381581141572</v>
      </c>
      <c r="AW18" s="48">
        <v>1009.1507679238215</v>
      </c>
      <c r="AX18" s="48">
        <v>1043.0727818869609</v>
      </c>
      <c r="AY18" s="48">
        <v>1000.7778081065507</v>
      </c>
      <c r="AZ18" s="48">
        <v>1000.1431468085545</v>
      </c>
      <c r="BA18" s="48">
        <v>1007.035682686065</v>
      </c>
      <c r="BB18" s="48">
        <v>1137.5879551862147</v>
      </c>
      <c r="BC18" s="48">
        <v>1145.6386513815855</v>
      </c>
      <c r="BD18" s="48">
        <v>1129.6152829453124</v>
      </c>
      <c r="BE18" s="48">
        <v>1390.4310069566202</v>
      </c>
      <c r="BF18" s="48">
        <v>1233.2799616883756</v>
      </c>
      <c r="BG18" s="48">
        <v>1278.6234078502471</v>
      </c>
      <c r="BH18" s="48">
        <v>1320.9041370958012</v>
      </c>
      <c r="BI18" s="48">
        <v>1369.0379335436157</v>
      </c>
      <c r="BJ18" s="48">
        <v>1015.2580856968693</v>
      </c>
      <c r="BK18" s="48">
        <v>1117.0967027163254</v>
      </c>
      <c r="BL18" s="48">
        <v>1148.8040722678156</v>
      </c>
      <c r="BM18" s="48">
        <v>1440.934655278892</v>
      </c>
      <c r="BN18" s="46"/>
    </row>
    <row r="19" spans="1:66" ht="15" customHeight="1" x14ac:dyDescent="0.2">
      <c r="A19" s="49" t="s">
        <v>77</v>
      </c>
      <c r="B19" s="50">
        <v>526.35372412508627</v>
      </c>
      <c r="C19" s="50">
        <v>524.0132477934867</v>
      </c>
      <c r="D19" s="50">
        <v>519.33572551654709</v>
      </c>
      <c r="E19" s="50">
        <v>512.32614426769953</v>
      </c>
      <c r="F19" s="50">
        <v>494.08740911902146</v>
      </c>
      <c r="G19" s="50">
        <v>490.65582805881178</v>
      </c>
      <c r="H19" s="50">
        <v>498.12837378621714</v>
      </c>
      <c r="I19" s="50">
        <v>516.46603545455287</v>
      </c>
      <c r="J19" s="50">
        <v>545.42282911542895</v>
      </c>
      <c r="K19" s="50">
        <v>567.74021544980485</v>
      </c>
      <c r="L19" s="50">
        <v>583.58099878631219</v>
      </c>
      <c r="M19" s="50">
        <v>593.05537308873579</v>
      </c>
      <c r="N19" s="50">
        <v>596.22798561926641</v>
      </c>
      <c r="O19" s="50">
        <v>590.49471594414536</v>
      </c>
      <c r="P19" s="50">
        <v>576.00437230621299</v>
      </c>
      <c r="Q19" s="50">
        <v>553.1018182826333</v>
      </c>
      <c r="R19" s="50">
        <v>522.03100566103262</v>
      </c>
      <c r="S19" s="50">
        <v>529.30799980202198</v>
      </c>
      <c r="T19" s="50">
        <v>573.30675619861302</v>
      </c>
      <c r="U19" s="50">
        <v>654.08206272456312</v>
      </c>
      <c r="V19" s="50">
        <v>773.10788407563848</v>
      </c>
      <c r="W19" s="50">
        <v>840.98443144461419</v>
      </c>
      <c r="X19" s="50">
        <v>856.64673429296261</v>
      </c>
      <c r="Y19" s="50">
        <v>820.29660168706982</v>
      </c>
      <c r="Z19" s="50">
        <v>733.31360790836902</v>
      </c>
      <c r="AA19" s="50">
        <v>693.72039297471838</v>
      </c>
      <c r="AB19" s="50">
        <v>700.22936870990156</v>
      </c>
      <c r="AC19" s="50">
        <v>752.23468606436415</v>
      </c>
      <c r="AD19" s="50">
        <v>849.7615601884429</v>
      </c>
      <c r="AE19" s="50">
        <v>924.34518919211393</v>
      </c>
      <c r="AF19" s="50">
        <v>975.76993224172156</v>
      </c>
      <c r="AG19" s="50">
        <v>1004.0019248802197</v>
      </c>
      <c r="AH19" s="50">
        <v>1008.3513518974341</v>
      </c>
      <c r="AI19" s="50">
        <v>1005.0079176226551</v>
      </c>
      <c r="AJ19" s="50">
        <v>993.70561666133733</v>
      </c>
      <c r="AK19" s="50">
        <v>974.47611381857382</v>
      </c>
      <c r="AL19" s="50">
        <v>947.29304628329658</v>
      </c>
      <c r="AM19" s="50">
        <v>932.81669790879471</v>
      </c>
      <c r="AN19" s="50">
        <v>931.01787924055691</v>
      </c>
      <c r="AO19" s="50">
        <v>941.80737656735187</v>
      </c>
      <c r="AP19" s="50">
        <v>965.3059669269328</v>
      </c>
      <c r="AQ19" s="50">
        <v>980.63396454350845</v>
      </c>
      <c r="AR19" s="50">
        <v>988.08050954868179</v>
      </c>
      <c r="AS19" s="50">
        <v>987.68781945142007</v>
      </c>
      <c r="AT19" s="50">
        <v>979.81082690434812</v>
      </c>
      <c r="AU19" s="50">
        <v>1000.4934815478783</v>
      </c>
      <c r="AV19" s="50">
        <v>1050.020175663594</v>
      </c>
      <c r="AW19" s="50">
        <v>1128.3473259076068</v>
      </c>
      <c r="AX19" s="50">
        <v>1235.1851918376833</v>
      </c>
      <c r="AY19" s="50">
        <v>1295.4225905762978</v>
      </c>
      <c r="AZ19" s="50">
        <v>1309.1944612045847</v>
      </c>
      <c r="BA19" s="50">
        <v>1276.5680059167075</v>
      </c>
      <c r="BB19" s="50">
        <v>1197.5274895891332</v>
      </c>
      <c r="BC19" s="50">
        <v>1147.3611802246551</v>
      </c>
      <c r="BD19" s="50">
        <v>1126.1090627857941</v>
      </c>
      <c r="BE19" s="50">
        <v>1133.7837618003553</v>
      </c>
      <c r="BF19" s="50">
        <v>1170.3860900384032</v>
      </c>
      <c r="BG19" s="50">
        <v>1201.4927258578844</v>
      </c>
      <c r="BH19" s="50">
        <v>1227.1083380287996</v>
      </c>
      <c r="BI19" s="50">
        <v>1247.2346751555485</v>
      </c>
      <c r="BJ19" s="50">
        <v>1261.8726113787188</v>
      </c>
      <c r="BK19" s="50">
        <v>1272.8517860286431</v>
      </c>
      <c r="BL19" s="50">
        <v>1280.1713593660927</v>
      </c>
      <c r="BM19" s="50">
        <v>1283.8311831060655</v>
      </c>
      <c r="BN19" s="46"/>
    </row>
    <row r="20" spans="1:66" s="56" customFormat="1" ht="15" customHeight="1" x14ac:dyDescent="0.25">
      <c r="A20" s="51" t="s">
        <v>78</v>
      </c>
      <c r="B20" s="64">
        <v>31422.703524833374</v>
      </c>
      <c r="C20" s="64">
        <v>32662.494107406739</v>
      </c>
      <c r="D20" s="64">
        <v>31140.110945765991</v>
      </c>
      <c r="E20" s="64">
        <v>35929.937656305367</v>
      </c>
      <c r="F20" s="64">
        <v>34016.667443564424</v>
      </c>
      <c r="G20" s="64">
        <v>33457.113290820431</v>
      </c>
      <c r="H20" s="64">
        <v>35054.232403729227</v>
      </c>
      <c r="I20" s="64">
        <v>38022.915084230874</v>
      </c>
      <c r="J20" s="64">
        <v>34189.348530847084</v>
      </c>
      <c r="K20" s="64">
        <v>34574.976520204313</v>
      </c>
      <c r="L20" s="64">
        <v>35775.826165652572</v>
      </c>
      <c r="M20" s="64">
        <v>35599.238811012299</v>
      </c>
      <c r="N20" s="64">
        <v>35417.655835396021</v>
      </c>
      <c r="O20" s="64">
        <v>35812.306659084432</v>
      </c>
      <c r="P20" s="64">
        <v>35402.506241781542</v>
      </c>
      <c r="Q20" s="64">
        <v>35742.955784722668</v>
      </c>
      <c r="R20" s="64">
        <v>34942.59314132874</v>
      </c>
      <c r="S20" s="64">
        <v>36164.118433391421</v>
      </c>
      <c r="T20" s="64">
        <v>36744.559826948294</v>
      </c>
      <c r="U20" s="64">
        <v>38841.407101955156</v>
      </c>
      <c r="V20" s="64">
        <v>36627.125598697232</v>
      </c>
      <c r="W20" s="64">
        <v>37328.491772182213</v>
      </c>
      <c r="X20" s="64">
        <v>37226.374450592608</v>
      </c>
      <c r="Y20" s="64">
        <v>39656.022345108635</v>
      </c>
      <c r="Z20" s="64">
        <v>37972.127501786599</v>
      </c>
      <c r="AA20" s="64">
        <v>37167.86273566314</v>
      </c>
      <c r="AB20" s="64">
        <v>37323.349955061705</v>
      </c>
      <c r="AC20" s="64">
        <v>39191.72094499848</v>
      </c>
      <c r="AD20" s="64">
        <v>38099.244992686654</v>
      </c>
      <c r="AE20" s="64">
        <v>37960.338030130588</v>
      </c>
      <c r="AF20" s="64">
        <v>37994.094141321446</v>
      </c>
      <c r="AG20" s="64">
        <v>39309.36302135935</v>
      </c>
      <c r="AH20" s="64">
        <v>38017.926894795164</v>
      </c>
      <c r="AI20" s="64">
        <v>37905.550219206139</v>
      </c>
      <c r="AJ20" s="64">
        <v>37115.462959014782</v>
      </c>
      <c r="AK20" s="64">
        <v>40309.824926983914</v>
      </c>
      <c r="AL20" s="64">
        <v>39520.377056535464</v>
      </c>
      <c r="AM20" s="64">
        <v>38911.337238126573</v>
      </c>
      <c r="AN20" s="64">
        <v>39457.007920651464</v>
      </c>
      <c r="AO20" s="64">
        <v>40559.773784686455</v>
      </c>
      <c r="AP20" s="64">
        <v>40779.767096730815</v>
      </c>
      <c r="AQ20" s="64">
        <v>40012.011615240721</v>
      </c>
      <c r="AR20" s="64">
        <v>40442.417744552353</v>
      </c>
      <c r="AS20" s="64">
        <v>42287.602952305097</v>
      </c>
      <c r="AT20" s="64">
        <v>40185.558788997696</v>
      </c>
      <c r="AU20" s="64">
        <v>41004.023679117578</v>
      </c>
      <c r="AV20" s="64">
        <v>42428.088737110877</v>
      </c>
      <c r="AW20" s="64">
        <v>43637.383962805747</v>
      </c>
      <c r="AX20" s="64">
        <v>43167.133056788211</v>
      </c>
      <c r="AY20" s="64">
        <v>43261.152281253278</v>
      </c>
      <c r="AZ20" s="64">
        <v>45535.724401118547</v>
      </c>
      <c r="BA20" s="64">
        <v>47967.661557047133</v>
      </c>
      <c r="BB20" s="64">
        <v>45856.337752545733</v>
      </c>
      <c r="BC20" s="64">
        <v>29393.208777546257</v>
      </c>
      <c r="BD20" s="64">
        <v>34344.268546538173</v>
      </c>
      <c r="BE20" s="64">
        <v>37068.703863542629</v>
      </c>
      <c r="BF20" s="64">
        <v>35070.356834491278</v>
      </c>
      <c r="BG20" s="64">
        <v>38609.282002211119</v>
      </c>
      <c r="BH20" s="64">
        <v>39403.964118755073</v>
      </c>
      <c r="BI20" s="64">
        <v>43937.581950505584</v>
      </c>
      <c r="BJ20" s="64">
        <v>42495.178516704182</v>
      </c>
      <c r="BK20" s="64">
        <v>44913.369713445762</v>
      </c>
      <c r="BL20" s="64">
        <v>47447.010433262476</v>
      </c>
      <c r="BM20" s="64">
        <v>47421.696904865123</v>
      </c>
      <c r="BN20" s="54"/>
    </row>
    <row r="21" spans="1:66" ht="15" customHeight="1" x14ac:dyDescent="0.2">
      <c r="A21" s="47" t="s">
        <v>79</v>
      </c>
      <c r="B21" s="48">
        <v>4517.4004655529025</v>
      </c>
      <c r="C21" s="48">
        <v>4757.131688097219</v>
      </c>
      <c r="D21" s="48">
        <v>4775.3178221887447</v>
      </c>
      <c r="E21" s="48">
        <v>5566.7455001110193</v>
      </c>
      <c r="F21" s="48">
        <v>4950.0033986685721</v>
      </c>
      <c r="G21" s="48">
        <v>4815.6524743452783</v>
      </c>
      <c r="H21" s="48">
        <v>5311.2045948689765</v>
      </c>
      <c r="I21" s="48">
        <v>5750.4008281867773</v>
      </c>
      <c r="J21" s="48">
        <v>4755.2490451143685</v>
      </c>
      <c r="K21" s="48">
        <v>4724.3752263007264</v>
      </c>
      <c r="L21" s="48">
        <v>4700.1776400138424</v>
      </c>
      <c r="M21" s="48">
        <v>4604.0101699685702</v>
      </c>
      <c r="N21" s="48">
        <v>4574.3605866793123</v>
      </c>
      <c r="O21" s="48">
        <v>4863.4050483780138</v>
      </c>
      <c r="P21" s="48">
        <v>4980.9808914896548</v>
      </c>
      <c r="Q21" s="48">
        <v>5065.3386235104363</v>
      </c>
      <c r="R21" s="48">
        <v>4869.3998517733544</v>
      </c>
      <c r="S21" s="48">
        <v>5223.9437263546979</v>
      </c>
      <c r="T21" s="48">
        <v>5606.4193630561413</v>
      </c>
      <c r="U21" s="48">
        <v>5849.8841864990809</v>
      </c>
      <c r="V21" s="48">
        <v>4652.7170902135886</v>
      </c>
      <c r="W21" s="48">
        <v>4623.5231394884113</v>
      </c>
      <c r="X21" s="48">
        <v>4884.0377510965936</v>
      </c>
      <c r="Y21" s="48">
        <v>5060.4230289714342</v>
      </c>
      <c r="Z21" s="48">
        <v>4760.7981377264205</v>
      </c>
      <c r="AA21" s="48">
        <v>4663.821786324409</v>
      </c>
      <c r="AB21" s="48">
        <v>5004.5261214155134</v>
      </c>
      <c r="AC21" s="48">
        <v>5046.4163191759171</v>
      </c>
      <c r="AD21" s="48">
        <v>4502.3498672198193</v>
      </c>
      <c r="AE21" s="48">
        <v>4350.8662397134312</v>
      </c>
      <c r="AF21" s="48">
        <v>4985.9452987943423</v>
      </c>
      <c r="AG21" s="48">
        <v>5131.8480383017804</v>
      </c>
      <c r="AH21" s="48">
        <v>4843.1141434168876</v>
      </c>
      <c r="AI21" s="48">
        <v>4885.6547216210038</v>
      </c>
      <c r="AJ21" s="48">
        <v>5170.2908833073088</v>
      </c>
      <c r="AK21" s="48">
        <v>5662.9892516548034</v>
      </c>
      <c r="AL21" s="48">
        <v>5488.8767639236439</v>
      </c>
      <c r="AM21" s="48">
        <v>5427.1524352154556</v>
      </c>
      <c r="AN21" s="48">
        <v>5964.6192514095555</v>
      </c>
      <c r="AO21" s="48">
        <v>6026.2955494513462</v>
      </c>
      <c r="AP21" s="48">
        <v>6585.9774860106718</v>
      </c>
      <c r="AQ21" s="48">
        <v>6205.7390206712907</v>
      </c>
      <c r="AR21" s="48">
        <v>6295.0570209633106</v>
      </c>
      <c r="AS21" s="48">
        <v>7187.8226210735511</v>
      </c>
      <c r="AT21" s="48">
        <v>6840.1178998852802</v>
      </c>
      <c r="AU21" s="48">
        <v>7338.2073114615323</v>
      </c>
      <c r="AV21" s="48">
        <v>7641.6422310574362</v>
      </c>
      <c r="AW21" s="48">
        <v>8047.8424365092424</v>
      </c>
      <c r="AX21" s="48">
        <v>7488.7333788467677</v>
      </c>
      <c r="AY21" s="48">
        <v>7606.5422652099251</v>
      </c>
      <c r="AZ21" s="48">
        <v>8214.5565808770443</v>
      </c>
      <c r="BA21" s="48">
        <v>8948.2963891903964</v>
      </c>
      <c r="BB21" s="48">
        <v>8241.9551435240301</v>
      </c>
      <c r="BC21" s="48">
        <v>4360.8073079249407</v>
      </c>
      <c r="BD21" s="48">
        <v>5492.7680140525581</v>
      </c>
      <c r="BE21" s="48">
        <v>6103.3187244537503</v>
      </c>
      <c r="BF21" s="48">
        <v>5278.1553565285358</v>
      </c>
      <c r="BG21" s="48">
        <v>5988.0185243844844</v>
      </c>
      <c r="BH21" s="48">
        <v>6373.7492051640711</v>
      </c>
      <c r="BI21" s="48">
        <v>7769.4405034299016</v>
      </c>
      <c r="BJ21" s="48">
        <v>7289.1364013609345</v>
      </c>
      <c r="BK21" s="48">
        <v>7915.2912421911187</v>
      </c>
      <c r="BL21" s="48">
        <v>8607.4347369656807</v>
      </c>
      <c r="BM21" s="48">
        <v>9074.480975429984</v>
      </c>
      <c r="BN21" s="46"/>
    </row>
    <row r="22" spans="1:66" ht="15" customHeight="1" x14ac:dyDescent="0.25">
      <c r="A22" s="52" t="s">
        <v>80</v>
      </c>
      <c r="B22" s="53">
        <v>35941.475285344866</v>
      </c>
      <c r="C22" s="53">
        <v>37418.989827326121</v>
      </c>
      <c r="D22" s="53">
        <v>35906.78045530853</v>
      </c>
      <c r="E22" s="53">
        <v>41484.796940612396</v>
      </c>
      <c r="F22" s="53">
        <v>38966.154554401306</v>
      </c>
      <c r="G22" s="53">
        <v>38274.032076056377</v>
      </c>
      <c r="H22" s="53">
        <v>40357.858392692418</v>
      </c>
      <c r="I22" s="53">
        <v>43765.450821377905</v>
      </c>
      <c r="J22" s="53">
        <v>38945.526746185897</v>
      </c>
      <c r="K22" s="53">
        <v>39301.515007740811</v>
      </c>
      <c r="L22" s="53">
        <v>40480.968362623193</v>
      </c>
      <c r="M22" s="53">
        <v>40209.245534439782</v>
      </c>
      <c r="N22" s="53">
        <v>40003.24187153719</v>
      </c>
      <c r="O22" s="53">
        <v>40676.496197517852</v>
      </c>
      <c r="P22" s="53">
        <v>40376.574545685406</v>
      </c>
      <c r="Q22" s="53">
        <v>40799.697289393851</v>
      </c>
      <c r="R22" s="53">
        <v>39809.335170511113</v>
      </c>
      <c r="S22" s="53">
        <v>41381.522227167938</v>
      </c>
      <c r="T22" s="53">
        <v>42338.195104451479</v>
      </c>
      <c r="U22" s="53">
        <v>44679.34969539562</v>
      </c>
      <c r="V22" s="53">
        <v>41273.195315539677</v>
      </c>
      <c r="W22" s="53">
        <v>41945.536458117313</v>
      </c>
      <c r="X22" s="53">
        <v>42103.267433873167</v>
      </c>
      <c r="Y22" s="53">
        <v>44709.190829775958</v>
      </c>
      <c r="Z22" s="53">
        <v>42724.411003787856</v>
      </c>
      <c r="AA22" s="53">
        <v>41823.428831591948</v>
      </c>
      <c r="AB22" s="53">
        <v>42326.127659677477</v>
      </c>
      <c r="AC22" s="53">
        <v>44232.052087832453</v>
      </c>
      <c r="AD22" s="53">
        <v>42589.422638011056</v>
      </c>
      <c r="AE22" s="53">
        <v>42297.003430174016</v>
      </c>
      <c r="AF22" s="53">
        <v>42975.513630060334</v>
      </c>
      <c r="AG22" s="53">
        <v>44436.118801836616</v>
      </c>
      <c r="AH22" s="53">
        <v>42855.28886569765</v>
      </c>
      <c r="AI22" s="53">
        <v>42786.754379383012</v>
      </c>
      <c r="AJ22" s="53">
        <v>42290.127949146197</v>
      </c>
      <c r="AK22" s="53">
        <v>45978.642805773183</v>
      </c>
      <c r="AL22" s="53">
        <v>45009.253820459133</v>
      </c>
      <c r="AM22" s="53">
        <v>44338.489673342025</v>
      </c>
      <c r="AN22" s="53">
        <v>45421.627172061038</v>
      </c>
      <c r="AO22" s="53">
        <v>46586.069334137821</v>
      </c>
      <c r="AP22" s="53">
        <v>47316.757751196383</v>
      </c>
      <c r="AQ22" s="53">
        <v>46187.866837476817</v>
      </c>
      <c r="AR22" s="53">
        <v>46705.668624833015</v>
      </c>
      <c r="AS22" s="53">
        <v>49399.203835696535</v>
      </c>
      <c r="AT22" s="53">
        <v>46942.187799682622</v>
      </c>
      <c r="AU22" s="53">
        <v>48221.870051091413</v>
      </c>
      <c r="AV22" s="53">
        <v>49940.42751489245</v>
      </c>
      <c r="AW22" s="53">
        <v>51533.768578720134</v>
      </c>
      <c r="AX22" s="53">
        <v>50556.413371467686</v>
      </c>
      <c r="AY22" s="53">
        <v>50756.199041558706</v>
      </c>
      <c r="AZ22" s="53">
        <v>53608.679366585602</v>
      </c>
      <c r="BA22" s="53">
        <v>56732.419853459251</v>
      </c>
      <c r="BB22" s="53">
        <v>53957.946792452312</v>
      </c>
      <c r="BC22" s="53">
        <v>33828.771420451732</v>
      </c>
      <c r="BD22" s="53">
        <v>39853.397829165537</v>
      </c>
      <c r="BE22" s="53">
        <v>43158.454769212141</v>
      </c>
      <c r="BF22" s="53">
        <v>40403.47956027386</v>
      </c>
      <c r="BG22" s="53">
        <v>44633.412784340646</v>
      </c>
      <c r="BH22" s="53">
        <v>45778.432968167472</v>
      </c>
      <c r="BI22" s="53">
        <v>51616.637474174124</v>
      </c>
      <c r="BJ22" s="53">
        <v>49733.961150348689</v>
      </c>
      <c r="BK22" s="53">
        <v>52749.44514970453</v>
      </c>
      <c r="BL22" s="53">
        <v>55940.549975960595</v>
      </c>
      <c r="BM22" s="53">
        <v>56324.334973886878</v>
      </c>
      <c r="BN22" s="54"/>
    </row>
    <row r="24" spans="1:66" ht="15" customHeight="1" x14ac:dyDescent="0.2">
      <c r="A24" s="33" t="s">
        <v>120</v>
      </c>
    </row>
  </sheetData>
  <pageMargins left="0.23622047244094491" right="0.70866141732283472" top="0.74803149606299213" bottom="0.74803149606299213" header="0.31496062992125984" footer="0.31496062992125984"/>
  <pageSetup paperSize="9" scale="49" orientation="portrait" r:id="rId1"/>
  <headerFooter>
    <oddHeader>&amp;C&amp;G</oddHeader>
  </headerFooter>
  <colBreaks count="3" manualBreakCount="3">
    <brk id="13" max="1048575" man="1"/>
    <brk id="29" max="1048575" man="1"/>
    <brk id="45" max="1048575" man="1"/>
  </colBreaks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5"/>
  <sheetViews>
    <sheetView showGridLines="0" view="pageLayout" topLeftCell="A4" zoomScaleNormal="100" workbookViewId="0">
      <selection activeCell="B12" sqref="B12"/>
    </sheetView>
  </sheetViews>
  <sheetFormatPr defaultColWidth="8.7109375" defaultRowHeight="15" customHeight="1" x14ac:dyDescent="0.2"/>
  <cols>
    <col min="1" max="1" width="45.140625" style="1" bestFit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425781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16384" width="8.7109375" style="1"/>
  </cols>
  <sheetData>
    <row r="1" spans="1:61" ht="15" customHeight="1" x14ac:dyDescent="0.25">
      <c r="A1" s="56" t="s">
        <v>133</v>
      </c>
    </row>
    <row r="2" spans="1:61" ht="15" customHeight="1" x14ac:dyDescent="0.25">
      <c r="A2" s="41" t="s">
        <v>0</v>
      </c>
      <c r="B2" s="23" t="s">
        <v>5</v>
      </c>
      <c r="C2" s="23" t="s">
        <v>6</v>
      </c>
      <c r="D2" s="23" t="s">
        <v>7</v>
      </c>
      <c r="E2" s="23" t="s">
        <v>8</v>
      </c>
      <c r="F2" s="23" t="s">
        <v>9</v>
      </c>
      <c r="G2" s="23" t="s">
        <v>10</v>
      </c>
      <c r="H2" s="23" t="s">
        <v>11</v>
      </c>
      <c r="I2" s="23" t="s">
        <v>12</v>
      </c>
      <c r="J2" s="23" t="s">
        <v>13</v>
      </c>
      <c r="K2" s="23" t="s">
        <v>14</v>
      </c>
      <c r="L2" s="23" t="s">
        <v>15</v>
      </c>
      <c r="M2" s="23" t="s">
        <v>16</v>
      </c>
      <c r="N2" s="23" t="s">
        <v>17</v>
      </c>
      <c r="O2" s="23" t="s">
        <v>18</v>
      </c>
      <c r="P2" s="23" t="s">
        <v>19</v>
      </c>
      <c r="Q2" s="23" t="s">
        <v>20</v>
      </c>
      <c r="R2" s="23" t="s">
        <v>21</v>
      </c>
      <c r="S2" s="23" t="s">
        <v>22</v>
      </c>
      <c r="T2" s="23" t="s">
        <v>23</v>
      </c>
      <c r="U2" s="23" t="s">
        <v>24</v>
      </c>
      <c r="V2" s="23" t="s">
        <v>25</v>
      </c>
      <c r="W2" s="23" t="s">
        <v>26</v>
      </c>
      <c r="X2" s="23" t="s">
        <v>27</v>
      </c>
      <c r="Y2" s="23" t="s">
        <v>28</v>
      </c>
      <c r="Z2" s="23" t="s">
        <v>29</v>
      </c>
      <c r="AA2" s="23" t="s">
        <v>30</v>
      </c>
      <c r="AB2" s="23" t="s">
        <v>31</v>
      </c>
      <c r="AC2" s="23" t="s">
        <v>32</v>
      </c>
      <c r="AD2" s="23" t="s">
        <v>33</v>
      </c>
      <c r="AE2" s="23" t="s">
        <v>34</v>
      </c>
      <c r="AF2" s="23" t="s">
        <v>35</v>
      </c>
      <c r="AG2" s="23" t="s">
        <v>36</v>
      </c>
      <c r="AH2" s="23" t="s">
        <v>37</v>
      </c>
      <c r="AI2" s="23" t="s">
        <v>38</v>
      </c>
      <c r="AJ2" s="23" t="s">
        <v>39</v>
      </c>
      <c r="AK2" s="23" t="s">
        <v>40</v>
      </c>
      <c r="AL2" s="23" t="s">
        <v>41</v>
      </c>
      <c r="AM2" s="23" t="s">
        <v>42</v>
      </c>
      <c r="AN2" s="23" t="s">
        <v>43</v>
      </c>
      <c r="AO2" s="23" t="s">
        <v>44</v>
      </c>
      <c r="AP2" s="23" t="s">
        <v>45</v>
      </c>
      <c r="AQ2" s="23" t="s">
        <v>46</v>
      </c>
      <c r="AR2" s="23" t="s">
        <v>47</v>
      </c>
      <c r="AS2" s="23" t="s">
        <v>48</v>
      </c>
      <c r="AT2" s="23" t="s">
        <v>49</v>
      </c>
      <c r="AU2" s="23" t="s">
        <v>50</v>
      </c>
      <c r="AV2" s="23" t="s">
        <v>51</v>
      </c>
      <c r="AW2" s="23" t="s">
        <v>52</v>
      </c>
      <c r="AX2" s="42" t="s">
        <v>53</v>
      </c>
      <c r="AY2" s="42" t="s">
        <v>54</v>
      </c>
      <c r="AZ2" s="42" t="s">
        <v>55</v>
      </c>
      <c r="BA2" s="42" t="s">
        <v>56</v>
      </c>
      <c r="BB2" s="42" t="s">
        <v>57</v>
      </c>
      <c r="BC2" s="42" t="s">
        <v>58</v>
      </c>
      <c r="BD2" s="42" t="s">
        <v>59</v>
      </c>
      <c r="BE2" s="42" t="s">
        <v>60</v>
      </c>
      <c r="BF2" s="42" t="s">
        <v>61</v>
      </c>
      <c r="BG2" s="42" t="s">
        <v>62</v>
      </c>
      <c r="BH2" s="42" t="s">
        <v>63</v>
      </c>
      <c r="BI2" s="42" t="s">
        <v>64</v>
      </c>
    </row>
    <row r="3" spans="1:61" ht="15" customHeight="1" x14ac:dyDescent="0.2">
      <c r="A3" s="44" t="s">
        <v>65</v>
      </c>
      <c r="B3" s="57">
        <f>(PIB_ENC[[#This Row],[2008:I]]/PIB_ENC[[#This Row],[2007:I]]-1)*100</f>
        <v>6.3002952563658621</v>
      </c>
      <c r="C3" s="57">
        <f>(PIB_ENC[[#This Row],[2008:II]]/PIB_ENC[[#This Row],[2007:II]]-1)*100</f>
        <v>-8.4435861818880511</v>
      </c>
      <c r="D3" s="57">
        <f>(PIB_ENC[[#This Row],[2008:III]]/PIB_ENC[[#This Row],[2007:III]]-1)*100</f>
        <v>3.3066035995990672</v>
      </c>
      <c r="E3" s="57">
        <f>(PIB_ENC[[#This Row],[2008:IV]]/PIB_ENC[[#This Row],[2007:IV]]-1)*100</f>
        <v>17.081320819041036</v>
      </c>
      <c r="F3" s="57">
        <f>(PIB_ENC[[#This Row],[2009:I]]/PIB_ENC[[#This Row],[2008:I]]-1)*100</f>
        <v>13.229180144769991</v>
      </c>
      <c r="G3" s="57">
        <f>(PIB_ENC[[#This Row],[2009:II]]/PIB_ENC[[#This Row],[2008:II]]-1)*100</f>
        <v>29.329049053281597</v>
      </c>
      <c r="H3" s="57">
        <f>(PIB_ENC[[#This Row],[2009:III]]/PIB_ENC[[#This Row],[2008:III]]-1)*100</f>
        <v>0.43922073517883575</v>
      </c>
      <c r="I3" s="57">
        <f>(PIB_ENC[[#This Row],[2009:IV]]/PIB_ENC[[#This Row],[2008:IV]]-1)*100</f>
        <v>-2.4611323512130912</v>
      </c>
      <c r="J3" s="57">
        <f>(PIB_ENC[[#This Row],[2010:I]]/PIB_ENC[[#This Row],[2009:I]]-1)*100</f>
        <v>28.105791360541367</v>
      </c>
      <c r="K3" s="57">
        <f>(PIB_ENC[[#This Row],[2010:II]]/PIB_ENC[[#This Row],[2009:II]]-1)*100</f>
        <v>-14.65240506798995</v>
      </c>
      <c r="L3" s="57">
        <f>(PIB_ENC[[#This Row],[2010:III]]/PIB_ENC[[#This Row],[2009:III]]-1)*100</f>
        <v>-26.173972043146577</v>
      </c>
      <c r="M3" s="57">
        <f>(PIB_ENC[[#This Row],[2010:IV]]/PIB_ENC[[#This Row],[2009:IV]]-1)*100</f>
        <v>-22.825995881355212</v>
      </c>
      <c r="N3" s="57">
        <f>(PIB_ENC[[#This Row],[2011:I]]/PIB_ENC[[#This Row],[2010:I]]-1)*100</f>
        <v>-15.950055574233723</v>
      </c>
      <c r="O3" s="57">
        <f>(PIB_ENC[[#This Row],[2011:II]]/PIB_ENC[[#This Row],[2010:II]]-1)*100</f>
        <v>31.958586642781949</v>
      </c>
      <c r="P3" s="57">
        <f>(PIB_ENC[[#This Row],[2011:III]]/PIB_ENC[[#This Row],[2010:III]]-1)*100</f>
        <v>19.934840144376629</v>
      </c>
      <c r="Q3" s="57">
        <f>(PIB_ENC[[#This Row],[2011:IV]]/PIB_ENC[[#This Row],[2010:IV]]-1)*100</f>
        <v>23.098019434723692</v>
      </c>
      <c r="R3" s="57">
        <f>(PIB_ENC[[#This Row],[2012:I]]/PIB_ENC[[#This Row],[2011:I]]-1)*100</f>
        <v>8.6405436431875593</v>
      </c>
      <c r="S3" s="57">
        <f>(PIB_ENC[[#This Row],[2012:II]]/PIB_ENC[[#This Row],[2011:II]]-1)*100</f>
        <v>11.385347454296069</v>
      </c>
      <c r="T3" s="57">
        <f>(PIB_ENC[[#This Row],[2012:III]]/PIB_ENC[[#This Row],[2011:III]]-1)*100</f>
        <v>6.989030700096599</v>
      </c>
      <c r="U3" s="57">
        <f>(PIB_ENC[[#This Row],[2012:IV]]/PIB_ENC[[#This Row],[2011:IV]]-1)*100</f>
        <v>1.6172165177336995</v>
      </c>
      <c r="V3" s="57">
        <f>(PIB_ENC[[#This Row],[2013:I]]/PIB_ENC[[#This Row],[2012:I]]-1)*100</f>
        <v>-3.4335917207990119</v>
      </c>
      <c r="W3" s="57">
        <f>(PIB_ENC[[#This Row],[2013:II]]/PIB_ENC[[#This Row],[2012:II]]-1)*100</f>
        <v>-4.1317956117705386</v>
      </c>
      <c r="X3" s="57">
        <f>(PIB_ENC[[#This Row],[2013:III]]/PIB_ENC[[#This Row],[2012:III]]-1)*100</f>
        <v>-3.5342219831205446</v>
      </c>
      <c r="Y3" s="57">
        <f>(PIB_ENC[[#This Row],[2013:IV]]/PIB_ENC[[#This Row],[2012:IV]]-1)*100</f>
        <v>-1.1283838251455958</v>
      </c>
      <c r="Z3" s="57">
        <f>(PIB_ENC[[#This Row],[2014:I]]/PIB_ENC[[#This Row],[2013:I]]-1)*100</f>
        <v>-6.615955254331352</v>
      </c>
      <c r="AA3" s="57">
        <f>(PIB_ENC[[#This Row],[2014:II]]/PIB_ENC[[#This Row],[2013:II]]-1)*100</f>
        <v>5.5247122191057985</v>
      </c>
      <c r="AB3" s="57">
        <f>(PIB_ENC[[#This Row],[2014:III]]/PIB_ENC[[#This Row],[2013:III]]-1)*100</f>
        <v>14.104368470745321</v>
      </c>
      <c r="AC3" s="57">
        <f>(PIB_ENC[[#This Row],[2014:IV]]/PIB_ENC[[#This Row],[2013:IV]]-1)*100</f>
        <v>-1.3535111671829747</v>
      </c>
      <c r="AD3" s="57">
        <f>(PIB_ENC[[#This Row],[2015:I]]/PIB_ENC[[#This Row],[2014:I]]-1)*100</f>
        <v>12.797228347613189</v>
      </c>
      <c r="AE3" s="57">
        <f>(PIB_ENC[[#This Row],[2015:II]]/PIB_ENC[[#This Row],[2014:II]]-1)*100</f>
        <v>-0.7687846372721685</v>
      </c>
      <c r="AF3" s="57">
        <f>(PIB_ENC[[#This Row],[2015:III]]/PIB_ENC[[#This Row],[2014:III]]-1)*100</f>
        <v>-6.9428843317299034</v>
      </c>
      <c r="AG3" s="57">
        <f>(PIB_ENC[[#This Row],[2015:IV]]/PIB_ENC[[#This Row],[2014:IV]]-1)*100</f>
        <v>24.102221095924016</v>
      </c>
      <c r="AH3" s="57">
        <f>(PIB_ENC[[#This Row],[2016:I]]/PIB_ENC[[#This Row],[2015:I]]-1)*100</f>
        <v>5.8221575873634634</v>
      </c>
      <c r="AI3" s="57">
        <f>(PIB_ENC[[#This Row],[2016:II]]/PIB_ENC[[#This Row],[2015:II]]-1)*100</f>
        <v>-6.9115606992761531</v>
      </c>
      <c r="AJ3" s="57">
        <f>(PIB_ENC[[#This Row],[2016:III]]/PIB_ENC[[#This Row],[2015:III]]-1)*100</f>
        <v>33.14087315271972</v>
      </c>
      <c r="AK3" s="57">
        <f>(PIB_ENC[[#This Row],[2016:IV]]/PIB_ENC[[#This Row],[2015:IV]]-1)*100</f>
        <v>21.612155411293045</v>
      </c>
      <c r="AL3" s="57">
        <f>(PIB_ENC[[#This Row],[2017:I]]/PIB_ENC[[#This Row],[2016:I]]-1)*100</f>
        <v>-18.732572565115525</v>
      </c>
      <c r="AM3" s="57">
        <f>(PIB_ENC[[#This Row],[2017:II]]/PIB_ENC[[#This Row],[2016:II]]-1)*100</f>
        <v>-13.170966836715891</v>
      </c>
      <c r="AN3" s="57">
        <f>(PIB_ENC[[#This Row],[2017:III]]/PIB_ENC[[#This Row],[2016:III]]-1)*100</f>
        <v>-5.280921210386424</v>
      </c>
      <c r="AO3" s="57">
        <f>(PIB_ENC[[#This Row],[2017:IV]]/PIB_ENC[[#This Row],[2016:IV]]-1)*100</f>
        <v>-20.778803221655629</v>
      </c>
      <c r="AP3" s="57">
        <f>(PIB_ENC[[#This Row],[2018:I]]/PIB_ENC[[#This Row],[2017:I]]-1)*100</f>
        <v>-25.283775076345314</v>
      </c>
      <c r="AQ3" s="57">
        <f>(PIB_ENC[[#This Row],[2018:II]]/PIB_ENC[[#This Row],[2017:II]]-1)*100</f>
        <v>-19.988088972698737</v>
      </c>
      <c r="AR3" s="57">
        <f>(PIB_ENC[[#This Row],[2018:III]]/PIB_ENC[[#This Row],[2017:III]]-1)*100</f>
        <v>8.5605544843683887</v>
      </c>
      <c r="AS3" s="57">
        <f>(PIB_ENC[[#This Row],[2018:IV]]/PIB_ENC[[#This Row],[2017:IV]]-1)*100</f>
        <v>-25.860289011022676</v>
      </c>
      <c r="AT3" s="57">
        <f>(PIB_ENC[[#This Row],[2019:I]]/PIB_ENC[[#This Row],[2018:I]]-1)*100</f>
        <v>-14.030242475487476</v>
      </c>
      <c r="AU3" s="57">
        <f>(PIB_ENC[[#This Row],[2019:II]]/PIB_ENC[[#This Row],[2018:II]]-1)*100</f>
        <v>-23.258392724871079</v>
      </c>
      <c r="AV3" s="57">
        <f>(PIB_ENC[[#This Row],[2019:III]]/PIB_ENC[[#This Row],[2018:III]]-1)*100</f>
        <v>-11.389827484400673</v>
      </c>
      <c r="AW3" s="57">
        <f>(PIB_ENC[[#This Row],[2019:IV]]/PIB_ENC[[#This Row],[2018:IV]]-1)*100</f>
        <v>35.513111544056919</v>
      </c>
      <c r="AX3" s="57">
        <f>(PIB_ENC[[#This Row],[2020:I]]/PIB_ENC[[#This Row],[2019:I]]-1)*100</f>
        <v>36.597220139065278</v>
      </c>
      <c r="AY3" s="57">
        <f>(PIB_ENC[[#This Row],[2020:II]]/PIB_ENC[[#This Row],[2019:II]]-1)*100</f>
        <v>19.774092977218992</v>
      </c>
      <c r="AZ3" s="57">
        <f>(PIB_ENC[[#This Row],[2020:III]]/PIB_ENC[[#This Row],[2019:III]]-1)*100</f>
        <v>-4.21823981702304</v>
      </c>
      <c r="BA3" s="57">
        <f>(PIB_ENC[[#This Row],[2020:IV]]/PIB_ENC[[#This Row],[2019:IV]]-1)*100</f>
        <v>-12.844654933412647</v>
      </c>
      <c r="BB3" s="57">
        <f>(PIB_ENC[[#This Row],[2021:I]]/PIB_ENC[[#This Row],[2020:I]]-1)*100</f>
        <v>6.4772788440358164</v>
      </c>
      <c r="BC3" s="57">
        <f>(PIB_ENC[[#This Row],[2021:II]]/PIB_ENC[[#This Row],[2020:II]]-1)*100</f>
        <v>0.20787367338517271</v>
      </c>
      <c r="BD3" s="57">
        <f>(PIB_ENC[[#This Row],[2021:III]]/PIB_ENC[[#This Row],[2020:III]]-1)*100</f>
        <v>8.7903717266392576</v>
      </c>
      <c r="BE3" s="57">
        <f>(PIB_ENC[[#This Row],[2021:IV]]/PIB_ENC[[#This Row],[2020:IV]]-1)*100</f>
        <v>-9.5525584538272987</v>
      </c>
      <c r="BF3" s="57">
        <f>(PIB_ENC[[#This Row],[2022:I]]/PIB_ENC[[#This Row],[2021:I]]-1)*100</f>
        <v>-20.814195464476338</v>
      </c>
      <c r="BG3" s="57">
        <f>(PIB_ENC[[#This Row],[2022:II]]/PIB_ENC[[#This Row],[2021:II]]-1)*100</f>
        <v>-4.6845561368274335</v>
      </c>
      <c r="BH3" s="57">
        <f>(PIB_ENC[[#This Row],[2022:III]]/PIB_ENC[[#This Row],[2021:III]]-1)*100</f>
        <v>-12.275041358284266</v>
      </c>
      <c r="BI3" s="57">
        <f>(PIB_ENC[[#This Row],[2022:IV]]/PIB_ENC[[#This Row],[2021:IV]]-1)*100</f>
        <v>11.935306538784452</v>
      </c>
    </row>
    <row r="4" spans="1:61" ht="15" customHeight="1" x14ac:dyDescent="0.2">
      <c r="A4" s="47" t="s">
        <v>121</v>
      </c>
      <c r="B4" s="58">
        <f>(PIB_ENC[[#This Row],[2008:I]]/PIB_ENC[[#This Row],[2007:I]]-1)*100</f>
        <v>-7.4436404659582784</v>
      </c>
      <c r="C4" s="58">
        <f>(PIB_ENC[[#This Row],[2008:II]]/PIB_ENC[[#This Row],[2007:II]]-1)*100</f>
        <v>-15.195842060599873</v>
      </c>
      <c r="D4" s="58">
        <f>(PIB_ENC[[#This Row],[2008:III]]/PIB_ENC[[#This Row],[2007:III]]-1)*100</f>
        <v>-41.542545315364357</v>
      </c>
      <c r="E4" s="58">
        <f>(PIB_ENC[[#This Row],[2008:IV]]/PIB_ENC[[#This Row],[2007:IV]]-1)*100</f>
        <v>-17.229380883950519</v>
      </c>
      <c r="F4" s="58">
        <f>(PIB_ENC[[#This Row],[2009:I]]/PIB_ENC[[#This Row],[2008:I]]-1)*100</f>
        <v>10.543832722981183</v>
      </c>
      <c r="G4" s="58">
        <f>(PIB_ENC[[#This Row],[2009:II]]/PIB_ENC[[#This Row],[2008:II]]-1)*100</f>
        <v>24.677537739649004</v>
      </c>
      <c r="H4" s="58">
        <f>(PIB_ENC[[#This Row],[2009:III]]/PIB_ENC[[#This Row],[2008:III]]-1)*100</f>
        <v>68.566714624627096</v>
      </c>
      <c r="I4" s="58">
        <f>(PIB_ENC[[#This Row],[2009:IV]]/PIB_ENC[[#This Row],[2008:IV]]-1)*100</f>
        <v>66.534893457201932</v>
      </c>
      <c r="J4" s="58">
        <f>(PIB_ENC[[#This Row],[2010:I]]/PIB_ENC[[#This Row],[2009:I]]-1)*100</f>
        <v>13.612293610962677</v>
      </c>
      <c r="K4" s="58">
        <f>(PIB_ENC[[#This Row],[2010:II]]/PIB_ENC[[#This Row],[2009:II]]-1)*100</f>
        <v>7.0496227438835657</v>
      </c>
      <c r="L4" s="58">
        <f>(PIB_ENC[[#This Row],[2010:III]]/PIB_ENC[[#This Row],[2009:III]]-1)*100</f>
        <v>9.7807756132850976</v>
      </c>
      <c r="M4" s="58">
        <f>(PIB_ENC[[#This Row],[2010:IV]]/PIB_ENC[[#This Row],[2009:IV]]-1)*100</f>
        <v>-12.80179397925516</v>
      </c>
      <c r="N4" s="58">
        <f>(PIB_ENC[[#This Row],[2011:I]]/PIB_ENC[[#This Row],[2010:I]]-1)*100</f>
        <v>-39.42859785001589</v>
      </c>
      <c r="O4" s="58">
        <f>(PIB_ENC[[#This Row],[2011:II]]/PIB_ENC[[#This Row],[2010:II]]-1)*100</f>
        <v>-38.009788339029917</v>
      </c>
      <c r="P4" s="58">
        <f>(PIB_ENC[[#This Row],[2011:III]]/PIB_ENC[[#This Row],[2010:III]]-1)*100</f>
        <v>-45.042181341097056</v>
      </c>
      <c r="Q4" s="58">
        <f>(PIB_ENC[[#This Row],[2011:IV]]/PIB_ENC[[#This Row],[2010:IV]]-1)*100</f>
        <v>-5.3313149829442459</v>
      </c>
      <c r="R4" s="58">
        <f>(PIB_ENC[[#This Row],[2012:I]]/PIB_ENC[[#This Row],[2011:I]]-1)*100</f>
        <v>37.836934607665995</v>
      </c>
      <c r="S4" s="58">
        <f>(PIB_ENC[[#This Row],[2012:II]]/PIB_ENC[[#This Row],[2011:II]]-1)*100</f>
        <v>57.183009873669022</v>
      </c>
      <c r="T4" s="58">
        <f>(PIB_ENC[[#This Row],[2012:III]]/PIB_ENC[[#This Row],[2011:III]]-1)*100</f>
        <v>65.286269758791661</v>
      </c>
      <c r="U4" s="58">
        <f>(PIB_ENC[[#This Row],[2012:IV]]/PIB_ENC[[#This Row],[2011:IV]]-1)*100</f>
        <v>-12.10564215864135</v>
      </c>
      <c r="V4" s="58">
        <f>(PIB_ENC[[#This Row],[2013:I]]/PIB_ENC[[#This Row],[2012:I]]-1)*100</f>
        <v>27.856118383300132</v>
      </c>
      <c r="W4" s="58">
        <f>(PIB_ENC[[#This Row],[2013:II]]/PIB_ENC[[#This Row],[2012:II]]-1)*100</f>
        <v>8.3265702632839389</v>
      </c>
      <c r="X4" s="58">
        <f>(PIB_ENC[[#This Row],[2013:III]]/PIB_ENC[[#This Row],[2012:III]]-1)*100</f>
        <v>14.475349286800743</v>
      </c>
      <c r="Y4" s="58">
        <f>(PIB_ENC[[#This Row],[2013:IV]]/PIB_ENC[[#This Row],[2012:IV]]-1)*100</f>
        <v>41.687423046311146</v>
      </c>
      <c r="Z4" s="58">
        <f>(PIB_ENC[[#This Row],[2014:I]]/PIB_ENC[[#This Row],[2013:I]]-1)*100</f>
        <v>-9.6114516072000384</v>
      </c>
      <c r="AA4" s="58">
        <f>(PIB_ENC[[#This Row],[2014:II]]/PIB_ENC[[#This Row],[2013:II]]-1)*100</f>
        <v>0.33482910285651535</v>
      </c>
      <c r="AB4" s="58">
        <f>(PIB_ENC[[#This Row],[2014:III]]/PIB_ENC[[#This Row],[2013:III]]-1)*100</f>
        <v>8.0066721562969345</v>
      </c>
      <c r="AC4" s="58">
        <f>(PIB_ENC[[#This Row],[2014:IV]]/PIB_ENC[[#This Row],[2013:IV]]-1)*100</f>
        <v>1.7922636743672227</v>
      </c>
      <c r="AD4" s="58">
        <f>(PIB_ENC[[#This Row],[2015:I]]/PIB_ENC[[#This Row],[2014:I]]-1)*100</f>
        <v>6.3849943598557335</v>
      </c>
      <c r="AE4" s="58">
        <f>(PIB_ENC[[#This Row],[2015:II]]/PIB_ENC[[#This Row],[2014:II]]-1)*100</f>
        <v>2.1127449087366301</v>
      </c>
      <c r="AF4" s="58">
        <f>(PIB_ENC[[#This Row],[2015:III]]/PIB_ENC[[#This Row],[2014:III]]-1)*100</f>
        <v>15.933925059548649</v>
      </c>
      <c r="AG4" s="58">
        <f>(PIB_ENC[[#This Row],[2015:IV]]/PIB_ENC[[#This Row],[2014:IV]]-1)*100</f>
        <v>43.053867777888044</v>
      </c>
      <c r="AH4" s="58">
        <f>(PIB_ENC[[#This Row],[2016:I]]/PIB_ENC[[#This Row],[2015:I]]-1)*100</f>
        <v>0.39218066481221392</v>
      </c>
      <c r="AI4" s="58">
        <f>(PIB_ENC[[#This Row],[2016:II]]/PIB_ENC[[#This Row],[2015:II]]-1)*100</f>
        <v>-9.4862534385979913</v>
      </c>
      <c r="AJ4" s="58">
        <f>(PIB_ENC[[#This Row],[2016:III]]/PIB_ENC[[#This Row],[2015:III]]-1)*100</f>
        <v>43.841990229351403</v>
      </c>
      <c r="AK4" s="58">
        <f>(PIB_ENC[[#This Row],[2016:IV]]/PIB_ENC[[#This Row],[2015:IV]]-1)*100</f>
        <v>-36.62417620992683</v>
      </c>
      <c r="AL4" s="58">
        <f>(PIB_ENC[[#This Row],[2017:I]]/PIB_ENC[[#This Row],[2016:I]]-1)*100</f>
        <v>24.945238530562651</v>
      </c>
      <c r="AM4" s="58">
        <f>(PIB_ENC[[#This Row],[2017:II]]/PIB_ENC[[#This Row],[2016:II]]-1)*100</f>
        <v>1.2648207057998961</v>
      </c>
      <c r="AN4" s="58">
        <f>(PIB_ENC[[#This Row],[2017:III]]/PIB_ENC[[#This Row],[2016:III]]-1)*100</f>
        <v>-29.637103501256046</v>
      </c>
      <c r="AO4" s="58">
        <f>(PIB_ENC[[#This Row],[2017:IV]]/PIB_ENC[[#This Row],[2016:IV]]-1)*100</f>
        <v>29.097850993830399</v>
      </c>
      <c r="AP4" s="58">
        <f>(PIB_ENC[[#This Row],[2018:I]]/PIB_ENC[[#This Row],[2017:I]]-1)*100</f>
        <v>3.9416646350284301</v>
      </c>
      <c r="AQ4" s="58">
        <f>(PIB_ENC[[#This Row],[2018:II]]/PIB_ENC[[#This Row],[2017:II]]-1)*100</f>
        <v>-4.0317437140539036</v>
      </c>
      <c r="AR4" s="58">
        <f>(PIB_ENC[[#This Row],[2018:III]]/PIB_ENC[[#This Row],[2017:III]]-1)*100</f>
        <v>21.398882030064858</v>
      </c>
      <c r="AS4" s="58">
        <f>(PIB_ENC[[#This Row],[2018:IV]]/PIB_ENC[[#This Row],[2017:IV]]-1)*100</f>
        <v>-23.304399793168994</v>
      </c>
      <c r="AT4" s="58">
        <f>(PIB_ENC[[#This Row],[2019:I]]/PIB_ENC[[#This Row],[2018:I]]-1)*100</f>
        <v>-21.90372276646907</v>
      </c>
      <c r="AU4" s="58">
        <f>(PIB_ENC[[#This Row],[2019:II]]/PIB_ENC[[#This Row],[2018:II]]-1)*100</f>
        <v>-11.525219026058142</v>
      </c>
      <c r="AV4" s="58">
        <f>(PIB_ENC[[#This Row],[2019:III]]/PIB_ENC[[#This Row],[2018:III]]-1)*100</f>
        <v>-46.301251915158758</v>
      </c>
      <c r="AW4" s="58">
        <f>(PIB_ENC[[#This Row],[2019:IV]]/PIB_ENC[[#This Row],[2018:IV]]-1)*100</f>
        <v>-30.218424313998327</v>
      </c>
      <c r="AX4" s="58">
        <f>(PIB_ENC[[#This Row],[2020:I]]/PIB_ENC[[#This Row],[2019:I]]-1)*100</f>
        <v>-10.591247847631058</v>
      </c>
      <c r="AY4" s="58">
        <f>(PIB_ENC[[#This Row],[2020:II]]/PIB_ENC[[#This Row],[2019:II]]-1)*100</f>
        <v>-10.173676501236139</v>
      </c>
      <c r="AZ4" s="58">
        <f>(PIB_ENC[[#This Row],[2020:III]]/PIB_ENC[[#This Row],[2019:III]]-1)*100</f>
        <v>51.943856294564064</v>
      </c>
      <c r="BA4" s="58">
        <f>(PIB_ENC[[#This Row],[2020:IV]]/PIB_ENC[[#This Row],[2019:IV]]-1)*100</f>
        <v>23.762231494837227</v>
      </c>
      <c r="BB4" s="58">
        <f>(PIB_ENC[[#This Row],[2021:I]]/PIB_ENC[[#This Row],[2020:I]]-1)*100</f>
        <v>0.43688668664900732</v>
      </c>
      <c r="BC4" s="58">
        <f>(PIB_ENC[[#This Row],[2021:II]]/PIB_ENC[[#This Row],[2020:II]]-1)*100</f>
        <v>42.498771156238547</v>
      </c>
      <c r="BD4" s="58">
        <f>(PIB_ENC[[#This Row],[2021:III]]/PIB_ENC[[#This Row],[2020:III]]-1)*100</f>
        <v>15.056294641042523</v>
      </c>
      <c r="BE4" s="58">
        <f>(PIB_ENC[[#This Row],[2021:IV]]/PIB_ENC[[#This Row],[2020:IV]]-1)*100</f>
        <v>-11.019130774055075</v>
      </c>
      <c r="BF4" s="58">
        <f>(PIB_ENC[[#This Row],[2022:I]]/PIB_ENC[[#This Row],[2021:I]]-1)*100</f>
        <v>-24.54421896909783</v>
      </c>
      <c r="BG4" s="58">
        <f>(PIB_ENC[[#This Row],[2022:II]]/PIB_ENC[[#This Row],[2021:II]]-1)*100</f>
        <v>-39.366154735430271</v>
      </c>
      <c r="BH4" s="58">
        <f>(PIB_ENC[[#This Row],[2022:III]]/PIB_ENC[[#This Row],[2021:III]]-1)*100</f>
        <v>-36.763240726665494</v>
      </c>
      <c r="BI4" s="58">
        <f>(PIB_ENC[[#This Row],[2022:IV]]/PIB_ENC[[#This Row],[2021:IV]]-1)*100</f>
        <v>-9.0186386163027432</v>
      </c>
    </row>
    <row r="5" spans="1:61" ht="15" customHeight="1" x14ac:dyDescent="0.2">
      <c r="A5" s="49" t="s">
        <v>66</v>
      </c>
      <c r="B5" s="59">
        <f>(PIB_ENC[[#This Row],[2008:I]]/PIB_ENC[[#This Row],[2007:I]]-1)*100</f>
        <v>38.809422858595276</v>
      </c>
      <c r="C5" s="59">
        <f>(PIB_ENC[[#This Row],[2008:II]]/PIB_ENC[[#This Row],[2007:II]]-1)*100</f>
        <v>32.645734647622263</v>
      </c>
      <c r="D5" s="59">
        <f>(PIB_ENC[[#This Row],[2008:III]]/PIB_ENC[[#This Row],[2007:III]]-1)*100</f>
        <v>42.237429694442042</v>
      </c>
      <c r="E5" s="59">
        <f>(PIB_ENC[[#This Row],[2008:IV]]/PIB_ENC[[#This Row],[2007:IV]]-1)*100</f>
        <v>23.810365813787726</v>
      </c>
      <c r="F5" s="59">
        <f>(PIB_ENC[[#This Row],[2009:I]]/PIB_ENC[[#This Row],[2008:I]]-1)*100</f>
        <v>-7.7169606936193569</v>
      </c>
      <c r="G5" s="59">
        <f>(PIB_ENC[[#This Row],[2009:II]]/PIB_ENC[[#This Row],[2008:II]]-1)*100</f>
        <v>-27.836560854252181</v>
      </c>
      <c r="H5" s="59">
        <f>(PIB_ENC[[#This Row],[2009:III]]/PIB_ENC[[#This Row],[2008:III]]-1)*100</f>
        <v>-11.379800843110521</v>
      </c>
      <c r="I5" s="59">
        <f>(PIB_ENC[[#This Row],[2009:IV]]/PIB_ENC[[#This Row],[2008:IV]]-1)*100</f>
        <v>-62.157415109550683</v>
      </c>
      <c r="J5" s="59">
        <f>(PIB_ENC[[#This Row],[2010:I]]/PIB_ENC[[#This Row],[2009:I]]-1)*100</f>
        <v>-20.241714957299241</v>
      </c>
      <c r="K5" s="59">
        <f>(PIB_ENC[[#This Row],[2010:II]]/PIB_ENC[[#This Row],[2009:II]]-1)*100</f>
        <v>4.36319962285594</v>
      </c>
      <c r="L5" s="59">
        <f>(PIB_ENC[[#This Row],[2010:III]]/PIB_ENC[[#This Row],[2009:III]]-1)*100</f>
        <v>-10.183473816035271</v>
      </c>
      <c r="M5" s="59">
        <f>(PIB_ENC[[#This Row],[2010:IV]]/PIB_ENC[[#This Row],[2009:IV]]-1)*100</f>
        <v>14.28858178509136</v>
      </c>
      <c r="N5" s="59">
        <f>(PIB_ENC[[#This Row],[2011:I]]/PIB_ENC[[#This Row],[2010:I]]-1)*100</f>
        <v>3.0788025986547396</v>
      </c>
      <c r="O5" s="59">
        <f>(PIB_ENC[[#This Row],[2011:II]]/PIB_ENC[[#This Row],[2010:II]]-1)*100</f>
        <v>-15.374802900941219</v>
      </c>
      <c r="P5" s="59">
        <f>(PIB_ENC[[#This Row],[2011:III]]/PIB_ENC[[#This Row],[2010:III]]-1)*100</f>
        <v>-25.562969875314433</v>
      </c>
      <c r="Q5" s="59">
        <f>(PIB_ENC[[#This Row],[2011:IV]]/PIB_ENC[[#This Row],[2010:IV]]-1)*100</f>
        <v>-15.612952897391674</v>
      </c>
      <c r="R5" s="59">
        <f>(PIB_ENC[[#This Row],[2012:I]]/PIB_ENC[[#This Row],[2011:I]]-1)*100</f>
        <v>-40.028038288769643</v>
      </c>
      <c r="S5" s="59">
        <f>(PIB_ENC[[#This Row],[2012:II]]/PIB_ENC[[#This Row],[2011:II]]-1)*100</f>
        <v>-48.311395894923315</v>
      </c>
      <c r="T5" s="59">
        <f>(PIB_ENC[[#This Row],[2012:III]]/PIB_ENC[[#This Row],[2011:III]]-1)*100</f>
        <v>-28.188794803084917</v>
      </c>
      <c r="U5" s="59">
        <f>(PIB_ENC[[#This Row],[2012:IV]]/PIB_ENC[[#This Row],[2011:IV]]-1)*100</f>
        <v>-17.503343816667329</v>
      </c>
      <c r="V5" s="59">
        <f>(PIB_ENC[[#This Row],[2013:I]]/PIB_ENC[[#This Row],[2012:I]]-1)*100</f>
        <v>-15.442342349265992</v>
      </c>
      <c r="W5" s="59">
        <f>(PIB_ENC[[#This Row],[2013:II]]/PIB_ENC[[#This Row],[2012:II]]-1)*100</f>
        <v>43.772431060032126</v>
      </c>
      <c r="X5" s="59">
        <f>(PIB_ENC[[#This Row],[2013:III]]/PIB_ENC[[#This Row],[2012:III]]-1)*100</f>
        <v>38.973067872103151</v>
      </c>
      <c r="Y5" s="59">
        <f>(PIB_ENC[[#This Row],[2013:IV]]/PIB_ENC[[#This Row],[2012:IV]]-1)*100</f>
        <v>12.258543220914619</v>
      </c>
      <c r="Z5" s="59">
        <f>(PIB_ENC[[#This Row],[2014:I]]/PIB_ENC[[#This Row],[2013:I]]-1)*100</f>
        <v>47.363944610647749</v>
      </c>
      <c r="AA5" s="59">
        <f>(PIB_ENC[[#This Row],[2014:II]]/PIB_ENC[[#This Row],[2013:II]]-1)*100</f>
        <v>13.439175440112084</v>
      </c>
      <c r="AB5" s="59">
        <f>(PIB_ENC[[#This Row],[2014:III]]/PIB_ENC[[#This Row],[2013:III]]-1)*100</f>
        <v>-8.7725093671576104</v>
      </c>
      <c r="AC5" s="59">
        <f>(PIB_ENC[[#This Row],[2014:IV]]/PIB_ENC[[#This Row],[2013:IV]]-1)*100</f>
        <v>-9.2240615332978564</v>
      </c>
      <c r="AD5" s="59">
        <f>(PIB_ENC[[#This Row],[2015:I]]/PIB_ENC[[#This Row],[2014:I]]-1)*100</f>
        <v>-16.980471405948382</v>
      </c>
      <c r="AE5" s="59">
        <f>(PIB_ENC[[#This Row],[2015:II]]/PIB_ENC[[#This Row],[2014:II]]-1)*100</f>
        <v>-34.023435230304123</v>
      </c>
      <c r="AF5" s="59">
        <f>(PIB_ENC[[#This Row],[2015:III]]/PIB_ENC[[#This Row],[2014:III]]-1)*100</f>
        <v>-40.045400126472963</v>
      </c>
      <c r="AG5" s="59">
        <f>(PIB_ENC[[#This Row],[2015:IV]]/PIB_ENC[[#This Row],[2014:IV]]-1)*100</f>
        <v>-22.806085298020207</v>
      </c>
      <c r="AH5" s="59">
        <f>(PIB_ENC[[#This Row],[2016:I]]/PIB_ENC[[#This Row],[2015:I]]-1)*100</f>
        <v>-19.835141622188569</v>
      </c>
      <c r="AI5" s="59">
        <f>(PIB_ENC[[#This Row],[2016:II]]/PIB_ENC[[#This Row],[2015:II]]-1)*100</f>
        <v>-7.5810440162251798</v>
      </c>
      <c r="AJ5" s="59">
        <f>(PIB_ENC[[#This Row],[2016:III]]/PIB_ENC[[#This Row],[2015:III]]-1)*100</f>
        <v>23.429698737102967</v>
      </c>
      <c r="AK5" s="59">
        <f>(PIB_ENC[[#This Row],[2016:IV]]/PIB_ENC[[#This Row],[2015:IV]]-1)*100</f>
        <v>-29.448949545958889</v>
      </c>
      <c r="AL5" s="59">
        <f>(PIB_ENC[[#This Row],[2017:I]]/PIB_ENC[[#This Row],[2016:I]]-1)*100</f>
        <v>14.453784834185868</v>
      </c>
      <c r="AM5" s="59">
        <f>(PIB_ENC[[#This Row],[2017:II]]/PIB_ENC[[#This Row],[2016:II]]-1)*100</f>
        <v>-6.5725120462432951</v>
      </c>
      <c r="AN5" s="59">
        <f>(PIB_ENC[[#This Row],[2017:III]]/PIB_ENC[[#This Row],[2016:III]]-1)*100</f>
        <v>4.0859663928008771</v>
      </c>
      <c r="AO5" s="59">
        <f>(PIB_ENC[[#This Row],[2017:IV]]/PIB_ENC[[#This Row],[2016:IV]]-1)*100</f>
        <v>30.811387958218582</v>
      </c>
      <c r="AP5" s="59">
        <f>(PIB_ENC[[#This Row],[2018:I]]/PIB_ENC[[#This Row],[2017:I]]-1)*100</f>
        <v>-23.225486033320852</v>
      </c>
      <c r="AQ5" s="59">
        <f>(PIB_ENC[[#This Row],[2018:II]]/PIB_ENC[[#This Row],[2017:II]]-1)*100</f>
        <v>13.475804249905089</v>
      </c>
      <c r="AR5" s="59">
        <f>(PIB_ENC[[#This Row],[2018:III]]/PIB_ENC[[#This Row],[2017:III]]-1)*100</f>
        <v>14.488581871941907</v>
      </c>
      <c r="AS5" s="59">
        <f>(PIB_ENC[[#This Row],[2018:IV]]/PIB_ENC[[#This Row],[2017:IV]]-1)*100</f>
        <v>5.8967453807308612</v>
      </c>
      <c r="AT5" s="59">
        <f>(PIB_ENC[[#This Row],[2019:I]]/PIB_ENC[[#This Row],[2018:I]]-1)*100</f>
        <v>28.61727972652195</v>
      </c>
      <c r="AU5" s="59">
        <f>(PIB_ENC[[#This Row],[2019:II]]/PIB_ENC[[#This Row],[2018:II]]-1)*100</f>
        <v>1.3468829981605257</v>
      </c>
      <c r="AV5" s="59">
        <f>(PIB_ENC[[#This Row],[2019:III]]/PIB_ENC[[#This Row],[2018:III]]-1)*100</f>
        <v>-5.3959966119282328</v>
      </c>
      <c r="AW5" s="59">
        <f>(PIB_ENC[[#This Row],[2019:IV]]/PIB_ENC[[#This Row],[2018:IV]]-1)*100</f>
        <v>19.989121893680029</v>
      </c>
      <c r="AX5" s="59">
        <f>(PIB_ENC[[#This Row],[2020:I]]/PIB_ENC[[#This Row],[2019:I]]-1)*100</f>
        <v>24.152378277832497</v>
      </c>
      <c r="AY5" s="59">
        <f>(PIB_ENC[[#This Row],[2020:II]]/PIB_ENC[[#This Row],[2019:II]]-1)*100</f>
        <v>-44.000131481336332</v>
      </c>
      <c r="AZ5" s="59">
        <f>(PIB_ENC[[#This Row],[2020:III]]/PIB_ENC[[#This Row],[2019:III]]-1)*100</f>
        <v>-4.6913604160605189</v>
      </c>
      <c r="BA5" s="59">
        <f>(PIB_ENC[[#This Row],[2020:IV]]/PIB_ENC[[#This Row],[2019:IV]]-1)*100</f>
        <v>3.3766764230441559</v>
      </c>
      <c r="BB5" s="59">
        <f>(PIB_ENC[[#This Row],[2021:I]]/PIB_ENC[[#This Row],[2020:I]]-1)*100</f>
        <v>-9.4260497118703093</v>
      </c>
      <c r="BC5" s="59">
        <f>(PIB_ENC[[#This Row],[2021:II]]/PIB_ENC[[#This Row],[2020:II]]-1)*100</f>
        <v>157.23538589819475</v>
      </c>
      <c r="BD5" s="59">
        <f>(PIB_ENC[[#This Row],[2021:III]]/PIB_ENC[[#This Row],[2020:III]]-1)*100</f>
        <v>20.482273627912619</v>
      </c>
      <c r="BE5" s="59">
        <f>(PIB_ENC[[#This Row],[2021:IV]]/PIB_ENC[[#This Row],[2020:IV]]-1)*100</f>
        <v>25.581128734332381</v>
      </c>
      <c r="BF5" s="59">
        <f>(PIB_ENC[[#This Row],[2022:I]]/PIB_ENC[[#This Row],[2021:I]]-1)*100</f>
        <v>19.783334640772154</v>
      </c>
      <c r="BG5" s="59">
        <f>(PIB_ENC[[#This Row],[2022:II]]/PIB_ENC[[#This Row],[2021:II]]-1)*100</f>
        <v>1.2469383421263247</v>
      </c>
      <c r="BH5" s="59">
        <f>(PIB_ENC[[#This Row],[2022:III]]/PIB_ENC[[#This Row],[2021:III]]-1)*100</f>
        <v>13.725845660059255</v>
      </c>
      <c r="BI5" s="59">
        <f>(PIB_ENC[[#This Row],[2022:IV]]/PIB_ENC[[#This Row],[2021:IV]]-1)*100</f>
        <v>-20.811833718460772</v>
      </c>
    </row>
    <row r="6" spans="1:61" ht="15" customHeight="1" x14ac:dyDescent="0.2">
      <c r="A6" s="47" t="s">
        <v>123</v>
      </c>
      <c r="B6" s="58">
        <f>(PIB_ENC[[#This Row],[2008:I]]/PIB_ENC[[#This Row],[2007:I]]-1)*100</f>
        <v>8.293616438692176</v>
      </c>
      <c r="C6" s="58">
        <f>(PIB_ENC[[#This Row],[2008:II]]/PIB_ENC[[#This Row],[2007:II]]-1)*100</f>
        <v>9.073418363023622</v>
      </c>
      <c r="D6" s="58">
        <f>(PIB_ENC[[#This Row],[2008:III]]/PIB_ENC[[#This Row],[2007:III]]-1)*100</f>
        <v>7.5155075857054499</v>
      </c>
      <c r="E6" s="58">
        <f>(PIB_ENC[[#This Row],[2008:IV]]/PIB_ENC[[#This Row],[2007:IV]]-1)*100</f>
        <v>23.100928664826604</v>
      </c>
      <c r="F6" s="58">
        <f>(PIB_ENC[[#This Row],[2009:I]]/PIB_ENC[[#This Row],[2008:I]]-1)*100</f>
        <v>-14.008027566273052</v>
      </c>
      <c r="G6" s="58">
        <f>(PIB_ENC[[#This Row],[2009:II]]/PIB_ENC[[#This Row],[2008:II]]-1)*100</f>
        <v>11.897194899155616</v>
      </c>
      <c r="H6" s="58">
        <f>(PIB_ENC[[#This Row],[2009:III]]/PIB_ENC[[#This Row],[2008:III]]-1)*100</f>
        <v>8.8798526738911967</v>
      </c>
      <c r="I6" s="58">
        <f>(PIB_ENC[[#This Row],[2009:IV]]/PIB_ENC[[#This Row],[2008:IV]]-1)*100</f>
        <v>-9.4894916279684054</v>
      </c>
      <c r="J6" s="58">
        <f>(PIB_ENC[[#This Row],[2010:I]]/PIB_ENC[[#This Row],[2009:I]]-1)*100</f>
        <v>13.999235142356948</v>
      </c>
      <c r="K6" s="58">
        <f>(PIB_ENC[[#This Row],[2010:II]]/PIB_ENC[[#This Row],[2009:II]]-1)*100</f>
        <v>13.247937842219315</v>
      </c>
      <c r="L6" s="58">
        <f>(PIB_ENC[[#This Row],[2010:III]]/PIB_ENC[[#This Row],[2009:III]]-1)*100</f>
        <v>5.3862631318652765</v>
      </c>
      <c r="M6" s="58">
        <f>(PIB_ENC[[#This Row],[2010:IV]]/PIB_ENC[[#This Row],[2009:IV]]-1)*100</f>
        <v>6.9474724261508358</v>
      </c>
      <c r="N6" s="58">
        <f>(PIB_ENC[[#This Row],[2011:I]]/PIB_ENC[[#This Row],[2010:I]]-1)*100</f>
        <v>11.404318340712226</v>
      </c>
      <c r="O6" s="58">
        <f>(PIB_ENC[[#This Row],[2011:II]]/PIB_ENC[[#This Row],[2010:II]]-1)*100</f>
        <v>-6.6733861281076168</v>
      </c>
      <c r="P6" s="58">
        <f>(PIB_ENC[[#This Row],[2011:III]]/PIB_ENC[[#This Row],[2010:III]]-1)*100</f>
        <v>1.8774151030456654</v>
      </c>
      <c r="Q6" s="58">
        <f>(PIB_ENC[[#This Row],[2011:IV]]/PIB_ENC[[#This Row],[2010:IV]]-1)*100</f>
        <v>13.376123604365109</v>
      </c>
      <c r="R6" s="58">
        <f>(PIB_ENC[[#This Row],[2012:I]]/PIB_ENC[[#This Row],[2011:I]]-1)*100</f>
        <v>0.84754202560259895</v>
      </c>
      <c r="S6" s="58">
        <f>(PIB_ENC[[#This Row],[2012:II]]/PIB_ENC[[#This Row],[2011:II]]-1)*100</f>
        <v>-6.6381676514669419</v>
      </c>
      <c r="T6" s="58">
        <f>(PIB_ENC[[#This Row],[2012:III]]/PIB_ENC[[#This Row],[2011:III]]-1)*100</f>
        <v>-2.5431949656918085</v>
      </c>
      <c r="U6" s="58">
        <f>(PIB_ENC[[#This Row],[2012:IV]]/PIB_ENC[[#This Row],[2011:IV]]-1)*100</f>
        <v>-0.80569862892132527</v>
      </c>
      <c r="V6" s="58">
        <f>(PIB_ENC[[#This Row],[2013:I]]/PIB_ENC[[#This Row],[2012:I]]-1)*100</f>
        <v>-10.946372230438007</v>
      </c>
      <c r="W6" s="58">
        <f>(PIB_ENC[[#This Row],[2013:II]]/PIB_ENC[[#This Row],[2012:II]]-1)*100</f>
        <v>3.6981001223199916</v>
      </c>
      <c r="X6" s="58">
        <f>(PIB_ENC[[#This Row],[2013:III]]/PIB_ENC[[#This Row],[2012:III]]-1)*100</f>
        <v>17.571849230820536</v>
      </c>
      <c r="Y6" s="58">
        <f>(PIB_ENC[[#This Row],[2013:IV]]/PIB_ENC[[#This Row],[2012:IV]]-1)*100</f>
        <v>5.9171401026401282</v>
      </c>
      <c r="Z6" s="58">
        <f>(PIB_ENC[[#This Row],[2014:I]]/PIB_ENC[[#This Row],[2013:I]]-1)*100</f>
        <v>6.0192441872544356</v>
      </c>
      <c r="AA6" s="58">
        <f>(PIB_ENC[[#This Row],[2014:II]]/PIB_ENC[[#This Row],[2013:II]]-1)*100</f>
        <v>-3.2886577274971462</v>
      </c>
      <c r="AB6" s="58">
        <f>(PIB_ENC[[#This Row],[2014:III]]/PIB_ENC[[#This Row],[2013:III]]-1)*100</f>
        <v>4.8857757803806967</v>
      </c>
      <c r="AC6" s="58">
        <f>(PIB_ENC[[#This Row],[2014:IV]]/PIB_ENC[[#This Row],[2013:IV]]-1)*100</f>
        <v>0.23299886484822174</v>
      </c>
      <c r="AD6" s="58">
        <f>(PIB_ENC[[#This Row],[2015:I]]/PIB_ENC[[#This Row],[2014:I]]-1)*100</f>
        <v>-3.0453941026442388</v>
      </c>
      <c r="AE6" s="58">
        <f>(PIB_ENC[[#This Row],[2015:II]]/PIB_ENC[[#This Row],[2014:II]]-1)*100</f>
        <v>-2.7038780842236876</v>
      </c>
      <c r="AF6" s="58">
        <f>(PIB_ENC[[#This Row],[2015:III]]/PIB_ENC[[#This Row],[2014:III]]-1)*100</f>
        <v>-3.9832681136532377</v>
      </c>
      <c r="AG6" s="58">
        <f>(PIB_ENC[[#This Row],[2015:IV]]/PIB_ENC[[#This Row],[2014:IV]]-1)*100</f>
        <v>-1.7317399658502763</v>
      </c>
      <c r="AH6" s="58">
        <f>(PIB_ENC[[#This Row],[2016:I]]/PIB_ENC[[#This Row],[2015:I]]-1)*100</f>
        <v>16.615239854928319</v>
      </c>
      <c r="AI6" s="58">
        <f>(PIB_ENC[[#This Row],[2016:II]]/PIB_ENC[[#This Row],[2015:II]]-1)*100</f>
        <v>16.628850330801413</v>
      </c>
      <c r="AJ6" s="58">
        <f>(PIB_ENC[[#This Row],[2016:III]]/PIB_ENC[[#This Row],[2015:III]]-1)*100</f>
        <v>-7.2369113628068193</v>
      </c>
      <c r="AK6" s="58">
        <f>(PIB_ENC[[#This Row],[2016:IV]]/PIB_ENC[[#This Row],[2015:IV]]-1)*100</f>
        <v>9.2943822701652579</v>
      </c>
      <c r="AL6" s="58">
        <f>(PIB_ENC[[#This Row],[2017:I]]/PIB_ENC[[#This Row],[2016:I]]-1)*100</f>
        <v>11.339866640605711</v>
      </c>
      <c r="AM6" s="58">
        <f>(PIB_ENC[[#This Row],[2017:II]]/PIB_ENC[[#This Row],[2016:II]]-1)*100</f>
        <v>16.690955411561269</v>
      </c>
      <c r="AN6" s="58">
        <f>(PIB_ENC[[#This Row],[2017:III]]/PIB_ENC[[#This Row],[2016:III]]-1)*100</f>
        <v>-8.7521966484313101</v>
      </c>
      <c r="AO6" s="58">
        <f>(PIB_ENC[[#This Row],[2017:IV]]/PIB_ENC[[#This Row],[2016:IV]]-1)*100</f>
        <v>-10.58301315685256</v>
      </c>
      <c r="AP6" s="58">
        <f>(PIB_ENC[[#This Row],[2018:I]]/PIB_ENC[[#This Row],[2017:I]]-1)*100</f>
        <v>-11.587256493933296</v>
      </c>
      <c r="AQ6" s="58">
        <f>(PIB_ENC[[#This Row],[2018:II]]/PIB_ENC[[#This Row],[2017:II]]-1)*100</f>
        <v>-7.4483526922678012</v>
      </c>
      <c r="AR6" s="58">
        <f>(PIB_ENC[[#This Row],[2018:III]]/PIB_ENC[[#This Row],[2017:III]]-1)*100</f>
        <v>21.25824693723677</v>
      </c>
      <c r="AS6" s="58">
        <f>(PIB_ENC[[#This Row],[2018:IV]]/PIB_ENC[[#This Row],[2017:IV]]-1)*100</f>
        <v>28.584889716647808</v>
      </c>
      <c r="AT6" s="58">
        <f>(PIB_ENC[[#This Row],[2019:I]]/PIB_ENC[[#This Row],[2018:I]]-1)*100</f>
        <v>2.3645945532130064</v>
      </c>
      <c r="AU6" s="58">
        <f>(PIB_ENC[[#This Row],[2019:II]]/PIB_ENC[[#This Row],[2018:II]]-1)*100</f>
        <v>10.821721211015545</v>
      </c>
      <c r="AV6" s="58">
        <f>(PIB_ENC[[#This Row],[2019:III]]/PIB_ENC[[#This Row],[2018:III]]-1)*100</f>
        <v>6.2725042936961017</v>
      </c>
      <c r="AW6" s="58">
        <f>(PIB_ENC[[#This Row],[2019:IV]]/PIB_ENC[[#This Row],[2018:IV]]-1)*100</f>
        <v>0.51213130243104033</v>
      </c>
      <c r="AX6" s="58">
        <f>(PIB_ENC[[#This Row],[2020:I]]/PIB_ENC[[#This Row],[2019:I]]-1)*100</f>
        <v>13.782319283525823</v>
      </c>
      <c r="AY6" s="58">
        <f>(PIB_ENC[[#This Row],[2020:II]]/PIB_ENC[[#This Row],[2019:II]]-1)*100</f>
        <v>-35.723175747810188</v>
      </c>
      <c r="AZ6" s="58">
        <f>(PIB_ENC[[#This Row],[2020:III]]/PIB_ENC[[#This Row],[2019:III]]-1)*100</f>
        <v>-19.33439346490815</v>
      </c>
      <c r="BA6" s="58">
        <f>(PIB_ENC[[#This Row],[2020:IV]]/PIB_ENC[[#This Row],[2019:IV]]-1)*100</f>
        <v>-6.4308481706886962</v>
      </c>
      <c r="BB6" s="58">
        <f>(PIB_ENC[[#This Row],[2021:I]]/PIB_ENC[[#This Row],[2020:I]]-1)*100</f>
        <v>-18.550430672961593</v>
      </c>
      <c r="BC6" s="58">
        <f>(PIB_ENC[[#This Row],[2021:II]]/PIB_ENC[[#This Row],[2020:II]]-1)*100</f>
        <v>48.387540411121968</v>
      </c>
      <c r="BD6" s="58">
        <f>(PIB_ENC[[#This Row],[2021:III]]/PIB_ENC[[#This Row],[2020:III]]-1)*100</f>
        <v>16.327594733167739</v>
      </c>
      <c r="BE6" s="58">
        <f>(PIB_ENC[[#This Row],[2021:IV]]/PIB_ENC[[#This Row],[2020:IV]]-1)*100</f>
        <v>5.3532458651206705</v>
      </c>
      <c r="BF6" s="58">
        <f>(PIB_ENC[[#This Row],[2022:I]]/PIB_ENC[[#This Row],[2021:I]]-1)*100</f>
        <v>15.537569985312572</v>
      </c>
      <c r="BG6" s="58">
        <f>(PIB_ENC[[#This Row],[2022:II]]/PIB_ENC[[#This Row],[2021:II]]-1)*100</f>
        <v>0.2722320000040801</v>
      </c>
      <c r="BH6" s="58">
        <f>(PIB_ENC[[#This Row],[2022:III]]/PIB_ENC[[#This Row],[2021:III]]-1)*100</f>
        <v>-2.069589464419519</v>
      </c>
      <c r="BI6" s="58">
        <f>(PIB_ENC[[#This Row],[2022:IV]]/PIB_ENC[[#This Row],[2021:IV]]-1)*100</f>
        <v>2.4584210403848061</v>
      </c>
    </row>
    <row r="7" spans="1:61" ht="15" customHeight="1" x14ac:dyDescent="0.2">
      <c r="A7" s="49" t="s">
        <v>67</v>
      </c>
      <c r="B7" s="59">
        <f>(PIB_ENC[[#This Row],[2008:I]]/PIB_ENC[[#This Row],[2007:I]]-1)*100</f>
        <v>10.838745515623959</v>
      </c>
      <c r="C7" s="59">
        <f>(PIB_ENC[[#This Row],[2008:II]]/PIB_ENC[[#This Row],[2007:II]]-1)*100</f>
        <v>19.221471022616441</v>
      </c>
      <c r="D7" s="59">
        <f>(PIB_ENC[[#This Row],[2008:III]]/PIB_ENC[[#This Row],[2007:III]]-1)*100</f>
        <v>74.266299397317042</v>
      </c>
      <c r="E7" s="59">
        <f>(PIB_ENC[[#This Row],[2008:IV]]/PIB_ENC[[#This Row],[2007:IV]]-1)*100</f>
        <v>62.245322970736218</v>
      </c>
      <c r="F7" s="59">
        <f>(PIB_ENC[[#This Row],[2009:I]]/PIB_ENC[[#This Row],[2008:I]]-1)*100</f>
        <v>26.052964595960159</v>
      </c>
      <c r="G7" s="59">
        <f>(PIB_ENC[[#This Row],[2009:II]]/PIB_ENC[[#This Row],[2008:II]]-1)*100</f>
        <v>17.808963364772534</v>
      </c>
      <c r="H7" s="59">
        <f>(PIB_ENC[[#This Row],[2009:III]]/PIB_ENC[[#This Row],[2008:III]]-1)*100</f>
        <v>15.020775271884833</v>
      </c>
      <c r="I7" s="59">
        <f>(PIB_ENC[[#This Row],[2009:IV]]/PIB_ENC[[#This Row],[2008:IV]]-1)*100</f>
        <v>-0.44409344532380102</v>
      </c>
      <c r="J7" s="59">
        <f>(PIB_ENC[[#This Row],[2010:I]]/PIB_ENC[[#This Row],[2009:I]]-1)*100</f>
        <v>13.903191633432609</v>
      </c>
      <c r="K7" s="59">
        <f>(PIB_ENC[[#This Row],[2010:II]]/PIB_ENC[[#This Row],[2009:II]]-1)*100</f>
        <v>26.734406171686075</v>
      </c>
      <c r="L7" s="59">
        <f>(PIB_ENC[[#This Row],[2010:III]]/PIB_ENC[[#This Row],[2009:III]]-1)*100</f>
        <v>7.831947166511366</v>
      </c>
      <c r="M7" s="59">
        <f>(PIB_ENC[[#This Row],[2010:IV]]/PIB_ENC[[#This Row],[2009:IV]]-1)*100</f>
        <v>1.5071616605540905</v>
      </c>
      <c r="N7" s="59">
        <f>(PIB_ENC[[#This Row],[2011:I]]/PIB_ENC[[#This Row],[2010:I]]-1)*100</f>
        <v>-5.4166281198149591</v>
      </c>
      <c r="O7" s="59">
        <f>(PIB_ENC[[#This Row],[2011:II]]/PIB_ENC[[#This Row],[2010:II]]-1)*100</f>
        <v>-14.920685249805654</v>
      </c>
      <c r="P7" s="59">
        <f>(PIB_ENC[[#This Row],[2011:III]]/PIB_ENC[[#This Row],[2010:III]]-1)*100</f>
        <v>-4.8293666624351967</v>
      </c>
      <c r="Q7" s="59">
        <f>(PIB_ENC[[#This Row],[2011:IV]]/PIB_ENC[[#This Row],[2010:IV]]-1)*100</f>
        <v>11.018127228036212</v>
      </c>
      <c r="R7" s="59">
        <f>(PIB_ENC[[#This Row],[2012:I]]/PIB_ENC[[#This Row],[2011:I]]-1)*100</f>
        <v>41.802766420473382</v>
      </c>
      <c r="S7" s="59">
        <f>(PIB_ENC[[#This Row],[2012:II]]/PIB_ENC[[#This Row],[2011:II]]-1)*100</f>
        <v>71.04116258522923</v>
      </c>
      <c r="T7" s="59">
        <f>(PIB_ENC[[#This Row],[2012:III]]/PIB_ENC[[#This Row],[2011:III]]-1)*100</f>
        <v>64.242377407107384</v>
      </c>
      <c r="U7" s="59">
        <f>(PIB_ENC[[#This Row],[2012:IV]]/PIB_ENC[[#This Row],[2011:IV]]-1)*100</f>
        <v>59.717872412561391</v>
      </c>
      <c r="V7" s="59">
        <f>(PIB_ENC[[#This Row],[2013:I]]/PIB_ENC[[#This Row],[2012:I]]-1)*100</f>
        <v>21.992277271599026</v>
      </c>
      <c r="W7" s="59">
        <f>(PIB_ENC[[#This Row],[2013:II]]/PIB_ENC[[#This Row],[2012:II]]-1)*100</f>
        <v>12.706570518311299</v>
      </c>
      <c r="X7" s="59">
        <f>(PIB_ENC[[#This Row],[2013:III]]/PIB_ENC[[#This Row],[2012:III]]-1)*100</f>
        <v>9.590177977062142</v>
      </c>
      <c r="Y7" s="59">
        <f>(PIB_ENC[[#This Row],[2013:IV]]/PIB_ENC[[#This Row],[2012:IV]]-1)*100</f>
        <v>3.4490195095249421</v>
      </c>
      <c r="Z7" s="59">
        <f>(PIB_ENC[[#This Row],[2014:I]]/PIB_ENC[[#This Row],[2013:I]]-1)*100</f>
        <v>-23.161855222880245</v>
      </c>
      <c r="AA7" s="59">
        <f>(PIB_ENC[[#This Row],[2014:II]]/PIB_ENC[[#This Row],[2013:II]]-1)*100</f>
        <v>2.8100018141776317</v>
      </c>
      <c r="AB7" s="59">
        <f>(PIB_ENC[[#This Row],[2014:III]]/PIB_ENC[[#This Row],[2013:III]]-1)*100</f>
        <v>4.3236800728053248</v>
      </c>
      <c r="AC7" s="59">
        <f>(PIB_ENC[[#This Row],[2014:IV]]/PIB_ENC[[#This Row],[2013:IV]]-1)*100</f>
        <v>19.955703901440835</v>
      </c>
      <c r="AD7" s="59">
        <f>(PIB_ENC[[#This Row],[2015:I]]/PIB_ENC[[#This Row],[2014:I]]-1)*100</f>
        <v>60.896953052481415</v>
      </c>
      <c r="AE7" s="59">
        <f>(PIB_ENC[[#This Row],[2015:II]]/PIB_ENC[[#This Row],[2014:II]]-1)*100</f>
        <v>41.134714949952937</v>
      </c>
      <c r="AF7" s="59">
        <f>(PIB_ENC[[#This Row],[2015:III]]/PIB_ENC[[#This Row],[2014:III]]-1)*100</f>
        <v>44.177978049147825</v>
      </c>
      <c r="AG7" s="59">
        <f>(PIB_ENC[[#This Row],[2015:IV]]/PIB_ENC[[#This Row],[2014:IV]]-1)*100</f>
        <v>21.329095381559871</v>
      </c>
      <c r="AH7" s="59">
        <f>(PIB_ENC[[#This Row],[2016:I]]/PIB_ENC[[#This Row],[2015:I]]-1)*100</f>
        <v>13.368457101040999</v>
      </c>
      <c r="AI7" s="59">
        <f>(PIB_ENC[[#This Row],[2016:II]]/PIB_ENC[[#This Row],[2015:II]]-1)*100</f>
        <v>-13.638041374234911</v>
      </c>
      <c r="AJ7" s="59">
        <f>(PIB_ENC[[#This Row],[2016:III]]/PIB_ENC[[#This Row],[2015:III]]-1)*100</f>
        <v>-23.793434094138298</v>
      </c>
      <c r="AK7" s="59">
        <f>(PIB_ENC[[#This Row],[2016:IV]]/PIB_ENC[[#This Row],[2015:IV]]-1)*100</f>
        <v>-21.394058538889592</v>
      </c>
      <c r="AL7" s="59">
        <f>(PIB_ENC[[#This Row],[2017:I]]/PIB_ENC[[#This Row],[2016:I]]-1)*100</f>
        <v>-5.4155387362660123</v>
      </c>
      <c r="AM7" s="59">
        <f>(PIB_ENC[[#This Row],[2017:II]]/PIB_ENC[[#This Row],[2016:II]]-1)*100</f>
        <v>-4.3833807597553731</v>
      </c>
      <c r="AN7" s="59">
        <f>(PIB_ENC[[#This Row],[2017:III]]/PIB_ENC[[#This Row],[2016:III]]-1)*100</f>
        <v>5.1406416869421712</v>
      </c>
      <c r="AO7" s="59">
        <f>(PIB_ENC[[#This Row],[2017:IV]]/PIB_ENC[[#This Row],[2016:IV]]-1)*100</f>
        <v>14.341308100128703</v>
      </c>
      <c r="AP7" s="59">
        <f>(PIB_ENC[[#This Row],[2018:I]]/PIB_ENC[[#This Row],[2017:I]]-1)*100</f>
        <v>-2.884334574152958</v>
      </c>
      <c r="AQ7" s="59">
        <f>(PIB_ENC[[#This Row],[2018:II]]/PIB_ENC[[#This Row],[2017:II]]-1)*100</f>
        <v>4.0638752390001809</v>
      </c>
      <c r="AR7" s="59">
        <f>(PIB_ENC[[#This Row],[2018:III]]/PIB_ENC[[#This Row],[2017:III]]-1)*100</f>
        <v>7.222488347107614</v>
      </c>
      <c r="AS7" s="59">
        <f>(PIB_ENC[[#This Row],[2018:IV]]/PIB_ENC[[#This Row],[2017:IV]]-1)*100</f>
        <v>6.9798536757539775</v>
      </c>
      <c r="AT7" s="59">
        <f>(PIB_ENC[[#This Row],[2019:I]]/PIB_ENC[[#This Row],[2018:I]]-1)*100</f>
        <v>12.065648152093456</v>
      </c>
      <c r="AU7" s="59">
        <f>(PIB_ENC[[#This Row],[2019:II]]/PIB_ENC[[#This Row],[2018:II]]-1)*100</f>
        <v>10.920441082219345</v>
      </c>
      <c r="AV7" s="59">
        <f>(PIB_ENC[[#This Row],[2019:III]]/PIB_ENC[[#This Row],[2018:III]]-1)*100</f>
        <v>12.49512618794304</v>
      </c>
      <c r="AW7" s="59">
        <f>(PIB_ENC[[#This Row],[2019:IV]]/PIB_ENC[[#This Row],[2018:IV]]-1)*100</f>
        <v>-5.2954950559542135</v>
      </c>
      <c r="AX7" s="59">
        <f>(PIB_ENC[[#This Row],[2020:I]]/PIB_ENC[[#This Row],[2019:I]]-1)*100</f>
        <v>-7.2784398607919298</v>
      </c>
      <c r="AY7" s="59">
        <f>(PIB_ENC[[#This Row],[2020:II]]/PIB_ENC[[#This Row],[2019:II]]-1)*100</f>
        <v>-25.610710549142667</v>
      </c>
      <c r="AZ7" s="59">
        <f>(PIB_ENC[[#This Row],[2020:III]]/PIB_ENC[[#This Row],[2019:III]]-1)*100</f>
        <v>-34.06392591094842</v>
      </c>
      <c r="BA7" s="59">
        <f>(PIB_ENC[[#This Row],[2020:IV]]/PIB_ENC[[#This Row],[2019:IV]]-1)*100</f>
        <v>-29.659113912601843</v>
      </c>
      <c r="BB7" s="59">
        <f>(PIB_ENC[[#This Row],[2021:I]]/PIB_ENC[[#This Row],[2020:I]]-1)*100</f>
        <v>-20.483103113557188</v>
      </c>
      <c r="BC7" s="59">
        <f>(PIB_ENC[[#This Row],[2021:II]]/PIB_ENC[[#This Row],[2020:II]]-1)*100</f>
        <v>3.176562005160366</v>
      </c>
      <c r="BD7" s="59">
        <f>(PIB_ENC[[#This Row],[2021:III]]/PIB_ENC[[#This Row],[2020:III]]-1)*100</f>
        <v>11.416079593414707</v>
      </c>
      <c r="BE7" s="59">
        <f>(PIB_ENC[[#This Row],[2021:IV]]/PIB_ENC[[#This Row],[2020:IV]]-1)*100</f>
        <v>31.944339713817627</v>
      </c>
      <c r="BF7" s="59">
        <f>(PIB_ENC[[#This Row],[2022:I]]/PIB_ENC[[#This Row],[2021:I]]-1)*100</f>
        <v>38.274556010111382</v>
      </c>
      <c r="BG7" s="59">
        <f>(PIB_ENC[[#This Row],[2022:II]]/PIB_ENC[[#This Row],[2021:II]]-1)*100</f>
        <v>28.990197425755749</v>
      </c>
      <c r="BH7" s="59">
        <f>(PIB_ENC[[#This Row],[2022:III]]/PIB_ENC[[#This Row],[2021:III]]-1)*100</f>
        <v>32.307323276164766</v>
      </c>
      <c r="BI7" s="59">
        <f>(PIB_ENC[[#This Row],[2022:IV]]/PIB_ENC[[#This Row],[2021:IV]]-1)*100</f>
        <v>22.310827256735099</v>
      </c>
    </row>
    <row r="8" spans="1:61" ht="15" customHeight="1" x14ac:dyDescent="0.2">
      <c r="A8" s="47" t="s">
        <v>68</v>
      </c>
      <c r="B8" s="58">
        <f>(PIB_ENC[[#This Row],[2008:I]]/PIB_ENC[[#This Row],[2007:I]]-1)*100</f>
        <v>12.916649080750675</v>
      </c>
      <c r="C8" s="58">
        <f>(PIB_ENC[[#This Row],[2008:II]]/PIB_ENC[[#This Row],[2007:II]]-1)*100</f>
        <v>8.0276130843522928</v>
      </c>
      <c r="D8" s="58">
        <f>(PIB_ENC[[#This Row],[2008:III]]/PIB_ENC[[#This Row],[2007:III]]-1)*100</f>
        <v>25.099887144654588</v>
      </c>
      <c r="E8" s="58">
        <f>(PIB_ENC[[#This Row],[2008:IV]]/PIB_ENC[[#This Row],[2007:IV]]-1)*100</f>
        <v>28.052129137976635</v>
      </c>
      <c r="F8" s="58">
        <f>(PIB_ENC[[#This Row],[2009:I]]/PIB_ENC[[#This Row],[2008:I]]-1)*100</f>
        <v>17.263843831774551</v>
      </c>
      <c r="G8" s="58">
        <f>(PIB_ENC[[#This Row],[2009:II]]/PIB_ENC[[#This Row],[2008:II]]-1)*100</f>
        <v>2.7889680111051085</v>
      </c>
      <c r="H8" s="58">
        <f>(PIB_ENC[[#This Row],[2009:III]]/PIB_ENC[[#This Row],[2008:III]]-1)*100</f>
        <v>27.186310060075968</v>
      </c>
      <c r="I8" s="58">
        <f>(PIB_ENC[[#This Row],[2009:IV]]/PIB_ENC[[#This Row],[2008:IV]]-1)*100</f>
        <v>-50.974326569130568</v>
      </c>
      <c r="J8" s="58">
        <f>(PIB_ENC[[#This Row],[2010:I]]/PIB_ENC[[#This Row],[2009:I]]-1)*100</f>
        <v>-16.37927394242795</v>
      </c>
      <c r="K8" s="58">
        <f>(PIB_ENC[[#This Row],[2010:II]]/PIB_ENC[[#This Row],[2009:II]]-1)*100</f>
        <v>-4.1227687442017107</v>
      </c>
      <c r="L8" s="58">
        <f>(PIB_ENC[[#This Row],[2010:III]]/PIB_ENC[[#This Row],[2009:III]]-1)*100</f>
        <v>-21.416998141637901</v>
      </c>
      <c r="M8" s="58">
        <f>(PIB_ENC[[#This Row],[2010:IV]]/PIB_ENC[[#This Row],[2009:IV]]-1)*100</f>
        <v>3.7020472754421663</v>
      </c>
      <c r="N8" s="58">
        <f>(PIB_ENC[[#This Row],[2011:I]]/PIB_ENC[[#This Row],[2010:I]]-1)*100</f>
        <v>5.532046318529571</v>
      </c>
      <c r="O8" s="58">
        <f>(PIB_ENC[[#This Row],[2011:II]]/PIB_ENC[[#This Row],[2010:II]]-1)*100</f>
        <v>-3.9038175199302638</v>
      </c>
      <c r="P8" s="58">
        <f>(PIB_ENC[[#This Row],[2011:III]]/PIB_ENC[[#This Row],[2010:III]]-1)*100</f>
        <v>-7.7975474080584366</v>
      </c>
      <c r="Q8" s="58">
        <f>(PIB_ENC[[#This Row],[2011:IV]]/PIB_ENC[[#This Row],[2010:IV]]-1)*100</f>
        <v>12.361812012701346</v>
      </c>
      <c r="R8" s="58">
        <f>(PIB_ENC[[#This Row],[2012:I]]/PIB_ENC[[#This Row],[2011:I]]-1)*100</f>
        <v>-14.816149702976023</v>
      </c>
      <c r="S8" s="58">
        <f>(PIB_ENC[[#This Row],[2012:II]]/PIB_ENC[[#This Row],[2011:II]]-1)*100</f>
        <v>-26.21487498404802</v>
      </c>
      <c r="T8" s="58">
        <f>(PIB_ENC[[#This Row],[2012:III]]/PIB_ENC[[#This Row],[2011:III]]-1)*100</f>
        <v>-4.2109544857013574</v>
      </c>
      <c r="U8" s="58">
        <f>(PIB_ENC[[#This Row],[2012:IV]]/PIB_ENC[[#This Row],[2011:IV]]-1)*100</f>
        <v>-5.3688989897217603</v>
      </c>
      <c r="V8" s="58">
        <f>(PIB_ENC[[#This Row],[2013:I]]/PIB_ENC[[#This Row],[2012:I]]-1)*100</f>
        <v>-20.121455359493467</v>
      </c>
      <c r="W8" s="58">
        <f>(PIB_ENC[[#This Row],[2013:II]]/PIB_ENC[[#This Row],[2012:II]]-1)*100</f>
        <v>19.137339424969312</v>
      </c>
      <c r="X8" s="58">
        <f>(PIB_ENC[[#This Row],[2013:III]]/PIB_ENC[[#This Row],[2012:III]]-1)*100</f>
        <v>9.8058566097927624</v>
      </c>
      <c r="Y8" s="58">
        <f>(PIB_ENC[[#This Row],[2013:IV]]/PIB_ENC[[#This Row],[2012:IV]]-1)*100</f>
        <v>-7.7909065444310972</v>
      </c>
      <c r="Z8" s="58">
        <f>(PIB_ENC[[#This Row],[2014:I]]/PIB_ENC[[#This Row],[2013:I]]-1)*100</f>
        <v>30.608166028492011</v>
      </c>
      <c r="AA8" s="58">
        <f>(PIB_ENC[[#This Row],[2014:II]]/PIB_ENC[[#This Row],[2013:II]]-1)*100</f>
        <v>9.0087654008637266</v>
      </c>
      <c r="AB8" s="58">
        <f>(PIB_ENC[[#This Row],[2014:III]]/PIB_ENC[[#This Row],[2013:III]]-1)*100</f>
        <v>-4.9026819844550147</v>
      </c>
      <c r="AC8" s="58">
        <f>(PIB_ENC[[#This Row],[2014:IV]]/PIB_ENC[[#This Row],[2013:IV]]-1)*100</f>
        <v>3.2009870340361735</v>
      </c>
      <c r="AD8" s="58">
        <f>(PIB_ENC[[#This Row],[2015:I]]/PIB_ENC[[#This Row],[2014:I]]-1)*100</f>
        <v>3.3268855653325602</v>
      </c>
      <c r="AE8" s="58">
        <f>(PIB_ENC[[#This Row],[2015:II]]/PIB_ENC[[#This Row],[2014:II]]-1)*100</f>
        <v>-15.35047361651749</v>
      </c>
      <c r="AF8" s="58">
        <f>(PIB_ENC[[#This Row],[2015:III]]/PIB_ENC[[#This Row],[2014:III]]-1)*100</f>
        <v>-25.987068491222022</v>
      </c>
      <c r="AG8" s="58">
        <f>(PIB_ENC[[#This Row],[2015:IV]]/PIB_ENC[[#This Row],[2014:IV]]-1)*100</f>
        <v>-15.292150842107588</v>
      </c>
      <c r="AH8" s="58">
        <f>(PIB_ENC[[#This Row],[2016:I]]/PIB_ENC[[#This Row],[2015:I]]-1)*100</f>
        <v>-28.49498961553255</v>
      </c>
      <c r="AI8" s="58">
        <f>(PIB_ENC[[#This Row],[2016:II]]/PIB_ENC[[#This Row],[2015:II]]-1)*100</f>
        <v>-28.724420693047502</v>
      </c>
      <c r="AJ8" s="58">
        <f>(PIB_ENC[[#This Row],[2016:III]]/PIB_ENC[[#This Row],[2015:III]]-1)*100</f>
        <v>-10.636529892089975</v>
      </c>
      <c r="AK8" s="58">
        <f>(PIB_ENC[[#This Row],[2016:IV]]/PIB_ENC[[#This Row],[2015:IV]]-1)*100</f>
        <v>-46.854603850492083</v>
      </c>
      <c r="AL8" s="58">
        <f>(PIB_ENC[[#This Row],[2017:I]]/PIB_ENC[[#This Row],[2016:I]]-1)*100</f>
        <v>2.0857590976127716</v>
      </c>
      <c r="AM8" s="58">
        <f>(PIB_ENC[[#This Row],[2017:II]]/PIB_ENC[[#This Row],[2016:II]]-1)*100</f>
        <v>-5.6649386810083797</v>
      </c>
      <c r="AN8" s="58">
        <f>(PIB_ENC[[#This Row],[2017:III]]/PIB_ENC[[#This Row],[2016:III]]-1)*100</f>
        <v>12.69971827937184</v>
      </c>
      <c r="AO8" s="58">
        <f>(PIB_ENC[[#This Row],[2017:IV]]/PIB_ENC[[#This Row],[2016:IV]]-1)*100</f>
        <v>42.397795671339189</v>
      </c>
      <c r="AP8" s="58">
        <f>(PIB_ENC[[#This Row],[2018:I]]/PIB_ENC[[#This Row],[2017:I]]-1)*100</f>
        <v>-22.381404059446965</v>
      </c>
      <c r="AQ8" s="58">
        <f>(PIB_ENC[[#This Row],[2018:II]]/PIB_ENC[[#This Row],[2017:II]]-1)*100</f>
        <v>10.218402104129808</v>
      </c>
      <c r="AR8" s="58">
        <f>(PIB_ENC[[#This Row],[2018:III]]/PIB_ENC[[#This Row],[2017:III]]-1)*100</f>
        <v>9.2124066898540136</v>
      </c>
      <c r="AS8" s="58">
        <f>(PIB_ENC[[#This Row],[2018:IV]]/PIB_ENC[[#This Row],[2017:IV]]-1)*100</f>
        <v>1.4524242023622458</v>
      </c>
      <c r="AT8" s="58">
        <f>(PIB_ENC[[#This Row],[2019:I]]/PIB_ENC[[#This Row],[2018:I]]-1)*100</f>
        <v>26.24582966538329</v>
      </c>
      <c r="AU8" s="58">
        <f>(PIB_ENC[[#This Row],[2019:II]]/PIB_ENC[[#This Row],[2018:II]]-1)*100</f>
        <v>1.0415138056826256</v>
      </c>
      <c r="AV8" s="58">
        <f>(PIB_ENC[[#This Row],[2019:III]]/PIB_ENC[[#This Row],[2018:III]]-1)*100</f>
        <v>-4.7717322485764431</v>
      </c>
      <c r="AW8" s="58">
        <f>(PIB_ENC[[#This Row],[2019:IV]]/PIB_ENC[[#This Row],[2018:IV]]-1)*100</f>
        <v>20.991918039603917</v>
      </c>
      <c r="AX8" s="58">
        <f>(PIB_ENC[[#This Row],[2020:I]]/PIB_ENC[[#This Row],[2019:I]]-1)*100</f>
        <v>24.987667683655324</v>
      </c>
      <c r="AY8" s="58">
        <f>(PIB_ENC[[#This Row],[2020:II]]/PIB_ENC[[#This Row],[2019:II]]-1)*100</f>
        <v>-43.733031590605208</v>
      </c>
      <c r="AZ8" s="58">
        <f>(PIB_ENC[[#This Row],[2020:III]]/PIB_ENC[[#This Row],[2019:III]]-1)*100</f>
        <v>-4.4027465923507147</v>
      </c>
      <c r="BA8" s="58">
        <f>(PIB_ENC[[#This Row],[2020:IV]]/PIB_ENC[[#This Row],[2019:IV]]-1)*100</f>
        <v>3.5753844932670198</v>
      </c>
      <c r="BB8" s="58">
        <f>(PIB_ENC[[#This Row],[2021:I]]/PIB_ENC[[#This Row],[2020:I]]-1)*100</f>
        <v>-9.3522220592639922</v>
      </c>
      <c r="BC8" s="58">
        <f>(PIB_ENC[[#This Row],[2021:II]]/PIB_ENC[[#This Row],[2020:II]]-1)*100</f>
        <v>157.24572539918543</v>
      </c>
      <c r="BD8" s="58">
        <f>(PIB_ENC[[#This Row],[2021:III]]/PIB_ENC[[#This Row],[2020:III]]-1)*100</f>
        <v>20.435580585223413</v>
      </c>
      <c r="BE8" s="58">
        <f>(PIB_ENC[[#This Row],[2021:IV]]/PIB_ENC[[#This Row],[2020:IV]]-1)*100</f>
        <v>25.522316083573848</v>
      </c>
      <c r="BF8" s="58">
        <f>(PIB_ENC[[#This Row],[2022:I]]/PIB_ENC[[#This Row],[2021:I]]-1)*100</f>
        <v>19.759404035949157</v>
      </c>
      <c r="BG8" s="58">
        <f>(PIB_ENC[[#This Row],[2022:II]]/PIB_ENC[[#This Row],[2021:II]]-1)*100</f>
        <v>1.2454850104145043</v>
      </c>
      <c r="BH8" s="58">
        <f>(PIB_ENC[[#This Row],[2022:III]]/PIB_ENC[[#This Row],[2021:III]]-1)*100</f>
        <v>13.736442495383926</v>
      </c>
      <c r="BI8" s="58">
        <f>(PIB_ENC[[#This Row],[2022:IV]]/PIB_ENC[[#This Row],[2021:IV]]-1)*100</f>
        <v>-20.802108985493184</v>
      </c>
    </row>
    <row r="9" spans="1:61" ht="15" customHeight="1" x14ac:dyDescent="0.2">
      <c r="A9" s="49" t="s">
        <v>69</v>
      </c>
      <c r="B9" s="59">
        <f>(PIB_ENC[[#This Row],[2008:I]]/PIB_ENC[[#This Row],[2007:I]]-1)*100</f>
        <v>5.4112790324039262</v>
      </c>
      <c r="C9" s="59">
        <f>(PIB_ENC[[#This Row],[2008:II]]/PIB_ENC[[#This Row],[2007:II]]-1)*100</f>
        <v>-10.215032716874717</v>
      </c>
      <c r="D9" s="59">
        <f>(PIB_ENC[[#This Row],[2008:III]]/PIB_ENC[[#This Row],[2007:III]]-1)*100</f>
        <v>11.847899546549879</v>
      </c>
      <c r="E9" s="59">
        <f>(PIB_ENC[[#This Row],[2008:IV]]/PIB_ENC[[#This Row],[2007:IV]]-1)*100</f>
        <v>-15.448637174864398</v>
      </c>
      <c r="F9" s="59">
        <f>(PIB_ENC[[#This Row],[2009:I]]/PIB_ENC[[#This Row],[2008:I]]-1)*100</f>
        <v>17.458184112012344</v>
      </c>
      <c r="G9" s="59">
        <f>(PIB_ENC[[#This Row],[2009:II]]/PIB_ENC[[#This Row],[2008:II]]-1)*100</f>
        <v>1.3478141927998344</v>
      </c>
      <c r="H9" s="59">
        <f>(PIB_ENC[[#This Row],[2009:III]]/PIB_ENC[[#This Row],[2008:III]]-1)*100</f>
        <v>-2.0760771807103229</v>
      </c>
      <c r="I9" s="59">
        <f>(PIB_ENC[[#This Row],[2009:IV]]/PIB_ENC[[#This Row],[2008:IV]]-1)*100</f>
        <v>6.3608341601850249</v>
      </c>
      <c r="J9" s="59">
        <f>(PIB_ENC[[#This Row],[2010:I]]/PIB_ENC[[#This Row],[2009:I]]-1)*100</f>
        <v>-5.1143124733219363</v>
      </c>
      <c r="K9" s="59">
        <f>(PIB_ENC[[#This Row],[2010:II]]/PIB_ENC[[#This Row],[2009:II]]-1)*100</f>
        <v>15.974460896480025</v>
      </c>
      <c r="L9" s="59">
        <f>(PIB_ENC[[#This Row],[2010:III]]/PIB_ENC[[#This Row],[2009:III]]-1)*100</f>
        <v>4.4467585534079701</v>
      </c>
      <c r="M9" s="59">
        <f>(PIB_ENC[[#This Row],[2010:IV]]/PIB_ENC[[#This Row],[2009:IV]]-1)*100</f>
        <v>-3.0011089505817878</v>
      </c>
      <c r="N9" s="59">
        <f>(PIB_ENC[[#This Row],[2011:I]]/PIB_ENC[[#This Row],[2010:I]]-1)*100</f>
        <v>-7.0198042886204899</v>
      </c>
      <c r="O9" s="59">
        <f>(PIB_ENC[[#This Row],[2011:II]]/PIB_ENC[[#This Row],[2010:II]]-1)*100</f>
        <v>1.5518041068589561</v>
      </c>
      <c r="P9" s="59">
        <f>(PIB_ENC[[#This Row],[2011:III]]/PIB_ENC[[#This Row],[2010:III]]-1)*100</f>
        <v>10.454763489449558</v>
      </c>
      <c r="Q9" s="59">
        <f>(PIB_ENC[[#This Row],[2011:IV]]/PIB_ENC[[#This Row],[2010:IV]]-1)*100</f>
        <v>3.6511610732276045</v>
      </c>
      <c r="R9" s="59">
        <f>(PIB_ENC[[#This Row],[2012:I]]/PIB_ENC[[#This Row],[2011:I]]-1)*100</f>
        <v>7.79940634121985</v>
      </c>
      <c r="S9" s="59">
        <f>(PIB_ENC[[#This Row],[2012:II]]/PIB_ENC[[#This Row],[2011:II]]-1)*100</f>
        <v>-6.5648479177370156</v>
      </c>
      <c r="T9" s="59">
        <f>(PIB_ENC[[#This Row],[2012:III]]/PIB_ENC[[#This Row],[2011:III]]-1)*100</f>
        <v>-6.9191555897611501</v>
      </c>
      <c r="U9" s="59">
        <f>(PIB_ENC[[#This Row],[2012:IV]]/PIB_ENC[[#This Row],[2011:IV]]-1)*100</f>
        <v>-1.5516747122638508</v>
      </c>
      <c r="V9" s="59">
        <f>(PIB_ENC[[#This Row],[2013:I]]/PIB_ENC[[#This Row],[2012:I]]-1)*100</f>
        <v>-4.952928945634949</v>
      </c>
      <c r="W9" s="59">
        <f>(PIB_ENC[[#This Row],[2013:II]]/PIB_ENC[[#This Row],[2012:II]]-1)*100</f>
        <v>-8.4665136173083582</v>
      </c>
      <c r="X9" s="59">
        <f>(PIB_ENC[[#This Row],[2013:III]]/PIB_ENC[[#This Row],[2012:III]]-1)*100</f>
        <v>-7.5433907706517918</v>
      </c>
      <c r="Y9" s="59">
        <f>(PIB_ENC[[#This Row],[2013:IV]]/PIB_ENC[[#This Row],[2012:IV]]-1)*100</f>
        <v>-10.956883834982257</v>
      </c>
      <c r="Z9" s="59">
        <f>(PIB_ENC[[#This Row],[2014:I]]/PIB_ENC[[#This Row],[2013:I]]-1)*100</f>
        <v>1.5845755642651005</v>
      </c>
      <c r="AA9" s="59">
        <f>(PIB_ENC[[#This Row],[2014:II]]/PIB_ENC[[#This Row],[2013:II]]-1)*100</f>
        <v>5.1835774426511882E-2</v>
      </c>
      <c r="AB9" s="59">
        <f>(PIB_ENC[[#This Row],[2014:III]]/PIB_ENC[[#This Row],[2013:III]]-1)*100</f>
        <v>-0.25216841397438516</v>
      </c>
      <c r="AC9" s="59">
        <f>(PIB_ENC[[#This Row],[2014:IV]]/PIB_ENC[[#This Row],[2013:IV]]-1)*100</f>
        <v>8.1379570247494204</v>
      </c>
      <c r="AD9" s="59">
        <f>(PIB_ENC[[#This Row],[2015:I]]/PIB_ENC[[#This Row],[2014:I]]-1)*100</f>
        <v>-12.38400779483192</v>
      </c>
      <c r="AE9" s="59">
        <f>(PIB_ENC[[#This Row],[2015:II]]/PIB_ENC[[#This Row],[2014:II]]-1)*100</f>
        <v>-5.1520078655582502</v>
      </c>
      <c r="AF9" s="59">
        <f>(PIB_ENC[[#This Row],[2015:III]]/PIB_ENC[[#This Row],[2014:III]]-1)*100</f>
        <v>-7.9041747262724726</v>
      </c>
      <c r="AG9" s="59">
        <f>(PIB_ENC[[#This Row],[2015:IV]]/PIB_ENC[[#This Row],[2014:IV]]-1)*100</f>
        <v>-10.444988723449445</v>
      </c>
      <c r="AH9" s="59">
        <f>(PIB_ENC[[#This Row],[2016:I]]/PIB_ENC[[#This Row],[2015:I]]-1)*100</f>
        <v>9.6312403578662895</v>
      </c>
      <c r="AI9" s="59">
        <f>(PIB_ENC[[#This Row],[2016:II]]/PIB_ENC[[#This Row],[2015:II]]-1)*100</f>
        <v>14.900722112628006</v>
      </c>
      <c r="AJ9" s="59">
        <f>(PIB_ENC[[#This Row],[2016:III]]/PIB_ENC[[#This Row],[2015:III]]-1)*100</f>
        <v>17.20900020249816</v>
      </c>
      <c r="AK9" s="59">
        <f>(PIB_ENC[[#This Row],[2016:IV]]/PIB_ENC[[#This Row],[2015:IV]]-1)*100</f>
        <v>21.099879019079992</v>
      </c>
      <c r="AL9" s="59">
        <f>(PIB_ENC[[#This Row],[2017:I]]/PIB_ENC[[#This Row],[2016:I]]-1)*100</f>
        <v>16.159996740364125</v>
      </c>
      <c r="AM9" s="59">
        <f>(PIB_ENC[[#This Row],[2017:II]]/PIB_ENC[[#This Row],[2016:II]]-1)*100</f>
        <v>7.2496010620122675</v>
      </c>
      <c r="AN9" s="59">
        <f>(PIB_ENC[[#This Row],[2017:III]]/PIB_ENC[[#This Row],[2016:III]]-1)*100</f>
        <v>7.9820377789697528</v>
      </c>
      <c r="AO9" s="59">
        <f>(PIB_ENC[[#This Row],[2017:IV]]/PIB_ENC[[#This Row],[2016:IV]]-1)*100</f>
        <v>9.45642192923839</v>
      </c>
      <c r="AP9" s="59">
        <f>(PIB_ENC[[#This Row],[2018:I]]/PIB_ENC[[#This Row],[2017:I]]-1)*100</f>
        <v>7.2254052333543761</v>
      </c>
      <c r="AQ9" s="59">
        <f>(PIB_ENC[[#This Row],[2018:II]]/PIB_ENC[[#This Row],[2017:II]]-1)*100</f>
        <v>10.526588105302759</v>
      </c>
      <c r="AR9" s="59">
        <f>(PIB_ENC[[#This Row],[2018:III]]/PIB_ENC[[#This Row],[2017:III]]-1)*100</f>
        <v>12.322423782921877</v>
      </c>
      <c r="AS9" s="59">
        <f>(PIB_ENC[[#This Row],[2018:IV]]/PIB_ENC[[#This Row],[2017:IV]]-1)*100</f>
        <v>9.6397736179061777</v>
      </c>
      <c r="AT9" s="59">
        <f>(PIB_ENC[[#This Row],[2019:I]]/PIB_ENC[[#This Row],[2018:I]]-1)*100</f>
        <v>7.9683337158344303</v>
      </c>
      <c r="AU9" s="59">
        <f>(PIB_ENC[[#This Row],[2019:II]]/PIB_ENC[[#This Row],[2018:II]]-1)*100</f>
        <v>10.398625030478058</v>
      </c>
      <c r="AV9" s="59">
        <f>(PIB_ENC[[#This Row],[2019:III]]/PIB_ENC[[#This Row],[2018:III]]-1)*100</f>
        <v>7.7956122774932357</v>
      </c>
      <c r="AW9" s="59">
        <f>(PIB_ENC[[#This Row],[2019:IV]]/PIB_ENC[[#This Row],[2018:IV]]-1)*100</f>
        <v>6.6231196755304866</v>
      </c>
      <c r="AX9" s="59">
        <f>(PIB_ENC[[#This Row],[2020:I]]/PIB_ENC[[#This Row],[2019:I]]-1)*100</f>
        <v>-11.730530126247995</v>
      </c>
      <c r="AY9" s="59">
        <f>(PIB_ENC[[#This Row],[2020:II]]/PIB_ENC[[#This Row],[2019:II]]-1)*100</f>
        <v>-51.95842496905216</v>
      </c>
      <c r="AZ9" s="59">
        <f>(PIB_ENC[[#This Row],[2020:III]]/PIB_ENC[[#This Row],[2019:III]]-1)*100</f>
        <v>-38.201230422572195</v>
      </c>
      <c r="BA9" s="59">
        <f>(PIB_ENC[[#This Row],[2020:IV]]/PIB_ENC[[#This Row],[2019:IV]]-1)*100</f>
        <v>-35.511402179573807</v>
      </c>
      <c r="BB9" s="59">
        <f>(PIB_ENC[[#This Row],[2021:I]]/PIB_ENC[[#This Row],[2020:I]]-1)*100</f>
        <v>-20.429121466633127</v>
      </c>
      <c r="BC9" s="59">
        <f>(PIB_ENC[[#This Row],[2021:II]]/PIB_ENC[[#This Row],[2020:II]]-1)*100</f>
        <v>51.35445501323268</v>
      </c>
      <c r="BD9" s="59">
        <f>(PIB_ENC[[#This Row],[2021:III]]/PIB_ENC[[#This Row],[2020:III]]-1)*100</f>
        <v>23.719905401567985</v>
      </c>
      <c r="BE9" s="59">
        <f>(PIB_ENC[[#This Row],[2021:IV]]/PIB_ENC[[#This Row],[2020:IV]]-1)*100</f>
        <v>27.648658710988204</v>
      </c>
      <c r="BF9" s="59">
        <f>(PIB_ENC[[#This Row],[2022:I]]/PIB_ENC[[#This Row],[2021:I]]-1)*100</f>
        <v>35.499816782392045</v>
      </c>
      <c r="BG9" s="59">
        <f>(PIB_ENC[[#This Row],[2022:II]]/PIB_ENC[[#This Row],[2021:II]]-1)*100</f>
        <v>43.232760287388672</v>
      </c>
      <c r="BH9" s="59">
        <f>(PIB_ENC[[#This Row],[2022:III]]/PIB_ENC[[#This Row],[2021:III]]-1)*100</f>
        <v>40.082016508612561</v>
      </c>
      <c r="BI9" s="59">
        <f>(PIB_ENC[[#This Row],[2022:IV]]/PIB_ENC[[#This Row],[2021:IV]]-1)*100</f>
        <v>20.841861102500438</v>
      </c>
    </row>
    <row r="10" spans="1:61" ht="15" customHeight="1" x14ac:dyDescent="0.2">
      <c r="A10" s="102" t="s">
        <v>124</v>
      </c>
      <c r="B10" s="58">
        <f>(PIB_ENC[[#This Row],[2008:I]]/PIB_ENC[[#This Row],[2007:I]]-1)*100</f>
        <v>7.4315954382224714</v>
      </c>
      <c r="C10" s="58">
        <f>(PIB_ENC[[#This Row],[2008:II]]/PIB_ENC[[#This Row],[2007:II]]-1)*100</f>
        <v>9.4446095447133125</v>
      </c>
      <c r="D10" s="58">
        <f>(PIB_ENC[[#This Row],[2008:III]]/PIB_ENC[[#This Row],[2007:III]]-1)*100</f>
        <v>8.3176169798209401</v>
      </c>
      <c r="E10" s="58">
        <f>(PIB_ENC[[#This Row],[2008:IV]]/PIB_ENC[[#This Row],[2007:IV]]-1)*100</f>
        <v>5.7111137039101756</v>
      </c>
      <c r="F10" s="58">
        <f>(PIB_ENC[[#This Row],[2009:I]]/PIB_ENC[[#This Row],[2008:I]]-1)*100</f>
        <v>-15.687304459153129</v>
      </c>
      <c r="G10" s="58">
        <f>(PIB_ENC[[#This Row],[2009:II]]/PIB_ENC[[#This Row],[2008:II]]-1)*100</f>
        <v>-7.7115028086102155</v>
      </c>
      <c r="H10" s="58">
        <f>(PIB_ENC[[#This Row],[2009:III]]/PIB_ENC[[#This Row],[2008:III]]-1)*100</f>
        <v>-5.5045316011899548</v>
      </c>
      <c r="I10" s="58">
        <f>(PIB_ENC[[#This Row],[2009:IV]]/PIB_ENC[[#This Row],[2008:IV]]-1)*100</f>
        <v>-5.1151511174341247</v>
      </c>
      <c r="J10" s="58">
        <f>(PIB_ENC[[#This Row],[2010:I]]/PIB_ENC[[#This Row],[2009:I]]-1)*100</f>
        <v>23.140611851905966</v>
      </c>
      <c r="K10" s="58">
        <f>(PIB_ENC[[#This Row],[2010:II]]/PIB_ENC[[#This Row],[2009:II]]-1)*100</f>
        <v>5.7916004391042053</v>
      </c>
      <c r="L10" s="58">
        <f>(PIB_ENC[[#This Row],[2010:III]]/PIB_ENC[[#This Row],[2009:III]]-1)*100</f>
        <v>2.7722932194785832</v>
      </c>
      <c r="M10" s="58">
        <f>(PIB_ENC[[#This Row],[2010:IV]]/PIB_ENC[[#This Row],[2009:IV]]-1)*100</f>
        <v>7.2190029093584407</v>
      </c>
      <c r="N10" s="58">
        <f>(PIB_ENC[[#This Row],[2011:I]]/PIB_ENC[[#This Row],[2010:I]]-1)*100</f>
        <v>-17.947536988861579</v>
      </c>
      <c r="O10" s="58">
        <f>(PIB_ENC[[#This Row],[2011:II]]/PIB_ENC[[#This Row],[2010:II]]-1)*100</f>
        <v>-6.3588579960964235</v>
      </c>
      <c r="P10" s="58">
        <f>(PIB_ENC[[#This Row],[2011:III]]/PIB_ENC[[#This Row],[2010:III]]-1)*100</f>
        <v>-9.345798555517149</v>
      </c>
      <c r="Q10" s="58">
        <f>(PIB_ENC[[#This Row],[2011:IV]]/PIB_ENC[[#This Row],[2010:IV]]-1)*100</f>
        <v>-13.60438052009998</v>
      </c>
      <c r="R10" s="58">
        <f>(PIB_ENC[[#This Row],[2012:I]]/PIB_ENC[[#This Row],[2011:I]]-1)*100</f>
        <v>-11.203604089308804</v>
      </c>
      <c r="S10" s="58">
        <f>(PIB_ENC[[#This Row],[2012:II]]/PIB_ENC[[#This Row],[2011:II]]-1)*100</f>
        <v>-5.8611978407901226</v>
      </c>
      <c r="T10" s="58">
        <f>(PIB_ENC[[#This Row],[2012:III]]/PIB_ENC[[#This Row],[2011:III]]-1)*100</f>
        <v>-8.5166250947933726</v>
      </c>
      <c r="U10" s="58">
        <f>(PIB_ENC[[#This Row],[2012:IV]]/PIB_ENC[[#This Row],[2011:IV]]-1)*100</f>
        <v>0.66577489635855081</v>
      </c>
      <c r="V10" s="58">
        <f>(PIB_ENC[[#This Row],[2013:I]]/PIB_ENC[[#This Row],[2012:I]]-1)*100</f>
        <v>12.854601791416908</v>
      </c>
      <c r="W10" s="58">
        <f>(PIB_ENC[[#This Row],[2013:II]]/PIB_ENC[[#This Row],[2012:II]]-1)*100</f>
        <v>8.2827401831408807</v>
      </c>
      <c r="X10" s="58">
        <f>(PIB_ENC[[#This Row],[2013:III]]/PIB_ENC[[#This Row],[2012:III]]-1)*100</f>
        <v>10.202765803986601</v>
      </c>
      <c r="Y10" s="58">
        <f>(PIB_ENC[[#This Row],[2013:IV]]/PIB_ENC[[#This Row],[2012:IV]]-1)*100</f>
        <v>3.1585637432958169</v>
      </c>
      <c r="Z10" s="58">
        <f>(PIB_ENC[[#This Row],[2014:I]]/PIB_ENC[[#This Row],[2013:I]]-1)*100</f>
        <v>-12.009797243441177</v>
      </c>
      <c r="AA10" s="58">
        <f>(PIB_ENC[[#This Row],[2014:II]]/PIB_ENC[[#This Row],[2013:II]]-1)*100</f>
        <v>-12.34613461382189</v>
      </c>
      <c r="AB10" s="58">
        <f>(PIB_ENC[[#This Row],[2014:III]]/PIB_ENC[[#This Row],[2013:III]]-1)*100</f>
        <v>-7.8097505742769862</v>
      </c>
      <c r="AC10" s="58">
        <f>(PIB_ENC[[#This Row],[2014:IV]]/PIB_ENC[[#This Row],[2013:IV]]-1)*100</f>
        <v>-10.816864018976947</v>
      </c>
      <c r="AD10" s="58">
        <f>(PIB_ENC[[#This Row],[2015:I]]/PIB_ENC[[#This Row],[2014:I]]-1)*100</f>
        <v>-3.0509363705897297</v>
      </c>
      <c r="AE10" s="58">
        <f>(PIB_ENC[[#This Row],[2015:II]]/PIB_ENC[[#This Row],[2014:II]]-1)*100</f>
        <v>9.8458381117513696</v>
      </c>
      <c r="AF10" s="58">
        <f>(PIB_ENC[[#This Row],[2015:III]]/PIB_ENC[[#This Row],[2014:III]]-1)*100</f>
        <v>7.546393764021686</v>
      </c>
      <c r="AG10" s="58">
        <f>(PIB_ENC[[#This Row],[2015:IV]]/PIB_ENC[[#This Row],[2014:IV]]-1)*100</f>
        <v>13.417604266663696</v>
      </c>
      <c r="AH10" s="58">
        <f>(PIB_ENC[[#This Row],[2016:I]]/PIB_ENC[[#This Row],[2015:I]]-1)*100</f>
        <v>42.646712075731315</v>
      </c>
      <c r="AI10" s="58">
        <f>(PIB_ENC[[#This Row],[2016:II]]/PIB_ENC[[#This Row],[2015:II]]-1)*100</f>
        <v>47.295910657154792</v>
      </c>
      <c r="AJ10" s="58">
        <f>(PIB_ENC[[#This Row],[2016:III]]/PIB_ENC[[#This Row],[2015:III]]-1)*100</f>
        <v>31.953844638556571</v>
      </c>
      <c r="AK10" s="58">
        <f>(PIB_ENC[[#This Row],[2016:IV]]/PIB_ENC[[#This Row],[2015:IV]]-1)*100</f>
        <v>35.097878637757638</v>
      </c>
      <c r="AL10" s="58">
        <f>(PIB_ENC[[#This Row],[2017:I]]/PIB_ENC[[#This Row],[2016:I]]-1)*100</f>
        <v>23.392045686866481</v>
      </c>
      <c r="AM10" s="58">
        <f>(PIB_ENC[[#This Row],[2017:II]]/PIB_ENC[[#This Row],[2016:II]]-1)*100</f>
        <v>14.740920205764407</v>
      </c>
      <c r="AN10" s="58">
        <f>(PIB_ENC[[#This Row],[2017:III]]/PIB_ENC[[#This Row],[2016:III]]-1)*100</f>
        <v>10.289761469815772</v>
      </c>
      <c r="AO10" s="58">
        <f>(PIB_ENC[[#This Row],[2017:IV]]/PIB_ENC[[#This Row],[2016:IV]]-1)*100</f>
        <v>16.663239889095948</v>
      </c>
      <c r="AP10" s="58">
        <f>(PIB_ENC[[#This Row],[2018:I]]/PIB_ENC[[#This Row],[2017:I]]-1)*100</f>
        <v>2.3011594070960317</v>
      </c>
      <c r="AQ10" s="58">
        <f>(PIB_ENC[[#This Row],[2018:II]]/PIB_ENC[[#This Row],[2017:II]]-1)*100</f>
        <v>7.6815316239314813</v>
      </c>
      <c r="AR10" s="58">
        <f>(PIB_ENC[[#This Row],[2018:III]]/PIB_ENC[[#This Row],[2017:III]]-1)*100</f>
        <v>-2.0982766937310493</v>
      </c>
      <c r="AS10" s="58">
        <f>(PIB_ENC[[#This Row],[2018:IV]]/PIB_ENC[[#This Row],[2017:IV]]-1)*100</f>
        <v>3.5738281966462226</v>
      </c>
      <c r="AT10" s="58">
        <f>(PIB_ENC[[#This Row],[2019:I]]/PIB_ENC[[#This Row],[2018:I]]-1)*100</f>
        <v>7.7257100255824218</v>
      </c>
      <c r="AU10" s="58">
        <f>(PIB_ENC[[#This Row],[2019:II]]/PIB_ENC[[#This Row],[2018:II]]-1)*100</f>
        <v>0.64611858985070825</v>
      </c>
      <c r="AV10" s="58">
        <f>(PIB_ENC[[#This Row],[2019:III]]/PIB_ENC[[#This Row],[2018:III]]-1)*100</f>
        <v>33.043751770582716</v>
      </c>
      <c r="AW10" s="58">
        <f>(PIB_ENC[[#This Row],[2019:IV]]/PIB_ENC[[#This Row],[2018:IV]]-1)*100</f>
        <v>21.498972669021921</v>
      </c>
      <c r="AX10" s="58">
        <f>(PIB_ENC[[#This Row],[2020:I]]/PIB_ENC[[#This Row],[2019:I]]-1)*100</f>
        <v>13.465949643528186</v>
      </c>
      <c r="AY10" s="58">
        <f>(PIB_ENC[[#This Row],[2020:II]]/PIB_ENC[[#This Row],[2019:II]]-1)*100</f>
        <v>-70.349390809121644</v>
      </c>
      <c r="AZ10" s="58">
        <f>(PIB_ENC[[#This Row],[2020:III]]/PIB_ENC[[#This Row],[2019:III]]-1)*100</f>
        <v>-63.213549457122419</v>
      </c>
      <c r="BA10" s="58">
        <f>(PIB_ENC[[#This Row],[2020:IV]]/PIB_ENC[[#This Row],[2019:IV]]-1)*100</f>
        <v>-61.650152125143642</v>
      </c>
      <c r="BB10" s="58">
        <f>(PIB_ENC[[#This Row],[2021:I]]/PIB_ENC[[#This Row],[2020:I]]-1)*100</f>
        <v>-53.769709659676849</v>
      </c>
      <c r="BC10" s="58">
        <f>(PIB_ENC[[#This Row],[2021:II]]/PIB_ENC[[#This Row],[2020:II]]-1)*100</f>
        <v>84.054357084701508</v>
      </c>
      <c r="BD10" s="58">
        <f>(PIB_ENC[[#This Row],[2021:III]]/PIB_ENC[[#This Row],[2020:III]]-1)*100</f>
        <v>33.668782148992292</v>
      </c>
      <c r="BE10" s="58">
        <f>(PIB_ENC[[#This Row],[2021:IV]]/PIB_ENC[[#This Row],[2020:IV]]-1)*100</f>
        <v>42.295903384497933</v>
      </c>
      <c r="BF10" s="58">
        <f>(PIB_ENC[[#This Row],[2022:I]]/PIB_ENC[[#This Row],[2021:I]]-1)*100</f>
        <v>30.027062903495416</v>
      </c>
      <c r="BG10" s="58">
        <f>(PIB_ENC[[#This Row],[2022:II]]/PIB_ENC[[#This Row],[2021:II]]-1)*100</f>
        <v>45.288712942285599</v>
      </c>
      <c r="BH10" s="58">
        <f>(PIB_ENC[[#This Row],[2022:III]]/PIB_ENC[[#This Row],[2021:III]]-1)*100</f>
        <v>74.350434544550097</v>
      </c>
      <c r="BI10" s="58">
        <f>(PIB_ENC[[#This Row],[2022:IV]]/PIB_ENC[[#This Row],[2021:IV]]-1)*100</f>
        <v>34.065997761913991</v>
      </c>
    </row>
    <row r="11" spans="1:61" ht="15" customHeight="1" x14ac:dyDescent="0.2">
      <c r="A11" s="49" t="s">
        <v>70</v>
      </c>
      <c r="B11" s="59">
        <f>(PIB_ENC[[#This Row],[2008:I]]/PIB_ENC[[#This Row],[2007:I]]-1)*100</f>
        <v>24.757865202301698</v>
      </c>
      <c r="C11" s="59">
        <f>(PIB_ENC[[#This Row],[2008:II]]/PIB_ENC[[#This Row],[2007:II]]-1)*100</f>
        <v>-9.5250899831654916</v>
      </c>
      <c r="D11" s="59">
        <f>(PIB_ENC[[#This Row],[2008:III]]/PIB_ENC[[#This Row],[2007:III]]-1)*100</f>
        <v>8.5668681569498482</v>
      </c>
      <c r="E11" s="59">
        <f>(PIB_ENC[[#This Row],[2008:IV]]/PIB_ENC[[#This Row],[2007:IV]]-1)*100</f>
        <v>7.8312735825721624</v>
      </c>
      <c r="F11" s="59">
        <f>(PIB_ENC[[#This Row],[2009:I]]/PIB_ENC[[#This Row],[2008:I]]-1)*100</f>
        <v>-8.958033863429316</v>
      </c>
      <c r="G11" s="59">
        <f>(PIB_ENC[[#This Row],[2009:II]]/PIB_ENC[[#This Row],[2008:II]]-1)*100</f>
        <v>17.881529044091838</v>
      </c>
      <c r="H11" s="59">
        <f>(PIB_ENC[[#This Row],[2009:III]]/PIB_ENC[[#This Row],[2008:III]]-1)*100</f>
        <v>2.7636483894222019</v>
      </c>
      <c r="I11" s="59">
        <f>(PIB_ENC[[#This Row],[2009:IV]]/PIB_ENC[[#This Row],[2008:IV]]-1)*100</f>
        <v>-12.882987112497069</v>
      </c>
      <c r="J11" s="59">
        <f>(PIB_ENC[[#This Row],[2010:I]]/PIB_ENC[[#This Row],[2009:I]]-1)*100</f>
        <v>-12.362902152313149</v>
      </c>
      <c r="K11" s="59">
        <f>(PIB_ENC[[#This Row],[2010:II]]/PIB_ENC[[#This Row],[2009:II]]-1)*100</f>
        <v>-5.0581957701007818</v>
      </c>
      <c r="L11" s="59">
        <f>(PIB_ENC[[#This Row],[2010:III]]/PIB_ENC[[#This Row],[2009:III]]-1)*100</f>
        <v>1.7338094880612331</v>
      </c>
      <c r="M11" s="59">
        <f>(PIB_ENC[[#This Row],[2010:IV]]/PIB_ENC[[#This Row],[2009:IV]]-1)*100</f>
        <v>6.4627608489719046</v>
      </c>
      <c r="N11" s="59">
        <f>(PIB_ENC[[#This Row],[2011:I]]/PIB_ENC[[#This Row],[2010:I]]-1)*100</f>
        <v>0.75413065266591861</v>
      </c>
      <c r="O11" s="59">
        <f>(PIB_ENC[[#This Row],[2011:II]]/PIB_ENC[[#This Row],[2010:II]]-1)*100</f>
        <v>-1.4757379671515913</v>
      </c>
      <c r="P11" s="59">
        <f>(PIB_ENC[[#This Row],[2011:III]]/PIB_ENC[[#This Row],[2010:III]]-1)*100</f>
        <v>42.124508982017915</v>
      </c>
      <c r="Q11" s="59">
        <f>(PIB_ENC[[#This Row],[2011:IV]]/PIB_ENC[[#This Row],[2010:IV]]-1)*100</f>
        <v>46.990785639309941</v>
      </c>
      <c r="R11" s="59">
        <f>(PIB_ENC[[#This Row],[2012:I]]/PIB_ENC[[#This Row],[2011:I]]-1)*100</f>
        <v>40.846497113751838</v>
      </c>
      <c r="S11" s="59">
        <f>(PIB_ENC[[#This Row],[2012:II]]/PIB_ENC[[#This Row],[2011:II]]-1)*100</f>
        <v>36.689119971628827</v>
      </c>
      <c r="T11" s="59">
        <f>(PIB_ENC[[#This Row],[2012:III]]/PIB_ENC[[#This Row],[2011:III]]-1)*100</f>
        <v>-0.65737522253604963</v>
      </c>
      <c r="U11" s="59">
        <f>(PIB_ENC[[#This Row],[2012:IV]]/PIB_ENC[[#This Row],[2011:IV]]-1)*100</f>
        <v>2.6147635257876223</v>
      </c>
      <c r="V11" s="59">
        <f>(PIB_ENC[[#This Row],[2013:I]]/PIB_ENC[[#This Row],[2012:I]]-1)*100</f>
        <v>42.63658365547434</v>
      </c>
      <c r="W11" s="59">
        <f>(PIB_ENC[[#This Row],[2013:II]]/PIB_ENC[[#This Row],[2012:II]]-1)*100</f>
        <v>-11.341079661636488</v>
      </c>
      <c r="X11" s="59">
        <f>(PIB_ENC[[#This Row],[2013:III]]/PIB_ENC[[#This Row],[2012:III]]-1)*100</f>
        <v>-12.441427874643896</v>
      </c>
      <c r="Y11" s="59">
        <f>(PIB_ENC[[#This Row],[2013:IV]]/PIB_ENC[[#This Row],[2012:IV]]-1)*100</f>
        <v>-6.5554622338439561</v>
      </c>
      <c r="Z11" s="59">
        <f>(PIB_ENC[[#This Row],[2014:I]]/PIB_ENC[[#This Row],[2013:I]]-1)*100</f>
        <v>-15.180493476949986</v>
      </c>
      <c r="AA11" s="59">
        <f>(PIB_ENC[[#This Row],[2014:II]]/PIB_ENC[[#This Row],[2013:II]]-1)*100</f>
        <v>-6.2310058859525563</v>
      </c>
      <c r="AB11" s="59">
        <f>(PIB_ENC[[#This Row],[2014:III]]/PIB_ENC[[#This Row],[2013:III]]-1)*100</f>
        <v>-10.854710752975771</v>
      </c>
      <c r="AC11" s="59">
        <f>(PIB_ENC[[#This Row],[2014:IV]]/PIB_ENC[[#This Row],[2013:IV]]-1)*100</f>
        <v>-6.0255511110333781</v>
      </c>
      <c r="AD11" s="59">
        <f>(PIB_ENC[[#This Row],[2015:I]]/PIB_ENC[[#This Row],[2014:I]]-1)*100</f>
        <v>-20.484770419403876</v>
      </c>
      <c r="AE11" s="59">
        <f>(PIB_ENC[[#This Row],[2015:II]]/PIB_ENC[[#This Row],[2014:II]]-1)*100</f>
        <v>-18.396324963343101</v>
      </c>
      <c r="AF11" s="59">
        <f>(PIB_ENC[[#This Row],[2015:III]]/PIB_ENC[[#This Row],[2014:III]]-1)*100</f>
        <v>-4.4532615658055992</v>
      </c>
      <c r="AG11" s="59">
        <f>(PIB_ENC[[#This Row],[2015:IV]]/PIB_ENC[[#This Row],[2014:IV]]-1)*100</f>
        <v>-9.268170655059393</v>
      </c>
      <c r="AH11" s="59">
        <f>(PIB_ENC[[#This Row],[2016:I]]/PIB_ENC[[#This Row],[2015:I]]-1)*100</f>
        <v>-14.824563513844847</v>
      </c>
      <c r="AI11" s="59">
        <f>(PIB_ENC[[#This Row],[2016:II]]/PIB_ENC[[#This Row],[2015:II]]-1)*100</f>
        <v>-12.181990922545815</v>
      </c>
      <c r="AJ11" s="59">
        <f>(PIB_ENC[[#This Row],[2016:III]]/PIB_ENC[[#This Row],[2015:III]]-1)*100</f>
        <v>-17.660155212153981</v>
      </c>
      <c r="AK11" s="59">
        <f>(PIB_ENC[[#This Row],[2016:IV]]/PIB_ENC[[#This Row],[2015:IV]]-1)*100</f>
        <v>-27.661149024034938</v>
      </c>
      <c r="AL11" s="59">
        <f>(PIB_ENC[[#This Row],[2017:I]]/PIB_ENC[[#This Row],[2016:I]]-1)*100</f>
        <v>1.4789436131141365</v>
      </c>
      <c r="AM11" s="59">
        <f>(PIB_ENC[[#This Row],[2017:II]]/PIB_ENC[[#This Row],[2016:II]]-1)*100</f>
        <v>4.828427861892437</v>
      </c>
      <c r="AN11" s="59">
        <f>(PIB_ENC[[#This Row],[2017:III]]/PIB_ENC[[#This Row],[2016:III]]-1)*100</f>
        <v>4.4249107987164971</v>
      </c>
      <c r="AO11" s="59">
        <f>(PIB_ENC[[#This Row],[2017:IV]]/PIB_ENC[[#This Row],[2016:IV]]-1)*100</f>
        <v>16.756399871050643</v>
      </c>
      <c r="AP11" s="59">
        <f>(PIB_ENC[[#This Row],[2018:I]]/PIB_ENC[[#This Row],[2017:I]]-1)*100</f>
        <v>1.1165041499445527</v>
      </c>
      <c r="AQ11" s="59">
        <f>(PIB_ENC[[#This Row],[2018:II]]/PIB_ENC[[#This Row],[2017:II]]-1)*100</f>
        <v>-8.7627369427906494</v>
      </c>
      <c r="AR11" s="59">
        <f>(PIB_ENC[[#This Row],[2018:III]]/PIB_ENC[[#This Row],[2017:III]]-1)*100</f>
        <v>-9.4295027956226019</v>
      </c>
      <c r="AS11" s="59">
        <f>(PIB_ENC[[#This Row],[2018:IV]]/PIB_ENC[[#This Row],[2017:IV]]-1)*100</f>
        <v>-5.1939637140814625</v>
      </c>
      <c r="AT11" s="59">
        <f>(PIB_ENC[[#This Row],[2019:I]]/PIB_ENC[[#This Row],[2018:I]]-1)*100</f>
        <v>0.73574124217312686</v>
      </c>
      <c r="AU11" s="59">
        <f>(PIB_ENC[[#This Row],[2019:II]]/PIB_ENC[[#This Row],[2018:II]]-1)*100</f>
        <v>10.792177037443862</v>
      </c>
      <c r="AV11" s="59">
        <f>(PIB_ENC[[#This Row],[2019:III]]/PIB_ENC[[#This Row],[2018:III]]-1)*100</f>
        <v>7.4823248362545058</v>
      </c>
      <c r="AW11" s="59">
        <f>(PIB_ENC[[#This Row],[2019:IV]]/PIB_ENC[[#This Row],[2018:IV]]-1)*100</f>
        <v>9.009481422453657</v>
      </c>
      <c r="AX11" s="59">
        <f>(PIB_ENC[[#This Row],[2020:I]]/PIB_ENC[[#This Row],[2019:I]]-1)*100</f>
        <v>22.898617942739421</v>
      </c>
      <c r="AY11" s="59">
        <f>(PIB_ENC[[#This Row],[2020:II]]/PIB_ENC[[#This Row],[2019:II]]-1)*100</f>
        <v>-96.803122136637327</v>
      </c>
      <c r="AZ11" s="59">
        <f>(PIB_ENC[[#This Row],[2020:III]]/PIB_ENC[[#This Row],[2019:III]]-1)*100</f>
        <v>-94.631876724546927</v>
      </c>
      <c r="BA11" s="59">
        <f>(PIB_ENC[[#This Row],[2020:IV]]/PIB_ENC[[#This Row],[2019:IV]]-1)*100</f>
        <v>-94.78203975453971</v>
      </c>
      <c r="BB11" s="59">
        <f>(PIB_ENC[[#This Row],[2021:I]]/PIB_ENC[[#This Row],[2020:I]]-1)*100</f>
        <v>-95.029829422791806</v>
      </c>
      <c r="BC11" s="59">
        <f>(PIB_ENC[[#This Row],[2021:II]]/PIB_ENC[[#This Row],[2020:II]]-1)*100</f>
        <v>286.23224299986327</v>
      </c>
      <c r="BD11" s="59">
        <f>(PIB_ENC[[#This Row],[2021:III]]/PIB_ENC[[#This Row],[2020:III]]-1)*100</f>
        <v>404.81366045561504</v>
      </c>
      <c r="BE11" s="59">
        <f>(PIB_ENC[[#This Row],[2021:IV]]/PIB_ENC[[#This Row],[2020:IV]]-1)*100</f>
        <v>1339.8294082258356</v>
      </c>
      <c r="BF11" s="59">
        <f>(PIB_ENC[[#This Row],[2022:I]]/PIB_ENC[[#This Row],[2021:I]]-1)*100</f>
        <v>1371.0959513043488</v>
      </c>
      <c r="BG11" s="59">
        <f>(PIB_ENC[[#This Row],[2022:II]]/PIB_ENC[[#This Row],[2021:II]]-1)*100</f>
        <v>844.99823982460759</v>
      </c>
      <c r="BH11" s="59">
        <f>(PIB_ENC[[#This Row],[2022:III]]/PIB_ENC[[#This Row],[2021:III]]-1)*100</f>
        <v>353.21415350320302</v>
      </c>
      <c r="BI11" s="59">
        <f>(PIB_ENC[[#This Row],[2022:IV]]/PIB_ENC[[#This Row],[2021:IV]]-1)*100</f>
        <v>62.858673007588315</v>
      </c>
    </row>
    <row r="12" spans="1:61" ht="15" customHeight="1" x14ac:dyDescent="0.2">
      <c r="A12" s="102" t="s">
        <v>125</v>
      </c>
      <c r="B12" s="58">
        <f>(PIB_ENC[[#This Row],[2008:I]]/PIB_ENC[[#This Row],[2007:I]]-1)*100</f>
        <v>-16.749331216120243</v>
      </c>
      <c r="C12" s="58">
        <f>(PIB_ENC[[#This Row],[2008:II]]/PIB_ENC[[#This Row],[2007:II]]-1)*100</f>
        <v>-18.229090277582859</v>
      </c>
      <c r="D12" s="58">
        <f>(PIB_ENC[[#This Row],[2008:III]]/PIB_ENC[[#This Row],[2007:III]]-1)*100</f>
        <v>47.799880887376588</v>
      </c>
      <c r="E12" s="58">
        <f>(PIB_ENC[[#This Row],[2008:IV]]/PIB_ENC[[#This Row],[2007:IV]]-1)*100</f>
        <v>28.410494677021838</v>
      </c>
      <c r="F12" s="58">
        <f>(PIB_ENC[[#This Row],[2009:I]]/PIB_ENC[[#This Row],[2008:I]]-1)*100</f>
        <v>9.4288744394201096</v>
      </c>
      <c r="G12" s="58">
        <f>(PIB_ENC[[#This Row],[2009:II]]/PIB_ENC[[#This Row],[2008:II]]-1)*100</f>
        <v>5.2046391566239913</v>
      </c>
      <c r="H12" s="58">
        <f>(PIB_ENC[[#This Row],[2009:III]]/PIB_ENC[[#This Row],[2008:III]]-1)*100</f>
        <v>5.6200025996222536</v>
      </c>
      <c r="I12" s="58">
        <f>(PIB_ENC[[#This Row],[2009:IV]]/PIB_ENC[[#This Row],[2008:IV]]-1)*100</f>
        <v>9.5438529331797852</v>
      </c>
      <c r="J12" s="58">
        <f>(PIB_ENC[[#This Row],[2010:I]]/PIB_ENC[[#This Row],[2009:I]]-1)*100</f>
        <v>-1.869616723660783</v>
      </c>
      <c r="K12" s="58">
        <f>(PIB_ENC[[#This Row],[2010:II]]/PIB_ENC[[#This Row],[2009:II]]-1)*100</f>
        <v>1.2045107671659228</v>
      </c>
      <c r="L12" s="58">
        <f>(PIB_ENC[[#This Row],[2010:III]]/PIB_ENC[[#This Row],[2009:III]]-1)*100</f>
        <v>-1.0887491610332201</v>
      </c>
      <c r="M12" s="58">
        <f>(PIB_ENC[[#This Row],[2010:IV]]/PIB_ENC[[#This Row],[2009:IV]]-1)*100</f>
        <v>1.0053607311776291</v>
      </c>
      <c r="N12" s="58">
        <f>(PIB_ENC[[#This Row],[2011:I]]/PIB_ENC[[#This Row],[2010:I]]-1)*100</f>
        <v>-8.0602849850944676</v>
      </c>
      <c r="O12" s="58">
        <f>(PIB_ENC[[#This Row],[2011:II]]/PIB_ENC[[#This Row],[2010:II]]-1)*100</f>
        <v>6.3086556457357501</v>
      </c>
      <c r="P12" s="58">
        <f>(PIB_ENC[[#This Row],[2011:III]]/PIB_ENC[[#This Row],[2010:III]]-1)*100</f>
        <v>-1.370680797681656</v>
      </c>
      <c r="Q12" s="58">
        <f>(PIB_ENC[[#This Row],[2011:IV]]/PIB_ENC[[#This Row],[2010:IV]]-1)*100</f>
        <v>13.333278769520263</v>
      </c>
      <c r="R12" s="58">
        <f>(PIB_ENC[[#This Row],[2012:I]]/PIB_ENC[[#This Row],[2011:I]]-1)*100</f>
        <v>37.908134498917569</v>
      </c>
      <c r="S12" s="58">
        <f>(PIB_ENC[[#This Row],[2012:II]]/PIB_ENC[[#This Row],[2011:II]]-1)*100</f>
        <v>34.272762496359178</v>
      </c>
      <c r="T12" s="58">
        <f>(PIB_ENC[[#This Row],[2012:III]]/PIB_ENC[[#This Row],[2011:III]]-1)*100</f>
        <v>34.223272528419123</v>
      </c>
      <c r="U12" s="58">
        <f>(PIB_ENC[[#This Row],[2012:IV]]/PIB_ENC[[#This Row],[2011:IV]]-1)*100</f>
        <v>4.5005717664011513</v>
      </c>
      <c r="V12" s="58">
        <f>(PIB_ENC[[#This Row],[2013:I]]/PIB_ENC[[#This Row],[2012:I]]-1)*100</f>
        <v>-2.0663983827649113</v>
      </c>
      <c r="W12" s="58">
        <f>(PIB_ENC[[#This Row],[2013:II]]/PIB_ENC[[#This Row],[2012:II]]-1)*100</f>
        <v>-19.410541804271798</v>
      </c>
      <c r="X12" s="58">
        <f>(PIB_ENC[[#This Row],[2013:III]]/PIB_ENC[[#This Row],[2012:III]]-1)*100</f>
        <v>0.95962184035298659</v>
      </c>
      <c r="Y12" s="58">
        <f>(PIB_ENC[[#This Row],[2013:IV]]/PIB_ENC[[#This Row],[2012:IV]]-1)*100</f>
        <v>-2.3807518608152667</v>
      </c>
      <c r="Z12" s="58">
        <f>(PIB_ENC[[#This Row],[2014:I]]/PIB_ENC[[#This Row],[2013:I]]-1)*100</f>
        <v>1.0986975128166154</v>
      </c>
      <c r="AA12" s="58">
        <f>(PIB_ENC[[#This Row],[2014:II]]/PIB_ENC[[#This Row],[2013:II]]-1)*100</f>
        <v>2.3187386699238477</v>
      </c>
      <c r="AB12" s="58">
        <f>(PIB_ENC[[#This Row],[2014:III]]/PIB_ENC[[#This Row],[2013:III]]-1)*100</f>
        <v>-10.002120868165775</v>
      </c>
      <c r="AC12" s="58">
        <f>(PIB_ENC[[#This Row],[2014:IV]]/PIB_ENC[[#This Row],[2013:IV]]-1)*100</f>
        <v>0.48415908742271974</v>
      </c>
      <c r="AD12" s="58">
        <f>(PIB_ENC[[#This Row],[2015:I]]/PIB_ENC[[#This Row],[2014:I]]-1)*100</f>
        <v>8.6542718434706956</v>
      </c>
      <c r="AE12" s="58">
        <f>(PIB_ENC[[#This Row],[2015:II]]/PIB_ENC[[#This Row],[2014:II]]-1)*100</f>
        <v>6.7384389152892465</v>
      </c>
      <c r="AF12" s="58">
        <f>(PIB_ENC[[#This Row],[2015:III]]/PIB_ENC[[#This Row],[2014:III]]-1)*100</f>
        <v>-7.6878477212399936</v>
      </c>
      <c r="AG12" s="58">
        <f>(PIB_ENC[[#This Row],[2015:IV]]/PIB_ENC[[#This Row],[2014:IV]]-1)*100</f>
        <v>-15.852652186713922</v>
      </c>
      <c r="AH12" s="58">
        <f>(PIB_ENC[[#This Row],[2016:I]]/PIB_ENC[[#This Row],[2015:I]]-1)*100</f>
        <v>-23.164412306424055</v>
      </c>
      <c r="AI12" s="58">
        <f>(PIB_ENC[[#This Row],[2016:II]]/PIB_ENC[[#This Row],[2015:II]]-1)*100</f>
        <v>-30.199300696617993</v>
      </c>
      <c r="AJ12" s="58">
        <f>(PIB_ENC[[#This Row],[2016:III]]/PIB_ENC[[#This Row],[2015:III]]-1)*100</f>
        <v>-22.959360279903862</v>
      </c>
      <c r="AK12" s="58">
        <f>(PIB_ENC[[#This Row],[2016:IV]]/PIB_ENC[[#This Row],[2015:IV]]-1)*100</f>
        <v>-24.424556701962253</v>
      </c>
      <c r="AL12" s="58">
        <f>(PIB_ENC[[#This Row],[2017:I]]/PIB_ENC[[#This Row],[2016:I]]-1)*100</f>
        <v>-12.337445562285943</v>
      </c>
      <c r="AM12" s="58">
        <f>(PIB_ENC[[#This Row],[2017:II]]/PIB_ENC[[#This Row],[2016:II]]-1)*100</f>
        <v>3.7359174332476819</v>
      </c>
      <c r="AN12" s="58">
        <f>(PIB_ENC[[#This Row],[2017:III]]/PIB_ENC[[#This Row],[2016:III]]-1)*100</f>
        <v>-3.6195860633092436</v>
      </c>
      <c r="AO12" s="58">
        <f>(PIB_ENC[[#This Row],[2017:IV]]/PIB_ENC[[#This Row],[2016:IV]]-1)*100</f>
        <v>2.9220356238362166</v>
      </c>
      <c r="AP12" s="58">
        <f>(PIB_ENC[[#This Row],[2018:I]]/PIB_ENC[[#This Row],[2017:I]]-1)*100</f>
        <v>-5.0235622040734063</v>
      </c>
      <c r="AQ12" s="58">
        <f>(PIB_ENC[[#This Row],[2018:II]]/PIB_ENC[[#This Row],[2017:II]]-1)*100</f>
        <v>-9.4848682480369035</v>
      </c>
      <c r="AR12" s="58">
        <f>(PIB_ENC[[#This Row],[2018:III]]/PIB_ENC[[#This Row],[2017:III]]-1)*100</f>
        <v>-8.67879537905878</v>
      </c>
      <c r="AS12" s="58">
        <f>(PIB_ENC[[#This Row],[2018:IV]]/PIB_ENC[[#This Row],[2017:IV]]-1)*100</f>
        <v>-6.734864740045154</v>
      </c>
      <c r="AT12" s="58">
        <f>(PIB_ENC[[#This Row],[2019:I]]/PIB_ENC[[#This Row],[2018:I]]-1)*100</f>
        <v>-10.650372056766466</v>
      </c>
      <c r="AU12" s="58">
        <f>(PIB_ENC[[#This Row],[2019:II]]/PIB_ENC[[#This Row],[2018:II]]-1)*100</f>
        <v>-2.0970780279586765</v>
      </c>
      <c r="AV12" s="58">
        <f>(PIB_ENC[[#This Row],[2019:III]]/PIB_ENC[[#This Row],[2018:III]]-1)*100</f>
        <v>1.5620547033134535</v>
      </c>
      <c r="AW12" s="58">
        <f>(PIB_ENC[[#This Row],[2019:IV]]/PIB_ENC[[#This Row],[2018:IV]]-1)*100</f>
        <v>7.5881238294049691</v>
      </c>
      <c r="AX12" s="58">
        <f>(PIB_ENC[[#This Row],[2020:I]]/PIB_ENC[[#This Row],[2019:I]]-1)*100</f>
        <v>9.6226996555193836</v>
      </c>
      <c r="AY12" s="58">
        <f>(PIB_ENC[[#This Row],[2020:II]]/PIB_ENC[[#This Row],[2019:II]]-1)*100</f>
        <v>-5.3252388660543488</v>
      </c>
      <c r="AZ12" s="58">
        <f>(PIB_ENC[[#This Row],[2020:III]]/PIB_ENC[[#This Row],[2019:III]]-1)*100</f>
        <v>-1.5193803695132124</v>
      </c>
      <c r="BA12" s="58">
        <f>(PIB_ENC[[#This Row],[2020:IV]]/PIB_ENC[[#This Row],[2019:IV]]-1)*100</f>
        <v>3.2615193889594885</v>
      </c>
      <c r="BB12" s="58">
        <f>(PIB_ENC[[#This Row],[2021:I]]/PIB_ENC[[#This Row],[2020:I]]-1)*100</f>
        <v>-5.3932156813969012</v>
      </c>
      <c r="BC12" s="58">
        <f>(PIB_ENC[[#This Row],[2021:II]]/PIB_ENC[[#This Row],[2020:II]]-1)*100</f>
        <v>2.5949354584371642</v>
      </c>
      <c r="BD12" s="58">
        <f>(PIB_ENC[[#This Row],[2021:III]]/PIB_ENC[[#This Row],[2020:III]]-1)*100</f>
        <v>6.2177867903177475</v>
      </c>
      <c r="BE12" s="58">
        <f>(PIB_ENC[[#This Row],[2021:IV]]/PIB_ENC[[#This Row],[2020:IV]]-1)*100</f>
        <v>3.3481289616595022</v>
      </c>
      <c r="BF12" s="58">
        <f>(PIB_ENC[[#This Row],[2022:I]]/PIB_ENC[[#This Row],[2021:I]]-1)*100</f>
        <v>8.3279175756332471</v>
      </c>
      <c r="BG12" s="58">
        <f>(PIB_ENC[[#This Row],[2022:II]]/PIB_ENC[[#This Row],[2021:II]]-1)*100</f>
        <v>2.836084747280232</v>
      </c>
      <c r="BH12" s="58">
        <f>(PIB_ENC[[#This Row],[2022:III]]/PIB_ENC[[#This Row],[2021:III]]-1)*100</f>
        <v>-0.13093241717309079</v>
      </c>
      <c r="BI12" s="58">
        <f>(PIB_ENC[[#This Row],[2022:IV]]/PIB_ENC[[#This Row],[2021:IV]]-1)*100</f>
        <v>3.9013492568848784</v>
      </c>
    </row>
    <row r="13" spans="1:61" ht="15" customHeight="1" x14ac:dyDescent="0.2">
      <c r="A13" s="49" t="s">
        <v>72</v>
      </c>
      <c r="B13" s="59">
        <f>(PIB_ENC[[#This Row],[2008:I]]/PIB_ENC[[#This Row],[2007:I]]-1)*100</f>
        <v>17.459997187280663</v>
      </c>
      <c r="C13" s="59">
        <f>(PIB_ENC[[#This Row],[2008:II]]/PIB_ENC[[#This Row],[2007:II]]-1)*100</f>
        <v>26.998498642967196</v>
      </c>
      <c r="D13" s="59">
        <f>(PIB_ENC[[#This Row],[2008:III]]/PIB_ENC[[#This Row],[2007:III]]-1)*100</f>
        <v>21.800364198386934</v>
      </c>
      <c r="E13" s="59">
        <f>(PIB_ENC[[#This Row],[2008:IV]]/PIB_ENC[[#This Row],[2007:IV]]-1)*100</f>
        <v>15.261735790883947</v>
      </c>
      <c r="F13" s="59">
        <f>(PIB_ENC[[#This Row],[2009:I]]/PIB_ENC[[#This Row],[2008:I]]-1)*100</f>
        <v>-8.16874444099982</v>
      </c>
      <c r="G13" s="59">
        <f>(PIB_ENC[[#This Row],[2009:II]]/PIB_ENC[[#This Row],[2008:II]]-1)*100</f>
        <v>-20.485872189763356</v>
      </c>
      <c r="H13" s="59">
        <f>(PIB_ENC[[#This Row],[2009:III]]/PIB_ENC[[#This Row],[2008:III]]-1)*100</f>
        <v>-18.075594129046134</v>
      </c>
      <c r="I13" s="59">
        <f>(PIB_ENC[[#This Row],[2009:IV]]/PIB_ENC[[#This Row],[2008:IV]]-1)*100</f>
        <v>-17.605376972143073</v>
      </c>
      <c r="J13" s="59">
        <f>(PIB_ENC[[#This Row],[2010:I]]/PIB_ENC[[#This Row],[2009:I]]-1)*100</f>
        <v>-1.8657096451092925</v>
      </c>
      <c r="K13" s="59">
        <f>(PIB_ENC[[#This Row],[2010:II]]/PIB_ENC[[#This Row],[2009:II]]-1)*100</f>
        <v>4.1325518829872898</v>
      </c>
      <c r="L13" s="59">
        <f>(PIB_ENC[[#This Row],[2010:III]]/PIB_ENC[[#This Row],[2009:III]]-1)*100</f>
        <v>-3.1133176392508899</v>
      </c>
      <c r="M13" s="59">
        <f>(PIB_ENC[[#This Row],[2010:IV]]/PIB_ENC[[#This Row],[2009:IV]]-1)*100</f>
        <v>-1.0837161457712741</v>
      </c>
      <c r="N13" s="59">
        <f>(PIB_ENC[[#This Row],[2011:I]]/PIB_ENC[[#This Row],[2010:I]]-1)*100</f>
        <v>3.6067862564407971</v>
      </c>
      <c r="O13" s="59">
        <f>(PIB_ENC[[#This Row],[2011:II]]/PIB_ENC[[#This Row],[2010:II]]-1)*100</f>
        <v>-6.0570146956432147</v>
      </c>
      <c r="P13" s="59">
        <f>(PIB_ENC[[#This Row],[2011:III]]/PIB_ENC[[#This Row],[2010:III]]-1)*100</f>
        <v>-1.7486945191808378</v>
      </c>
      <c r="Q13" s="59">
        <f>(PIB_ENC[[#This Row],[2011:IV]]/PIB_ENC[[#This Row],[2010:IV]]-1)*100</f>
        <v>-4.2219374550677919</v>
      </c>
      <c r="R13" s="59">
        <f>(PIB_ENC[[#This Row],[2012:I]]/PIB_ENC[[#This Row],[2011:I]]-1)*100</f>
        <v>-4.6354972459037196</v>
      </c>
      <c r="S13" s="59">
        <f>(PIB_ENC[[#This Row],[2012:II]]/PIB_ENC[[#This Row],[2011:II]]-1)*100</f>
        <v>2.060100635353157</v>
      </c>
      <c r="T13" s="59">
        <f>(PIB_ENC[[#This Row],[2012:III]]/PIB_ENC[[#This Row],[2011:III]]-1)*100</f>
        <v>1.6174130991243985</v>
      </c>
      <c r="U13" s="59">
        <f>(PIB_ENC[[#This Row],[2012:IV]]/PIB_ENC[[#This Row],[2011:IV]]-1)*100</f>
        <v>0.86582875778891122</v>
      </c>
      <c r="V13" s="59">
        <f>(PIB_ENC[[#This Row],[2013:I]]/PIB_ENC[[#This Row],[2012:I]]-1)*100</f>
        <v>-6.9278735716547635</v>
      </c>
      <c r="W13" s="59">
        <f>(PIB_ENC[[#This Row],[2013:II]]/PIB_ENC[[#This Row],[2012:II]]-1)*100</f>
        <v>-5.8726699142431897</v>
      </c>
      <c r="X13" s="59">
        <f>(PIB_ENC[[#This Row],[2013:III]]/PIB_ENC[[#This Row],[2012:III]]-1)*100</f>
        <v>0.31129541372745262</v>
      </c>
      <c r="Y13" s="59">
        <f>(PIB_ENC[[#This Row],[2013:IV]]/PIB_ENC[[#This Row],[2012:IV]]-1)*100</f>
        <v>7.2626393891191299</v>
      </c>
      <c r="Z13" s="59">
        <f>(PIB_ENC[[#This Row],[2014:I]]/PIB_ENC[[#This Row],[2013:I]]-1)*100</f>
        <v>11.831898218920745</v>
      </c>
      <c r="AA13" s="59">
        <f>(PIB_ENC[[#This Row],[2014:II]]/PIB_ENC[[#This Row],[2013:II]]-1)*100</f>
        <v>13.291515240928264</v>
      </c>
      <c r="AB13" s="59">
        <f>(PIB_ENC[[#This Row],[2014:III]]/PIB_ENC[[#This Row],[2013:III]]-1)*100</f>
        <v>8.874439042790172</v>
      </c>
      <c r="AC13" s="59">
        <f>(PIB_ENC[[#This Row],[2014:IV]]/PIB_ENC[[#This Row],[2013:IV]]-1)*100</f>
        <v>4.697002218791102</v>
      </c>
      <c r="AD13" s="59">
        <f>(PIB_ENC[[#This Row],[2015:I]]/PIB_ENC[[#This Row],[2014:I]]-1)*100</f>
        <v>4.6534583162308962</v>
      </c>
      <c r="AE13" s="59">
        <f>(PIB_ENC[[#This Row],[2015:II]]/PIB_ENC[[#This Row],[2014:II]]-1)*100</f>
        <v>0.34180218657051675</v>
      </c>
      <c r="AF13" s="59">
        <f>(PIB_ENC[[#This Row],[2015:III]]/PIB_ENC[[#This Row],[2014:III]]-1)*100</f>
        <v>1.3883191575732701</v>
      </c>
      <c r="AG13" s="59">
        <f>(PIB_ENC[[#This Row],[2015:IV]]/PIB_ENC[[#This Row],[2014:IV]]-1)*100</f>
        <v>0.65503333929308738</v>
      </c>
      <c r="AH13" s="59">
        <f>(PIB_ENC[[#This Row],[2016:I]]/PIB_ENC[[#This Row],[2015:I]]-1)*100</f>
        <v>10.25876233713554</v>
      </c>
      <c r="AI13" s="59">
        <f>(PIB_ENC[[#This Row],[2016:II]]/PIB_ENC[[#This Row],[2015:II]]-1)*100</f>
        <v>15.059133072148722</v>
      </c>
      <c r="AJ13" s="59">
        <f>(PIB_ENC[[#This Row],[2016:III]]/PIB_ENC[[#This Row],[2015:III]]-1)*100</f>
        <v>16.706124349843311</v>
      </c>
      <c r="AK13" s="59">
        <f>(PIB_ENC[[#This Row],[2016:IV]]/PIB_ENC[[#This Row],[2015:IV]]-1)*100</f>
        <v>18.345397849145726</v>
      </c>
      <c r="AL13" s="59">
        <f>(PIB_ENC[[#This Row],[2017:I]]/PIB_ENC[[#This Row],[2016:I]]-1)*100</f>
        <v>1.5397316109422299</v>
      </c>
      <c r="AM13" s="59">
        <f>(PIB_ENC[[#This Row],[2017:II]]/PIB_ENC[[#This Row],[2016:II]]-1)*100</f>
        <v>-2.1227933623104933</v>
      </c>
      <c r="AN13" s="59">
        <f>(PIB_ENC[[#This Row],[2017:III]]/PIB_ENC[[#This Row],[2016:III]]-1)*100</f>
        <v>-4.9148782132895974</v>
      </c>
      <c r="AO13" s="59">
        <f>(PIB_ENC[[#This Row],[2017:IV]]/PIB_ENC[[#This Row],[2016:IV]]-1)*100</f>
        <v>-2.2808909040073488</v>
      </c>
      <c r="AP13" s="59">
        <f>(PIB_ENC[[#This Row],[2018:I]]/PIB_ENC[[#This Row],[2017:I]]-1)*100</f>
        <v>0.4970659619964346</v>
      </c>
      <c r="AQ13" s="59">
        <f>(PIB_ENC[[#This Row],[2018:II]]/PIB_ENC[[#This Row],[2017:II]]-1)*100</f>
        <v>8.9928367597956971</v>
      </c>
      <c r="AR13" s="59">
        <f>(PIB_ENC[[#This Row],[2018:III]]/PIB_ENC[[#This Row],[2017:III]]-1)*100</f>
        <v>15.725713771351725</v>
      </c>
      <c r="AS13" s="59">
        <f>(PIB_ENC[[#This Row],[2018:IV]]/PIB_ENC[[#This Row],[2017:IV]]-1)*100</f>
        <v>4.6893474465998564</v>
      </c>
      <c r="AT13" s="59">
        <f>(PIB_ENC[[#This Row],[2019:I]]/PIB_ENC[[#This Row],[2018:I]]-1)*100</f>
        <v>14.869558743087641</v>
      </c>
      <c r="AU13" s="59">
        <f>(PIB_ENC[[#This Row],[2019:II]]/PIB_ENC[[#This Row],[2018:II]]-1)*100</f>
        <v>8.9964931072404664</v>
      </c>
      <c r="AV13" s="59">
        <f>(PIB_ENC[[#This Row],[2019:III]]/PIB_ENC[[#This Row],[2018:III]]-1)*100</f>
        <v>3.5897245059602456</v>
      </c>
      <c r="AW13" s="59">
        <f>(PIB_ENC[[#This Row],[2019:IV]]/PIB_ENC[[#This Row],[2018:IV]]-1)*100</f>
        <v>12.045973486990702</v>
      </c>
      <c r="AX13" s="59">
        <f>(PIB_ENC[[#This Row],[2020:I]]/PIB_ENC[[#This Row],[2019:I]]-1)*100</f>
        <v>-6.7474503833699906</v>
      </c>
      <c r="AY13" s="59">
        <f>(PIB_ENC[[#This Row],[2020:II]]/PIB_ENC[[#This Row],[2019:II]]-1)*100</f>
        <v>-16.472663270180753</v>
      </c>
      <c r="AZ13" s="59">
        <f>(PIB_ENC[[#This Row],[2020:III]]/PIB_ENC[[#This Row],[2019:III]]-1)*100</f>
        <v>-13.499204796111375</v>
      </c>
      <c r="BA13" s="59">
        <f>(PIB_ENC[[#This Row],[2020:IV]]/PIB_ENC[[#This Row],[2019:IV]]-1)*100</f>
        <v>-12.474971199181784</v>
      </c>
      <c r="BB13" s="59">
        <f>(PIB_ENC[[#This Row],[2021:I]]/PIB_ENC[[#This Row],[2020:I]]-1)*100</f>
        <v>-13.752585586962473</v>
      </c>
      <c r="BC13" s="59">
        <f>(PIB_ENC[[#This Row],[2021:II]]/PIB_ENC[[#This Row],[2020:II]]-1)*100</f>
        <v>-1.3436922522243711</v>
      </c>
      <c r="BD13" s="59">
        <f>(PIB_ENC[[#This Row],[2021:III]]/PIB_ENC[[#This Row],[2020:III]]-1)*100</f>
        <v>-5.3584333327830418</v>
      </c>
      <c r="BE13" s="59">
        <f>(PIB_ENC[[#This Row],[2021:IV]]/PIB_ENC[[#This Row],[2020:IV]]-1)*100</f>
        <v>-9.6545682687830041</v>
      </c>
      <c r="BF13" s="59">
        <f>(PIB_ENC[[#This Row],[2022:I]]/PIB_ENC[[#This Row],[2021:I]]-1)*100</f>
        <v>12.661616419645117</v>
      </c>
      <c r="BG13" s="59">
        <f>(PIB_ENC[[#This Row],[2022:II]]/PIB_ENC[[#This Row],[2021:II]]-1)*100</f>
        <v>8.1299305137136244</v>
      </c>
      <c r="BH13" s="59">
        <f>(PIB_ENC[[#This Row],[2022:III]]/PIB_ENC[[#This Row],[2021:III]]-1)*100</f>
        <v>10.271734229071994</v>
      </c>
      <c r="BI13" s="59">
        <f>(PIB_ENC[[#This Row],[2022:IV]]/PIB_ENC[[#This Row],[2021:IV]]-1)*100</f>
        <v>14.880872986403638</v>
      </c>
    </row>
    <row r="14" spans="1:61" ht="15" customHeight="1" x14ac:dyDescent="0.2">
      <c r="A14" s="47" t="s">
        <v>73</v>
      </c>
      <c r="B14" s="58">
        <f>(PIB_ENC[[#This Row],[2008:I]]/PIB_ENC[[#This Row],[2007:I]]-1)*100</f>
        <v>6.4386156991873111</v>
      </c>
      <c r="C14" s="58">
        <f>(PIB_ENC[[#This Row],[2008:II]]/PIB_ENC[[#This Row],[2007:II]]-1)*100</f>
        <v>6.5160212543244223</v>
      </c>
      <c r="D14" s="58">
        <f>(PIB_ENC[[#This Row],[2008:III]]/PIB_ENC[[#This Row],[2007:III]]-1)*100</f>
        <v>4.5973322993995591</v>
      </c>
      <c r="E14" s="58">
        <f>(PIB_ENC[[#This Row],[2008:IV]]/PIB_ENC[[#This Row],[2007:IV]]-1)*100</f>
        <v>0.84993144813589883</v>
      </c>
      <c r="F14" s="58">
        <f>(PIB_ENC[[#This Row],[2009:I]]/PIB_ENC[[#This Row],[2008:I]]-1)*100</f>
        <v>-1.5423945884073698</v>
      </c>
      <c r="G14" s="58">
        <f>(PIB_ENC[[#This Row],[2009:II]]/PIB_ENC[[#This Row],[2008:II]]-1)*100</f>
        <v>-3.5481341493427854</v>
      </c>
      <c r="H14" s="58">
        <f>(PIB_ENC[[#This Row],[2009:III]]/PIB_ENC[[#This Row],[2008:III]]-1)*100</f>
        <v>-3.8029159959885761</v>
      </c>
      <c r="I14" s="58">
        <f>(PIB_ENC[[#This Row],[2009:IV]]/PIB_ENC[[#This Row],[2008:IV]]-1)*100</f>
        <v>-2.3183377530057281</v>
      </c>
      <c r="J14" s="58">
        <f>(PIB_ENC[[#This Row],[2010:I]]/PIB_ENC[[#This Row],[2009:I]]-1)*100</f>
        <v>0.99680330306572973</v>
      </c>
      <c r="K14" s="58">
        <f>(PIB_ENC[[#This Row],[2010:II]]/PIB_ENC[[#This Row],[2009:II]]-1)*100</f>
        <v>3.2445193490892033</v>
      </c>
      <c r="L14" s="58">
        <f>(PIB_ENC[[#This Row],[2010:III]]/PIB_ENC[[#This Row],[2009:III]]-1)*100</f>
        <v>4.3300362615308785</v>
      </c>
      <c r="M14" s="58">
        <f>(PIB_ENC[[#This Row],[2010:IV]]/PIB_ENC[[#This Row],[2009:IV]]-1)*100</f>
        <v>4.2179824728623139</v>
      </c>
      <c r="N14" s="58">
        <f>(PIB_ENC[[#This Row],[2011:I]]/PIB_ENC[[#This Row],[2010:I]]-1)*100</f>
        <v>2.9565109348036689</v>
      </c>
      <c r="O14" s="58">
        <f>(PIB_ENC[[#This Row],[2011:II]]/PIB_ENC[[#This Row],[2010:II]]-1)*100</f>
        <v>1.924229804001798</v>
      </c>
      <c r="P14" s="58">
        <f>(PIB_ENC[[#This Row],[2011:III]]/PIB_ENC[[#This Row],[2010:III]]-1)*100</f>
        <v>1.1181304757979404</v>
      </c>
      <c r="Q14" s="58">
        <f>(PIB_ENC[[#This Row],[2011:IV]]/PIB_ENC[[#This Row],[2010:IV]]-1)*100</f>
        <v>0.52711095116566575</v>
      </c>
      <c r="R14" s="58">
        <f>(PIB_ENC[[#This Row],[2012:I]]/PIB_ENC[[#This Row],[2011:I]]-1)*100</f>
        <v>0.11916497765138701</v>
      </c>
      <c r="S14" s="58">
        <f>(PIB_ENC[[#This Row],[2012:II]]/PIB_ENC[[#This Row],[2011:II]]-1)*100</f>
        <v>-0.1180507794474206</v>
      </c>
      <c r="T14" s="58">
        <f>(PIB_ENC[[#This Row],[2012:III]]/PIB_ENC[[#This Row],[2011:III]]-1)*100</f>
        <v>-0.20180265950489051</v>
      </c>
      <c r="U14" s="58">
        <f>(PIB_ENC[[#This Row],[2012:IV]]/PIB_ENC[[#This Row],[2011:IV]]-1)*100</f>
        <v>-0.13367094837810622</v>
      </c>
      <c r="V14" s="58">
        <f>(PIB_ENC[[#This Row],[2013:I]]/PIB_ENC[[#This Row],[2012:I]]-1)*100</f>
        <v>9.0041530459350483E-2</v>
      </c>
      <c r="W14" s="58">
        <f>(PIB_ENC[[#This Row],[2013:II]]/PIB_ENC[[#This Row],[2012:II]]-1)*100</f>
        <v>0.21084382853679973</v>
      </c>
      <c r="X14" s="58">
        <f>(PIB_ENC[[#This Row],[2013:III]]/PIB_ENC[[#This Row],[2012:III]]-1)*100</f>
        <v>0.23264733397438953</v>
      </c>
      <c r="Y14" s="58">
        <f>(PIB_ENC[[#This Row],[2013:IV]]/PIB_ENC[[#This Row],[2012:IV]]-1)*100</f>
        <v>0.15540576913064541</v>
      </c>
      <c r="Z14" s="58">
        <f>(PIB_ENC[[#This Row],[2014:I]]/PIB_ENC[[#This Row],[2013:I]]-1)*100</f>
        <v>-2.166445903913905E-2</v>
      </c>
      <c r="AA14" s="58">
        <f>(PIB_ENC[[#This Row],[2014:II]]/PIB_ENC[[#This Row],[2013:II]]-1)*100</f>
        <v>3.9961828392431897E-2</v>
      </c>
      <c r="AB14" s="58">
        <f>(PIB_ENC[[#This Row],[2014:III]]/PIB_ENC[[#This Row],[2013:III]]-1)*100</f>
        <v>0.33923478986157551</v>
      </c>
      <c r="AC14" s="58">
        <f>(PIB_ENC[[#This Row],[2014:IV]]/PIB_ENC[[#This Row],[2013:IV]]-1)*100</f>
        <v>0.87574360394395701</v>
      </c>
      <c r="AD14" s="58">
        <f>(PIB_ENC[[#This Row],[2015:I]]/PIB_ENC[[#This Row],[2014:I]]-1)*100</f>
        <v>1.6469095300032377</v>
      </c>
      <c r="AE14" s="58">
        <f>(PIB_ENC[[#This Row],[2015:II]]/PIB_ENC[[#This Row],[2014:II]]-1)*100</f>
        <v>2.2941641492283171</v>
      </c>
      <c r="AF14" s="58">
        <f>(PIB_ENC[[#This Row],[2015:III]]/PIB_ENC[[#This Row],[2014:III]]-1)*100</f>
        <v>2.8154095985022831</v>
      </c>
      <c r="AG14" s="58">
        <f>(PIB_ENC[[#This Row],[2015:IV]]/PIB_ENC[[#This Row],[2014:IV]]-1)*100</f>
        <v>3.2113797963770008</v>
      </c>
      <c r="AH14" s="58">
        <f>(PIB_ENC[[#This Row],[2016:I]]/PIB_ENC[[#This Row],[2015:I]]-1)*100</f>
        <v>3.4921752506176462</v>
      </c>
      <c r="AI14" s="58">
        <f>(PIB_ENC[[#This Row],[2016:II]]/PIB_ENC[[#This Row],[2015:II]]-1)*100</f>
        <v>3.5349836064320961</v>
      </c>
      <c r="AJ14" s="58">
        <f>(PIB_ENC[[#This Row],[2016:III]]/PIB_ENC[[#This Row],[2015:III]]-1)*100</f>
        <v>3.3452906011794958</v>
      </c>
      <c r="AK14" s="58">
        <f>(PIB_ENC[[#This Row],[2016:IV]]/PIB_ENC[[#This Row],[2015:IV]]-1)*100</f>
        <v>2.9257678507670359</v>
      </c>
      <c r="AL14" s="58">
        <f>(PIB_ENC[[#This Row],[2017:I]]/PIB_ENC[[#This Row],[2016:I]]-1)*100</f>
        <v>1.7619156559316451</v>
      </c>
      <c r="AM14" s="58">
        <f>(PIB_ENC[[#This Row],[2017:II]]/PIB_ENC[[#This Row],[2016:II]]-1)*100</f>
        <v>0.88487527761913487</v>
      </c>
      <c r="AN14" s="58">
        <f>(PIB_ENC[[#This Row],[2017:III]]/PIB_ENC[[#This Row],[2016:III]]-1)*100</f>
        <v>7.9271521676638201E-3</v>
      </c>
      <c r="AO14" s="58">
        <f>(PIB_ENC[[#This Row],[2017:IV]]/PIB_ENC[[#This Row],[2016:IV]]-1)*100</f>
        <v>-0.87182867682873422</v>
      </c>
      <c r="AP14" s="58">
        <f>(PIB_ENC[[#This Row],[2018:I]]/PIB_ENC[[#This Row],[2017:I]]-1)*100</f>
        <v>-0.23442517152657549</v>
      </c>
      <c r="AQ14" s="58">
        <f>(PIB_ENC[[#This Row],[2018:II]]/PIB_ENC[[#This Row],[2017:II]]-1)*100</f>
        <v>0.63411563896371703</v>
      </c>
      <c r="AR14" s="58">
        <f>(PIB_ENC[[#This Row],[2018:III]]/PIB_ENC[[#This Row],[2017:III]]-1)*100</f>
        <v>2.6975274394950066</v>
      </c>
      <c r="AS14" s="58">
        <f>(PIB_ENC[[#This Row],[2018:IV]]/PIB_ENC[[#This Row],[2017:IV]]-1)*100</f>
        <v>5.9739069509806564</v>
      </c>
      <c r="AT14" s="58">
        <f>(PIB_ENC[[#This Row],[2019:I]]/PIB_ENC[[#This Row],[2018:I]]-1)*100</f>
        <v>9.399451497356214</v>
      </c>
      <c r="AU14" s="58">
        <f>(PIB_ENC[[#This Row],[2019:II]]/PIB_ENC[[#This Row],[2018:II]]-1)*100</f>
        <v>11.535183399080818</v>
      </c>
      <c r="AV14" s="58">
        <f>(PIB_ENC[[#This Row],[2019:III]]/PIB_ENC[[#This Row],[2018:III]]-1)*100</f>
        <v>11.769006190172515</v>
      </c>
      <c r="AW14" s="58">
        <f>(PIB_ENC[[#This Row],[2019:IV]]/PIB_ENC[[#This Row],[2018:IV]]-1)*100</f>
        <v>10.199405538125905</v>
      </c>
      <c r="AX14" s="58">
        <f>(PIB_ENC[[#This Row],[2020:I]]/PIB_ENC[[#This Row],[2019:I]]-1)*100</f>
        <v>6.9729696637760297</v>
      </c>
      <c r="AY14" s="58">
        <f>(PIB_ENC[[#This Row],[2020:II]]/PIB_ENC[[#This Row],[2019:II]]-1)*100</f>
        <v>5.2265060435167987</v>
      </c>
      <c r="AZ14" s="58">
        <f>(PIB_ENC[[#This Row],[2020:III]]/PIB_ENC[[#This Row],[2019:III]]-1)*100</f>
        <v>4.6800600529305791</v>
      </c>
      <c r="BA14" s="58">
        <f>(PIB_ENC[[#This Row],[2020:IV]]/PIB_ENC[[#This Row],[2019:IV]]-1)*100</f>
        <v>5.2469086361128792</v>
      </c>
      <c r="BB14" s="58">
        <f>(PIB_ENC[[#This Row],[2021:I]]/PIB_ENC[[#This Row],[2020:I]]-1)*100</f>
        <v>6.8911659812540105</v>
      </c>
      <c r="BC14" s="58">
        <f>(PIB_ENC[[#This Row],[2021:II]]/PIB_ENC[[#This Row],[2020:II]]-1)*100</f>
        <v>8.0215803919345241</v>
      </c>
      <c r="BD14" s="58">
        <f>(PIB_ENC[[#This Row],[2021:III]]/PIB_ENC[[#This Row],[2020:III]]-1)*100</f>
        <v>8.6418609221529117</v>
      </c>
      <c r="BE14" s="58">
        <f>(PIB_ENC[[#This Row],[2021:IV]]/PIB_ENC[[#This Row],[2020:IV]]-1)*100</f>
        <v>8.767317637572237</v>
      </c>
      <c r="BF14" s="58">
        <f>(PIB_ENC[[#This Row],[2022:I]]/PIB_ENC[[#This Row],[2021:I]]-1)*100</f>
        <v>8.4240806903645993</v>
      </c>
      <c r="BG14" s="58">
        <f>(PIB_ENC[[#This Row],[2022:II]]/PIB_ENC[[#This Row],[2021:II]]-1)*100</f>
        <v>7.6344887589039345</v>
      </c>
      <c r="BH14" s="58">
        <f>(PIB_ENC[[#This Row],[2022:III]]/PIB_ENC[[#This Row],[2021:III]]-1)*100</f>
        <v>6.4246826721064298</v>
      </c>
      <c r="BI14" s="58">
        <f>(PIB_ENC[[#This Row],[2022:IV]]/PIB_ENC[[#This Row],[2021:IV]]-1)*100</f>
        <v>4.8183082918766829</v>
      </c>
    </row>
    <row r="15" spans="1:61" ht="15" customHeight="1" x14ac:dyDescent="0.2">
      <c r="A15" s="49" t="s">
        <v>74</v>
      </c>
      <c r="B15" s="59">
        <f>(PIB_ENC[[#This Row],[2008:I]]/PIB_ENC[[#This Row],[2007:I]]-1)*100</f>
        <v>13.639385547800309</v>
      </c>
      <c r="C15" s="59">
        <f>(PIB_ENC[[#This Row],[2008:II]]/PIB_ENC[[#This Row],[2007:II]]-1)*100</f>
        <v>10.383493108893793</v>
      </c>
      <c r="D15" s="59">
        <f>(PIB_ENC[[#This Row],[2008:III]]/PIB_ENC[[#This Row],[2007:III]]-1)*100</f>
        <v>10.316660121241817</v>
      </c>
      <c r="E15" s="59">
        <f>(PIB_ENC[[#This Row],[2008:IV]]/PIB_ENC[[#This Row],[2007:IV]]-1)*100</f>
        <v>12.400738116136512</v>
      </c>
      <c r="F15" s="59">
        <f>(PIB_ENC[[#This Row],[2009:I]]/PIB_ENC[[#This Row],[2008:I]]-1)*100</f>
        <v>-26.543727798270044</v>
      </c>
      <c r="G15" s="59">
        <f>(PIB_ENC[[#This Row],[2009:II]]/PIB_ENC[[#This Row],[2008:II]]-1)*100</f>
        <v>-2.4279619779961403</v>
      </c>
      <c r="H15" s="59">
        <f>(PIB_ENC[[#This Row],[2009:III]]/PIB_ENC[[#This Row],[2008:III]]-1)*100</f>
        <v>13.577238530915814</v>
      </c>
      <c r="I15" s="59">
        <f>(PIB_ENC[[#This Row],[2009:IV]]/PIB_ENC[[#This Row],[2008:IV]]-1)*100</f>
        <v>14.902789741797351</v>
      </c>
      <c r="J15" s="59">
        <f>(PIB_ENC[[#This Row],[2010:I]]/PIB_ENC[[#This Row],[2009:I]]-1)*100</f>
        <v>71.251606900810202</v>
      </c>
      <c r="K15" s="59">
        <f>(PIB_ENC[[#This Row],[2010:II]]/PIB_ENC[[#This Row],[2009:II]]-1)*100</f>
        <v>21.741500436806803</v>
      </c>
      <c r="L15" s="59">
        <f>(PIB_ENC[[#This Row],[2010:III]]/PIB_ENC[[#This Row],[2009:III]]-1)*100</f>
        <v>4.2958592610272017</v>
      </c>
      <c r="M15" s="59">
        <f>(PIB_ENC[[#This Row],[2010:IV]]/PIB_ENC[[#This Row],[2009:IV]]-1)*100</f>
        <v>12.03241122023484</v>
      </c>
      <c r="N15" s="59">
        <f>(PIB_ENC[[#This Row],[2011:I]]/PIB_ENC[[#This Row],[2010:I]]-1)*100</f>
        <v>-4.6474205131354251</v>
      </c>
      <c r="O15" s="59">
        <f>(PIB_ENC[[#This Row],[2011:II]]/PIB_ENC[[#This Row],[2010:II]]-1)*100</f>
        <v>13.587742551154602</v>
      </c>
      <c r="P15" s="59">
        <f>(PIB_ENC[[#This Row],[2011:III]]/PIB_ENC[[#This Row],[2010:III]]-1)*100</f>
        <v>21.480042104270858</v>
      </c>
      <c r="Q15" s="59">
        <f>(PIB_ENC[[#This Row],[2011:IV]]/PIB_ENC[[#This Row],[2010:IV]]-1)*100</f>
        <v>12.696613536722158</v>
      </c>
      <c r="R15" s="59">
        <f>(PIB_ENC[[#This Row],[2012:I]]/PIB_ENC[[#This Row],[2011:I]]-1)*100</f>
        <v>11.934250651844568</v>
      </c>
      <c r="S15" s="59">
        <f>(PIB_ENC[[#This Row],[2012:II]]/PIB_ENC[[#This Row],[2011:II]]-1)*100</f>
        <v>1.3782159290355533</v>
      </c>
      <c r="T15" s="59">
        <f>(PIB_ENC[[#This Row],[2012:III]]/PIB_ENC[[#This Row],[2011:III]]-1)*100</f>
        <v>-8.0306940528569903</v>
      </c>
      <c r="U15" s="59">
        <f>(PIB_ENC[[#This Row],[2012:IV]]/PIB_ENC[[#This Row],[2011:IV]]-1)*100</f>
        <v>2.9909725437434309</v>
      </c>
      <c r="V15" s="59">
        <f>(PIB_ENC[[#This Row],[2013:I]]/PIB_ENC[[#This Row],[2012:I]]-1)*100</f>
        <v>11.239687320436232</v>
      </c>
      <c r="W15" s="59">
        <f>(PIB_ENC[[#This Row],[2013:II]]/PIB_ENC[[#This Row],[2012:II]]-1)*100</f>
        <v>10.676966704155211</v>
      </c>
      <c r="X15" s="59">
        <f>(PIB_ENC[[#This Row],[2013:III]]/PIB_ENC[[#This Row],[2012:III]]-1)*100</f>
        <v>10.695617417760017</v>
      </c>
      <c r="Y15" s="59">
        <f>(PIB_ENC[[#This Row],[2013:IV]]/PIB_ENC[[#This Row],[2012:IV]]-1)*100</f>
        <v>-8.5040779579921733</v>
      </c>
      <c r="Z15" s="59">
        <f>(PIB_ENC[[#This Row],[2014:I]]/PIB_ENC[[#This Row],[2013:I]]-1)*100</f>
        <v>-6.7428921354588116</v>
      </c>
      <c r="AA15" s="59">
        <f>(PIB_ENC[[#This Row],[2014:II]]/PIB_ENC[[#This Row],[2013:II]]-1)*100</f>
        <v>-9.0417449383470068</v>
      </c>
      <c r="AB15" s="59">
        <f>(PIB_ENC[[#This Row],[2014:III]]/PIB_ENC[[#This Row],[2013:III]]-1)*100</f>
        <v>-6.5463161070466569</v>
      </c>
      <c r="AC15" s="59">
        <f>(PIB_ENC[[#This Row],[2014:IV]]/PIB_ENC[[#This Row],[2013:IV]]-1)*100</f>
        <v>1.5806872676261241</v>
      </c>
      <c r="AD15" s="59">
        <f>(PIB_ENC[[#This Row],[2015:I]]/PIB_ENC[[#This Row],[2014:I]]-1)*100</f>
        <v>9.9271366690475205</v>
      </c>
      <c r="AE15" s="59">
        <f>(PIB_ENC[[#This Row],[2015:II]]/PIB_ENC[[#This Row],[2014:II]]-1)*100</f>
        <v>23.10768390299982</v>
      </c>
      <c r="AF15" s="59">
        <f>(PIB_ENC[[#This Row],[2015:III]]/PIB_ENC[[#This Row],[2014:III]]-1)*100</f>
        <v>31.848745198930729</v>
      </c>
      <c r="AG15" s="59">
        <f>(PIB_ENC[[#This Row],[2015:IV]]/PIB_ENC[[#This Row],[2014:IV]]-1)*100</f>
        <v>42.240649162181107</v>
      </c>
      <c r="AH15" s="59">
        <f>(PIB_ENC[[#This Row],[2016:I]]/PIB_ENC[[#This Row],[2015:I]]-1)*100</f>
        <v>15.643129684481849</v>
      </c>
      <c r="AI15" s="59">
        <f>(PIB_ENC[[#This Row],[2016:II]]/PIB_ENC[[#This Row],[2015:II]]-1)*100</f>
        <v>8.4701732137943075</v>
      </c>
      <c r="AJ15" s="59">
        <f>(PIB_ENC[[#This Row],[2016:III]]/PIB_ENC[[#This Row],[2015:III]]-1)*100</f>
        <v>10.154176738851305</v>
      </c>
      <c r="AK15" s="59">
        <f>(PIB_ENC[[#This Row],[2016:IV]]/PIB_ENC[[#This Row],[2015:IV]]-1)*100</f>
        <v>-14.796292714663329</v>
      </c>
      <c r="AL15" s="59">
        <f>(PIB_ENC[[#This Row],[2017:I]]/PIB_ENC[[#This Row],[2016:I]]-1)*100</f>
        <v>11.492258616282713</v>
      </c>
      <c r="AM15" s="59">
        <f>(PIB_ENC[[#This Row],[2017:II]]/PIB_ENC[[#This Row],[2016:II]]-1)*100</f>
        <v>10.3152149433974</v>
      </c>
      <c r="AN15" s="59">
        <f>(PIB_ENC[[#This Row],[2017:III]]/PIB_ENC[[#This Row],[2016:III]]-1)*100</f>
        <v>-3.4641508056134862</v>
      </c>
      <c r="AO15" s="59">
        <f>(PIB_ENC[[#This Row],[2017:IV]]/PIB_ENC[[#This Row],[2016:IV]]-1)*100</f>
        <v>21.01870397075858</v>
      </c>
      <c r="AP15" s="59">
        <f>(PIB_ENC[[#This Row],[2018:I]]/PIB_ENC[[#This Row],[2017:I]]-1)*100</f>
        <v>0.47496784442144779</v>
      </c>
      <c r="AQ15" s="59">
        <f>(PIB_ENC[[#This Row],[2018:II]]/PIB_ENC[[#This Row],[2017:II]]-1)*100</f>
        <v>8.4950608792119464</v>
      </c>
      <c r="AR15" s="59">
        <f>(PIB_ENC[[#This Row],[2018:III]]/PIB_ENC[[#This Row],[2017:III]]-1)*100</f>
        <v>7.4417443396373351</v>
      </c>
      <c r="AS15" s="59">
        <f>(PIB_ENC[[#This Row],[2018:IV]]/PIB_ENC[[#This Row],[2017:IV]]-1)*100</f>
        <v>-10.040684255624843</v>
      </c>
      <c r="AT15" s="59">
        <f>(PIB_ENC[[#This Row],[2019:I]]/PIB_ENC[[#This Row],[2018:I]]-1)*100</f>
        <v>-7.753840394765299</v>
      </c>
      <c r="AU15" s="59">
        <f>(PIB_ENC[[#This Row],[2019:II]]/PIB_ENC[[#This Row],[2018:II]]-1)*100</f>
        <v>-14.70868048796703</v>
      </c>
      <c r="AV15" s="59">
        <f>(PIB_ENC[[#This Row],[2019:III]]/PIB_ENC[[#This Row],[2018:III]]-1)*100</f>
        <v>-8.2497951210063434</v>
      </c>
      <c r="AW15" s="59">
        <f>(PIB_ENC[[#This Row],[2019:IV]]/PIB_ENC[[#This Row],[2018:IV]]-1)*100</f>
        <v>1.5927333365381102</v>
      </c>
      <c r="AX15" s="59">
        <f>(PIB_ENC[[#This Row],[2020:I]]/PIB_ENC[[#This Row],[2019:I]]-1)*100</f>
        <v>-4.4983677607511314</v>
      </c>
      <c r="AY15" s="59">
        <f>(PIB_ENC[[#This Row],[2020:II]]/PIB_ENC[[#This Row],[2019:II]]-1)*100</f>
        <v>-71.16951009173475</v>
      </c>
      <c r="AZ15" s="59">
        <f>(PIB_ENC[[#This Row],[2020:III]]/PIB_ENC[[#This Row],[2019:III]]-1)*100</f>
        <v>-69.83576150815334</v>
      </c>
      <c r="BA15" s="59">
        <f>(PIB_ENC[[#This Row],[2020:IV]]/PIB_ENC[[#This Row],[2019:IV]]-1)*100</f>
        <v>-68.43451314753149</v>
      </c>
      <c r="BB15" s="59">
        <f>(PIB_ENC[[#This Row],[2021:I]]/PIB_ENC[[#This Row],[2020:I]]-1)*100</f>
        <v>-62.149739514587118</v>
      </c>
      <c r="BC15" s="59">
        <f>(PIB_ENC[[#This Row],[2021:II]]/PIB_ENC[[#This Row],[2020:II]]-1)*100</f>
        <v>102.14374316360808</v>
      </c>
      <c r="BD15" s="59">
        <f>(PIB_ENC[[#This Row],[2021:III]]/PIB_ENC[[#This Row],[2020:III]]-1)*100</f>
        <v>48.782474864150856</v>
      </c>
      <c r="BE15" s="59">
        <f>(PIB_ENC[[#This Row],[2021:IV]]/PIB_ENC[[#This Row],[2020:IV]]-1)*100</f>
        <v>87.995586468289559</v>
      </c>
      <c r="BF15" s="59">
        <f>(PIB_ENC[[#This Row],[2022:I]]/PIB_ENC[[#This Row],[2021:I]]-1)*100</f>
        <v>75.855426158097302</v>
      </c>
      <c r="BG15" s="59">
        <f>(PIB_ENC[[#This Row],[2022:II]]/PIB_ENC[[#This Row],[2021:II]]-1)*100</f>
        <v>32.50231323225006</v>
      </c>
      <c r="BH15" s="59">
        <f>(PIB_ENC[[#This Row],[2022:III]]/PIB_ENC[[#This Row],[2021:III]]-1)*100</f>
        <v>84.673720434906457</v>
      </c>
      <c r="BI15" s="59">
        <f>(PIB_ENC[[#This Row],[2022:IV]]/PIB_ENC[[#This Row],[2021:IV]]-1)*100</f>
        <v>36.607813499499485</v>
      </c>
    </row>
    <row r="16" spans="1:61" ht="15" customHeight="1" x14ac:dyDescent="0.2">
      <c r="A16" s="47" t="s">
        <v>75</v>
      </c>
      <c r="B16" s="58">
        <f>(PIB_ENC[[#This Row],[2008:I]]/PIB_ENC[[#This Row],[2007:I]]-1)*100</f>
        <v>11.462176324138396</v>
      </c>
      <c r="C16" s="58">
        <f>(PIB_ENC[[#This Row],[2008:II]]/PIB_ENC[[#This Row],[2007:II]]-1)*100</f>
        <v>2.043956618369247</v>
      </c>
      <c r="D16" s="58">
        <f>(PIB_ENC[[#This Row],[2008:III]]/PIB_ENC[[#This Row],[2007:III]]-1)*100</f>
        <v>12.006433605421108</v>
      </c>
      <c r="E16" s="58">
        <f>(PIB_ENC[[#This Row],[2008:IV]]/PIB_ENC[[#This Row],[2007:IV]]-1)*100</f>
        <v>-14.909251079314267</v>
      </c>
      <c r="F16" s="58">
        <f>(PIB_ENC[[#This Row],[2009:I]]/PIB_ENC[[#This Row],[2008:I]]-1)*100</f>
        <v>5.1402137809512638</v>
      </c>
      <c r="G16" s="58">
        <f>(PIB_ENC[[#This Row],[2009:II]]/PIB_ENC[[#This Row],[2008:II]]-1)*100</f>
        <v>19.990398723207647</v>
      </c>
      <c r="H16" s="58">
        <f>(PIB_ENC[[#This Row],[2009:III]]/PIB_ENC[[#This Row],[2008:III]]-1)*100</f>
        <v>0.19552010245853513</v>
      </c>
      <c r="I16" s="58">
        <f>(PIB_ENC[[#This Row],[2009:IV]]/PIB_ENC[[#This Row],[2008:IV]]-1)*100</f>
        <v>29.903701450945054</v>
      </c>
      <c r="J16" s="58">
        <f>(PIB_ENC[[#This Row],[2010:I]]/PIB_ENC[[#This Row],[2009:I]]-1)*100</f>
        <v>4.9199654432996454E-2</v>
      </c>
      <c r="K16" s="58">
        <f>(PIB_ENC[[#This Row],[2010:II]]/PIB_ENC[[#This Row],[2009:II]]-1)*100</f>
        <v>5.9157786769120646</v>
      </c>
      <c r="L16" s="58">
        <f>(PIB_ENC[[#This Row],[2010:III]]/PIB_ENC[[#This Row],[2009:III]]-1)*100</f>
        <v>5.5772639125563739</v>
      </c>
      <c r="M16" s="58">
        <f>(PIB_ENC[[#This Row],[2010:IV]]/PIB_ENC[[#This Row],[2009:IV]]-1)*100</f>
        <v>-6.5843880531531678</v>
      </c>
      <c r="N16" s="58">
        <f>(PIB_ENC[[#This Row],[2011:I]]/PIB_ENC[[#This Row],[2010:I]]-1)*100</f>
        <v>25.597233314033897</v>
      </c>
      <c r="O16" s="58">
        <f>(PIB_ENC[[#This Row],[2011:II]]/PIB_ENC[[#This Row],[2010:II]]-1)*100</f>
        <v>6.6066104059642861</v>
      </c>
      <c r="P16" s="58">
        <f>(PIB_ENC[[#This Row],[2011:III]]/PIB_ENC[[#This Row],[2010:III]]-1)*100</f>
        <v>3.1253740006723429</v>
      </c>
      <c r="Q16" s="58">
        <f>(PIB_ENC[[#This Row],[2011:IV]]/PIB_ENC[[#This Row],[2010:IV]]-1)*100</f>
        <v>14.947419165583732</v>
      </c>
      <c r="R16" s="58">
        <f>(PIB_ENC[[#This Row],[2012:I]]/PIB_ENC[[#This Row],[2011:I]]-1)*100</f>
        <v>-2.8901242013216866</v>
      </c>
      <c r="S16" s="58">
        <f>(PIB_ENC[[#This Row],[2012:II]]/PIB_ENC[[#This Row],[2011:II]]-1)*100</f>
        <v>3.5109499425800772</v>
      </c>
      <c r="T16" s="58">
        <f>(PIB_ENC[[#This Row],[2012:III]]/PIB_ENC[[#This Row],[2011:III]]-1)*100</f>
        <v>-1.6239243287485272</v>
      </c>
      <c r="U16" s="58">
        <f>(PIB_ENC[[#This Row],[2012:IV]]/PIB_ENC[[#This Row],[2011:IV]]-1)*100</f>
        <v>2.6473353250715981</v>
      </c>
      <c r="V16" s="58">
        <f>(PIB_ENC[[#This Row],[2013:I]]/PIB_ENC[[#This Row],[2012:I]]-1)*100</f>
        <v>5.3895848155439463</v>
      </c>
      <c r="W16" s="58">
        <f>(PIB_ENC[[#This Row],[2013:II]]/PIB_ENC[[#This Row],[2012:II]]-1)*100</f>
        <v>2.9779010394100913</v>
      </c>
      <c r="X16" s="58">
        <f>(PIB_ENC[[#This Row],[2013:III]]/PIB_ENC[[#This Row],[2012:III]]-1)*100</f>
        <v>-9.2974552983044916</v>
      </c>
      <c r="Y16" s="58">
        <f>(PIB_ENC[[#This Row],[2013:IV]]/PIB_ENC[[#This Row],[2012:IV]]-1)*100</f>
        <v>2.7480990556602247</v>
      </c>
      <c r="Z16" s="58">
        <f>(PIB_ENC[[#This Row],[2014:I]]/PIB_ENC[[#This Row],[2013:I]]-1)*100</f>
        <v>11.335257828554779</v>
      </c>
      <c r="AA16" s="58">
        <f>(PIB_ENC[[#This Row],[2014:II]]/PIB_ENC[[#This Row],[2013:II]]-1)*100</f>
        <v>10.265359615377246</v>
      </c>
      <c r="AB16" s="58">
        <f>(PIB_ENC[[#This Row],[2014:III]]/PIB_ENC[[#This Row],[2013:III]]-1)*100</f>
        <v>21.930038511447414</v>
      </c>
      <c r="AC16" s="58">
        <f>(PIB_ENC[[#This Row],[2014:IV]]/PIB_ENC[[#This Row],[2013:IV]]-1)*100</f>
        <v>-10.680375478003523</v>
      </c>
      <c r="AD16" s="58">
        <f>(PIB_ENC[[#This Row],[2015:I]]/PIB_ENC[[#This Row],[2014:I]]-1)*100</f>
        <v>3.2676646996301795</v>
      </c>
      <c r="AE16" s="58">
        <f>(PIB_ENC[[#This Row],[2015:II]]/PIB_ENC[[#This Row],[2014:II]]-1)*100</f>
        <v>5.4116385104438169</v>
      </c>
      <c r="AF16" s="58">
        <f>(PIB_ENC[[#This Row],[2015:III]]/PIB_ENC[[#This Row],[2014:III]]-1)*100</f>
        <v>-13.373653833734922</v>
      </c>
      <c r="AG16" s="58">
        <f>(PIB_ENC[[#This Row],[2015:IV]]/PIB_ENC[[#This Row],[2014:IV]]-1)*100</f>
        <v>16.881751870467653</v>
      </c>
      <c r="AH16" s="58">
        <f>(PIB_ENC[[#This Row],[2016:I]]/PIB_ENC[[#This Row],[2015:I]]-1)*100</f>
        <v>5.3996704719899036</v>
      </c>
      <c r="AI16" s="58">
        <f>(PIB_ENC[[#This Row],[2016:II]]/PIB_ENC[[#This Row],[2015:II]]-1)*100</f>
        <v>-3.2530104602066512</v>
      </c>
      <c r="AJ16" s="58">
        <f>(PIB_ENC[[#This Row],[2016:III]]/PIB_ENC[[#This Row],[2015:III]]-1)*100</f>
        <v>14.01932134474988</v>
      </c>
      <c r="AK16" s="58">
        <f>(PIB_ENC[[#This Row],[2016:IV]]/PIB_ENC[[#This Row],[2015:IV]]-1)*100</f>
        <v>-0.38379588297476896</v>
      </c>
      <c r="AL16" s="58">
        <f>(PIB_ENC[[#This Row],[2017:I]]/PIB_ENC[[#This Row],[2016:I]]-1)*100</f>
        <v>-9.3573648176912947</v>
      </c>
      <c r="AM16" s="58">
        <f>(PIB_ENC[[#This Row],[2017:II]]/PIB_ENC[[#This Row],[2016:II]]-1)*100</f>
        <v>-0.86872706435586755</v>
      </c>
      <c r="AN16" s="58">
        <f>(PIB_ENC[[#This Row],[2017:III]]/PIB_ENC[[#This Row],[2016:III]]-1)*100</f>
        <v>12.478456834364415</v>
      </c>
      <c r="AO16" s="58">
        <f>(PIB_ENC[[#This Row],[2017:IV]]/PIB_ENC[[#This Row],[2016:IV]]-1)*100</f>
        <v>-5.0549490209811481</v>
      </c>
      <c r="AP16" s="58">
        <f>(PIB_ENC[[#This Row],[2018:I]]/PIB_ENC[[#This Row],[2017:I]]-1)*100</f>
        <v>9.1027717754379225</v>
      </c>
      <c r="AQ16" s="58">
        <f>(PIB_ENC[[#This Row],[2018:II]]/PIB_ENC[[#This Row],[2017:II]]-1)*100</f>
        <v>10.188726404391879</v>
      </c>
      <c r="AR16" s="58">
        <f>(PIB_ENC[[#This Row],[2018:III]]/PIB_ENC[[#This Row],[2017:III]]-1)*100</f>
        <v>0.67924630491695837</v>
      </c>
      <c r="AS16" s="58">
        <f>(PIB_ENC[[#This Row],[2018:IV]]/PIB_ENC[[#This Row],[2017:IV]]-1)*100</f>
        <v>5.5988614161074368</v>
      </c>
      <c r="AT16" s="58">
        <f>(PIB_ENC[[#This Row],[2019:I]]/PIB_ENC[[#This Row],[2018:I]]-1)*100</f>
        <v>15.987451512536154</v>
      </c>
      <c r="AU16" s="58">
        <f>(PIB_ENC[[#This Row],[2019:II]]/PIB_ENC[[#This Row],[2018:II]]-1)*100</f>
        <v>10.583145513036406</v>
      </c>
      <c r="AV16" s="58">
        <f>(PIB_ENC[[#This Row],[2019:III]]/PIB_ENC[[#This Row],[2018:III]]-1)*100</f>
        <v>8.3861894835402637</v>
      </c>
      <c r="AW16" s="58">
        <f>(PIB_ENC[[#This Row],[2019:IV]]/PIB_ENC[[#This Row],[2018:IV]]-1)*100</f>
        <v>14.430785393343593</v>
      </c>
      <c r="AX16" s="58">
        <f>(PIB_ENC[[#This Row],[2020:I]]/PIB_ENC[[#This Row],[2019:I]]-1)*100</f>
        <v>-6.5756260331909067</v>
      </c>
      <c r="AY16" s="58">
        <f>(PIB_ENC[[#This Row],[2020:II]]/PIB_ENC[[#This Row],[2019:II]]-1)*100</f>
        <v>-4.3705319535773839</v>
      </c>
      <c r="AZ16" s="58">
        <f>(PIB_ENC[[#This Row],[2020:III]]/PIB_ENC[[#This Row],[2019:III]]-1)*100</f>
        <v>5.4584600270898065</v>
      </c>
      <c r="BA16" s="58">
        <f>(PIB_ENC[[#This Row],[2020:IV]]/PIB_ENC[[#This Row],[2019:IV]]-1)*100</f>
        <v>6.7366896890682204</v>
      </c>
      <c r="BB16" s="58">
        <f>(PIB_ENC[[#This Row],[2021:I]]/PIB_ENC[[#This Row],[2020:I]]-1)*100</f>
        <v>10.210616325640554</v>
      </c>
      <c r="BC16" s="58">
        <f>(PIB_ENC[[#This Row],[2021:II]]/PIB_ENC[[#This Row],[2020:II]]-1)*100</f>
        <v>13.900564240016511</v>
      </c>
      <c r="BD16" s="58">
        <f>(PIB_ENC[[#This Row],[2021:III]]/PIB_ENC[[#This Row],[2020:III]]-1)*100</f>
        <v>4.8633164586028288</v>
      </c>
      <c r="BE16" s="58">
        <f>(PIB_ENC[[#This Row],[2021:IV]]/PIB_ENC[[#This Row],[2020:IV]]-1)*100</f>
        <v>-3.523221268891441</v>
      </c>
      <c r="BF16" s="58">
        <f>(PIB_ENC[[#This Row],[2022:I]]/PIB_ENC[[#This Row],[2021:I]]-1)*100</f>
        <v>-1.4270588296639186</v>
      </c>
      <c r="BG16" s="58">
        <f>(PIB_ENC[[#This Row],[2022:II]]/PIB_ENC[[#This Row],[2021:II]]-1)*100</f>
        <v>-9.6662938272252692</v>
      </c>
      <c r="BH16" s="58">
        <f>(PIB_ENC[[#This Row],[2022:III]]/PIB_ENC[[#This Row],[2021:III]]-1)*100</f>
        <v>-8.4952730680477586</v>
      </c>
      <c r="BI16" s="58">
        <f>(PIB_ENC[[#This Row],[2022:IV]]/PIB_ENC[[#This Row],[2021:IV]]-1)*100</f>
        <v>-12.405934959779231</v>
      </c>
    </row>
    <row r="17" spans="1:61" ht="15" customHeight="1" x14ac:dyDescent="0.2">
      <c r="A17" s="49" t="s">
        <v>76</v>
      </c>
      <c r="B17" s="59">
        <f>(PIB_ENC[[#This Row],[2008:I]]/PIB_ENC[[#This Row],[2007:I]]-1)*100</f>
        <v>8.6866030177479061</v>
      </c>
      <c r="C17" s="59">
        <f>(PIB_ENC[[#This Row],[2008:II]]/PIB_ENC[[#This Row],[2007:II]]-1)*100</f>
        <v>8.2357961729541351</v>
      </c>
      <c r="D17" s="59">
        <f>(PIB_ENC[[#This Row],[2008:III]]/PIB_ENC[[#This Row],[2007:III]]-1)*100</f>
        <v>3.9606583488179359</v>
      </c>
      <c r="E17" s="59">
        <f>(PIB_ENC[[#This Row],[2008:IV]]/PIB_ENC[[#This Row],[2007:IV]]-1)*100</f>
        <v>10.349542301259639</v>
      </c>
      <c r="F17" s="59">
        <f>(PIB_ENC[[#This Row],[2009:I]]/PIB_ENC[[#This Row],[2008:I]]-1)*100</f>
        <v>1.3192525127156962</v>
      </c>
      <c r="G17" s="59">
        <f>(PIB_ENC[[#This Row],[2009:II]]/PIB_ENC[[#This Row],[2008:II]]-1)*100</f>
        <v>2.6333683041568356</v>
      </c>
      <c r="H17" s="59">
        <f>(PIB_ENC[[#This Row],[2009:III]]/PIB_ENC[[#This Row],[2008:III]]-1)*100</f>
        <v>1.442492573322296</v>
      </c>
      <c r="I17" s="59">
        <f>(PIB_ENC[[#This Row],[2009:IV]]/PIB_ENC[[#This Row],[2008:IV]]-1)*100</f>
        <v>0.78459356076734377</v>
      </c>
      <c r="J17" s="59">
        <f>(PIB_ENC[[#This Row],[2010:I]]/PIB_ENC[[#This Row],[2009:I]]-1)*100</f>
        <v>5.059585601876293</v>
      </c>
      <c r="K17" s="59">
        <f>(PIB_ENC[[#This Row],[2010:II]]/PIB_ENC[[#This Row],[2009:II]]-1)*100</f>
        <v>7.175967777528669</v>
      </c>
      <c r="L17" s="59">
        <f>(PIB_ENC[[#This Row],[2010:III]]/PIB_ENC[[#This Row],[2009:III]]-1)*100</f>
        <v>2.8188836104431125</v>
      </c>
      <c r="M17" s="59">
        <f>(PIB_ENC[[#This Row],[2010:IV]]/PIB_ENC[[#This Row],[2009:IV]]-1)*100</f>
        <v>6.1949852940018868</v>
      </c>
      <c r="N17" s="59">
        <f>(PIB_ENC[[#This Row],[2011:I]]/PIB_ENC[[#This Row],[2010:I]]-1)*100</f>
        <v>8.2352196432917459</v>
      </c>
      <c r="O17" s="59">
        <f>(PIB_ENC[[#This Row],[2011:II]]/PIB_ENC[[#This Row],[2010:II]]-1)*100</f>
        <v>4.3480809432174583</v>
      </c>
      <c r="P17" s="59">
        <f>(PIB_ENC[[#This Row],[2011:III]]/PIB_ENC[[#This Row],[2010:III]]-1)*100</f>
        <v>5.5830244037738508</v>
      </c>
      <c r="Q17" s="59">
        <f>(PIB_ENC[[#This Row],[2011:IV]]/PIB_ENC[[#This Row],[2010:IV]]-1)*100</f>
        <v>6.5001174865370936</v>
      </c>
      <c r="R17" s="59">
        <f>(PIB_ENC[[#This Row],[2012:I]]/PIB_ENC[[#This Row],[2011:I]]-1)*100</f>
        <v>5.3895006193294348</v>
      </c>
      <c r="S17" s="59">
        <f>(PIB_ENC[[#This Row],[2012:II]]/PIB_ENC[[#This Row],[2011:II]]-1)*100</f>
        <v>6.1212059600030289</v>
      </c>
      <c r="T17" s="59">
        <f>(PIB_ENC[[#This Row],[2012:III]]/PIB_ENC[[#This Row],[2011:III]]-1)*100</f>
        <v>7.7047399604494915</v>
      </c>
      <c r="U17" s="59">
        <f>(PIB_ENC[[#This Row],[2012:IV]]/PIB_ENC[[#This Row],[2011:IV]]-1)*100</f>
        <v>6.9414510228044124</v>
      </c>
      <c r="V17" s="59">
        <f>(PIB_ENC[[#This Row],[2013:I]]/PIB_ENC[[#This Row],[2012:I]]-1)*100</f>
        <v>-0.12663933860329601</v>
      </c>
      <c r="W17" s="59">
        <f>(PIB_ENC[[#This Row],[2013:II]]/PIB_ENC[[#This Row],[2012:II]]-1)*100</f>
        <v>-1.3590197700942275</v>
      </c>
      <c r="X17" s="59">
        <f>(PIB_ENC[[#This Row],[2013:III]]/PIB_ENC[[#This Row],[2012:III]]-1)*100</f>
        <v>-1.5162158649393964</v>
      </c>
      <c r="Y17" s="59">
        <f>(PIB_ENC[[#This Row],[2013:IV]]/PIB_ENC[[#This Row],[2012:IV]]-1)*100</f>
        <v>-1.7828279729878327</v>
      </c>
      <c r="Z17" s="59">
        <f>(PIB_ENC[[#This Row],[2014:I]]/PIB_ENC[[#This Row],[2013:I]]-1)*100</f>
        <v>3.6526973459912293</v>
      </c>
      <c r="AA17" s="59">
        <f>(PIB_ENC[[#This Row],[2014:II]]/PIB_ENC[[#This Row],[2013:II]]-1)*100</f>
        <v>4.1129252294694441</v>
      </c>
      <c r="AB17" s="59">
        <f>(PIB_ENC[[#This Row],[2014:III]]/PIB_ENC[[#This Row],[2013:III]]-1)*100</f>
        <v>3.7970012605177406</v>
      </c>
      <c r="AC17" s="59">
        <f>(PIB_ENC[[#This Row],[2014:IV]]/PIB_ENC[[#This Row],[2013:IV]]-1)*100</f>
        <v>2.5574743001496314</v>
      </c>
      <c r="AD17" s="59">
        <f>(PIB_ENC[[#This Row],[2015:I]]/PIB_ENC[[#This Row],[2014:I]]-1)*100</f>
        <v>0.93049291872528972</v>
      </c>
      <c r="AE17" s="59">
        <f>(PIB_ENC[[#This Row],[2015:II]]/PIB_ENC[[#This Row],[2014:II]]-1)*100</f>
        <v>0.50200837736922299</v>
      </c>
      <c r="AF17" s="59">
        <f>(PIB_ENC[[#This Row],[2015:III]]/PIB_ENC[[#This Row],[2014:III]]-1)*100</f>
        <v>0.71592416169981021</v>
      </c>
      <c r="AG17" s="59">
        <f>(PIB_ENC[[#This Row],[2015:IV]]/PIB_ENC[[#This Row],[2014:IV]]-1)*100</f>
        <v>-0.91980968468656776</v>
      </c>
      <c r="AH17" s="59">
        <f>(PIB_ENC[[#This Row],[2016:I]]/PIB_ENC[[#This Row],[2015:I]]-1)*100</f>
        <v>7.8910469675821382</v>
      </c>
      <c r="AI17" s="59">
        <f>(PIB_ENC[[#This Row],[2016:II]]/PIB_ENC[[#This Row],[2015:II]]-1)*100</f>
        <v>6.3065105002680033</v>
      </c>
      <c r="AJ17" s="59">
        <f>(PIB_ENC[[#This Row],[2016:III]]/PIB_ENC[[#This Row],[2015:III]]-1)*100</f>
        <v>7.2027869718373827</v>
      </c>
      <c r="AK17" s="59">
        <f>(PIB_ENC[[#This Row],[2016:IV]]/PIB_ENC[[#This Row],[2015:IV]]-1)*100</f>
        <v>7.0365466179971081</v>
      </c>
      <c r="AL17" s="59">
        <f>(PIB_ENC[[#This Row],[2017:I]]/PIB_ENC[[#This Row],[2016:I]]-1)*100</f>
        <v>-5.6237559354789806</v>
      </c>
      <c r="AM17" s="59">
        <f>(PIB_ENC[[#This Row],[2017:II]]/PIB_ENC[[#This Row],[2016:II]]-1)*100</f>
        <v>-5.5995151775027896</v>
      </c>
      <c r="AN17" s="59">
        <f>(PIB_ENC[[#This Row],[2017:III]]/PIB_ENC[[#This Row],[2016:III]]-1)*100</f>
        <v>-8.5292741870343072</v>
      </c>
      <c r="AO17" s="59">
        <f>(PIB_ENC[[#This Row],[2017:IV]]/PIB_ENC[[#This Row],[2016:IV]]-1)*100</f>
        <v>-6.7013376116954682</v>
      </c>
      <c r="AP17" s="59">
        <f>(PIB_ENC[[#This Row],[2018:I]]/PIB_ENC[[#This Row],[2017:I]]-1)*100</f>
        <v>-3.197091899296034</v>
      </c>
      <c r="AQ17" s="59">
        <f>(PIB_ENC[[#This Row],[2018:II]]/PIB_ENC[[#This Row],[2017:II]]-1)*100</f>
        <v>2.0331587899185655</v>
      </c>
      <c r="AR17" s="59">
        <f>(PIB_ENC[[#This Row],[2018:III]]/PIB_ENC[[#This Row],[2017:III]]-1)*100</f>
        <v>3.7058439722269965</v>
      </c>
      <c r="AS17" s="59">
        <f>(PIB_ENC[[#This Row],[2018:IV]]/PIB_ENC[[#This Row],[2017:IV]]-1)*100</f>
        <v>7.1511203662337097</v>
      </c>
      <c r="AT17" s="59">
        <f>(PIB_ENC[[#This Row],[2019:I]]/PIB_ENC[[#This Row],[2018:I]]-1)*100</f>
        <v>4.9211251759209151</v>
      </c>
      <c r="AU17" s="59">
        <f>(PIB_ENC[[#This Row],[2019:II]]/PIB_ENC[[#This Row],[2018:II]]-1)*100</f>
        <v>2.5700542482920197</v>
      </c>
      <c r="AV17" s="59">
        <f>(PIB_ENC[[#This Row],[2019:III]]/PIB_ENC[[#This Row],[2018:III]]-1)*100</f>
        <v>0.98241276018977697</v>
      </c>
      <c r="AW17" s="59">
        <f>(PIB_ENC[[#This Row],[2019:IV]]/PIB_ENC[[#This Row],[2018:IV]]-1)*100</f>
        <v>0.52241846048493024</v>
      </c>
      <c r="AX17" s="59">
        <f>(PIB_ENC[[#This Row],[2020:I]]/PIB_ENC[[#This Row],[2019:I]]-1)*100</f>
        <v>0.68071276042331874</v>
      </c>
      <c r="AY17" s="59">
        <f>(PIB_ENC[[#This Row],[2020:II]]/PIB_ENC[[#This Row],[2019:II]]-1)*100</f>
        <v>-1.8400556121546674</v>
      </c>
      <c r="AZ17" s="59">
        <f>(PIB_ENC[[#This Row],[2020:III]]/PIB_ENC[[#This Row],[2019:III]]-1)*100</f>
        <v>0.45185164833705382</v>
      </c>
      <c r="BA17" s="59">
        <f>(PIB_ENC[[#This Row],[2020:IV]]/PIB_ENC[[#This Row],[2019:IV]]-1)*100</f>
        <v>-1.3577062583663424</v>
      </c>
      <c r="BB17" s="59">
        <f>(PIB_ENC[[#This Row],[2021:I]]/PIB_ENC[[#This Row],[2020:I]]-1)*100</f>
        <v>0.70507254903027228</v>
      </c>
      <c r="BC17" s="59">
        <f>(PIB_ENC[[#This Row],[2021:II]]/PIB_ENC[[#This Row],[2020:II]]-1)*100</f>
        <v>4.5740611325190139</v>
      </c>
      <c r="BD17" s="59">
        <f>(PIB_ENC[[#This Row],[2021:III]]/PIB_ENC[[#This Row],[2020:III]]-1)*100</f>
        <v>1.3977031481941848</v>
      </c>
      <c r="BE17" s="59">
        <f>(PIB_ENC[[#This Row],[2021:IV]]/PIB_ENC[[#This Row],[2020:IV]]-1)*100</f>
        <v>4.9944701953779091</v>
      </c>
      <c r="BF17" s="59">
        <f>(PIB_ENC[[#This Row],[2022:I]]/PIB_ENC[[#This Row],[2021:I]]-1)*100</f>
        <v>-3.0311105324450582</v>
      </c>
      <c r="BG17" s="59">
        <f>(PIB_ENC[[#This Row],[2022:II]]/PIB_ENC[[#This Row],[2021:II]]-1)*100</f>
        <v>-1.7204037900686475</v>
      </c>
      <c r="BH17" s="59">
        <f>(PIB_ENC[[#This Row],[2022:III]]/PIB_ENC[[#This Row],[2021:III]]-1)*100</f>
        <v>-0.72622096312389139</v>
      </c>
      <c r="BI17" s="59">
        <f>(PIB_ENC[[#This Row],[2022:IV]]/PIB_ENC[[#This Row],[2021:IV]]-1)*100</f>
        <v>-9.6364471380949723E-3</v>
      </c>
    </row>
    <row r="18" spans="1:61" ht="15" customHeight="1" x14ac:dyDescent="0.2">
      <c r="A18" s="47" t="s">
        <v>122</v>
      </c>
      <c r="B18" s="58">
        <f>(PIB_ENC[[#This Row],[2008:I]]/PIB_ENC[[#This Row],[2007:I]]-1)*100</f>
        <v>13.565229749295703</v>
      </c>
      <c r="C18" s="58">
        <f>(PIB_ENC[[#This Row],[2008:II]]/PIB_ENC[[#This Row],[2007:II]]-1)*100</f>
        <v>23.998955233482189</v>
      </c>
      <c r="D18" s="58">
        <f>(PIB_ENC[[#This Row],[2008:III]]/PIB_ENC[[#This Row],[2007:III]]-1)*100</f>
        <v>16.397988066344492</v>
      </c>
      <c r="E18" s="58">
        <f>(PIB_ENC[[#This Row],[2008:IV]]/PIB_ENC[[#This Row],[2007:IV]]-1)*100</f>
        <v>-18.796915403739391</v>
      </c>
      <c r="F18" s="58">
        <f>(PIB_ENC[[#This Row],[2009:I]]/PIB_ENC[[#This Row],[2008:I]]-1)*100</f>
        <v>-19.635368621697648</v>
      </c>
      <c r="G18" s="58">
        <f>(PIB_ENC[[#This Row],[2009:II]]/PIB_ENC[[#This Row],[2008:II]]-1)*100</f>
        <v>26.139870248368879</v>
      </c>
      <c r="H18" s="58">
        <f>(PIB_ENC[[#This Row],[2009:III]]/PIB_ENC[[#This Row],[2008:III]]-1)*100</f>
        <v>-1.5652427426000259</v>
      </c>
      <c r="I18" s="58">
        <f>(PIB_ENC[[#This Row],[2009:IV]]/PIB_ENC[[#This Row],[2008:IV]]-1)*100</f>
        <v>14.629407665680683</v>
      </c>
      <c r="J18" s="58">
        <f>(PIB_ENC[[#This Row],[2010:I]]/PIB_ENC[[#This Row],[2009:I]]-1)*100</f>
        <v>36.188861999251557</v>
      </c>
      <c r="K18" s="58">
        <f>(PIB_ENC[[#This Row],[2010:II]]/PIB_ENC[[#This Row],[2009:II]]-1)*100</f>
        <v>-15.92444627903955</v>
      </c>
      <c r="L18" s="58">
        <f>(PIB_ENC[[#This Row],[2010:III]]/PIB_ENC[[#This Row],[2009:III]]-1)*100</f>
        <v>11.602168644131972</v>
      </c>
      <c r="M18" s="58">
        <f>(PIB_ENC[[#This Row],[2010:IV]]/PIB_ENC[[#This Row],[2009:IV]]-1)*100</f>
        <v>19.939829589068726</v>
      </c>
      <c r="N18" s="58">
        <f>(PIB_ENC[[#This Row],[2011:I]]/PIB_ENC[[#This Row],[2010:I]]-1)*100</f>
        <v>20.043485643521166</v>
      </c>
      <c r="O18" s="58">
        <f>(PIB_ENC[[#This Row],[2011:II]]/PIB_ENC[[#This Row],[2010:II]]-1)*100</f>
        <v>18.179058588124342</v>
      </c>
      <c r="P18" s="58">
        <f>(PIB_ENC[[#This Row],[2011:III]]/PIB_ENC[[#This Row],[2010:III]]-1)*100</f>
        <v>14.379322199697441</v>
      </c>
      <c r="Q18" s="58">
        <f>(PIB_ENC[[#This Row],[2011:IV]]/PIB_ENC[[#This Row],[2010:IV]]-1)*100</f>
        <v>11.246603914255694</v>
      </c>
      <c r="R18" s="58">
        <f>(PIB_ENC[[#This Row],[2012:I]]/PIB_ENC[[#This Row],[2011:I]]-1)*100</f>
        <v>-13.308209185421116</v>
      </c>
      <c r="S18" s="58">
        <f>(PIB_ENC[[#This Row],[2012:II]]/PIB_ENC[[#This Row],[2011:II]]-1)*100</f>
        <v>-10.462539867573984</v>
      </c>
      <c r="T18" s="58">
        <f>(PIB_ENC[[#This Row],[2012:III]]/PIB_ENC[[#This Row],[2011:III]]-1)*100</f>
        <v>-27.337325401959379</v>
      </c>
      <c r="U18" s="58">
        <f>(PIB_ENC[[#This Row],[2012:IV]]/PIB_ENC[[#This Row],[2011:IV]]-1)*100</f>
        <v>6.7757988061077024</v>
      </c>
      <c r="V18" s="58">
        <f>(PIB_ENC[[#This Row],[2013:I]]/PIB_ENC[[#This Row],[2012:I]]-1)*100</f>
        <v>24.728382876565689</v>
      </c>
      <c r="W18" s="58">
        <f>(PIB_ENC[[#This Row],[2013:II]]/PIB_ENC[[#This Row],[2012:II]]-1)*100</f>
        <v>29.699901813429697</v>
      </c>
      <c r="X18" s="58">
        <f>(PIB_ENC[[#This Row],[2013:III]]/PIB_ENC[[#This Row],[2012:III]]-1)*100</f>
        <v>45.929117117096752</v>
      </c>
      <c r="Y18" s="58">
        <f>(PIB_ENC[[#This Row],[2013:IV]]/PIB_ENC[[#This Row],[2012:IV]]-1)*100</f>
        <v>15.673499956467785</v>
      </c>
      <c r="Z18" s="58">
        <f>(PIB_ENC[[#This Row],[2014:I]]/PIB_ENC[[#This Row],[2013:I]]-1)*100</f>
        <v>7.1807623814223565</v>
      </c>
      <c r="AA18" s="58">
        <f>(PIB_ENC[[#This Row],[2014:II]]/PIB_ENC[[#This Row],[2013:II]]-1)*100</f>
        <v>-4.9420798849723386</v>
      </c>
      <c r="AB18" s="58">
        <f>(PIB_ENC[[#This Row],[2014:III]]/PIB_ENC[[#This Row],[2013:III]]-1)*100</f>
        <v>2.0276049786381423</v>
      </c>
      <c r="AC18" s="58">
        <f>(PIB_ENC[[#This Row],[2014:IV]]/PIB_ENC[[#This Row],[2013:IV]]-1)*100</f>
        <v>20.944262364891976</v>
      </c>
      <c r="AD18" s="58">
        <f>(PIB_ENC[[#This Row],[2015:I]]/PIB_ENC[[#This Row],[2014:I]]-1)*100</f>
        <v>-4.5709255316766395</v>
      </c>
      <c r="AE18" s="58">
        <f>(PIB_ENC[[#This Row],[2015:II]]/PIB_ENC[[#This Row],[2014:II]]-1)*100</f>
        <v>-4.2464981647673543</v>
      </c>
      <c r="AF18" s="58">
        <f>(PIB_ENC[[#This Row],[2015:III]]/PIB_ENC[[#This Row],[2014:III]]-1)*100</f>
        <v>16.236941231390233</v>
      </c>
      <c r="AG18" s="58">
        <f>(PIB_ENC[[#This Row],[2015:IV]]/PIB_ENC[[#This Row],[2014:IV]]-1)*100</f>
        <v>-10.19826291213769</v>
      </c>
      <c r="AH18" s="58">
        <f>(PIB_ENC[[#This Row],[2016:I]]/PIB_ENC[[#This Row],[2015:I]]-1)*100</f>
        <v>-1.4857162297190696</v>
      </c>
      <c r="AI18" s="58">
        <f>(PIB_ENC[[#This Row],[2016:II]]/PIB_ENC[[#This Row],[2015:II]]-1)*100</f>
        <v>3.9439677321554178</v>
      </c>
      <c r="AJ18" s="58">
        <f>(PIB_ENC[[#This Row],[2016:III]]/PIB_ENC[[#This Row],[2015:III]]-1)*100</f>
        <v>0.22834423911157753</v>
      </c>
      <c r="AK18" s="58">
        <f>(PIB_ENC[[#This Row],[2016:IV]]/PIB_ENC[[#This Row],[2015:IV]]-1)*100</f>
        <v>4.0199621185989853</v>
      </c>
      <c r="AL18" s="58">
        <f>(PIB_ENC[[#This Row],[2017:I]]/PIB_ENC[[#This Row],[2016:I]]-1)*100</f>
        <v>16.502553886816806</v>
      </c>
      <c r="AM18" s="58">
        <f>(PIB_ENC[[#This Row],[2017:II]]/PIB_ENC[[#This Row],[2016:II]]-1)*100</f>
        <v>14.785565971788195</v>
      </c>
      <c r="AN18" s="58">
        <f>(PIB_ENC[[#This Row],[2017:III]]/PIB_ENC[[#This Row],[2016:III]]-1)*100</f>
        <v>11.487659768936286</v>
      </c>
      <c r="AO18" s="58">
        <f>(PIB_ENC[[#This Row],[2017:IV]]/PIB_ENC[[#This Row],[2016:IV]]-1)*100</f>
        <v>2.7859180074117251</v>
      </c>
      <c r="AP18" s="58">
        <f>(PIB_ENC[[#This Row],[2018:I]]/PIB_ENC[[#This Row],[2017:I]]-1)*100</f>
        <v>-1.1620743658956489</v>
      </c>
      <c r="AQ18" s="58">
        <f>(PIB_ENC[[#This Row],[2018:II]]/PIB_ENC[[#This Row],[2017:II]]-1)*100</f>
        <v>0.16914640581096041</v>
      </c>
      <c r="AR18" s="58">
        <f>(PIB_ENC[[#This Row],[2018:III]]/PIB_ENC[[#This Row],[2017:III]]-1)*100</f>
        <v>-3.4274126509354463</v>
      </c>
      <c r="AS18" s="58">
        <f>(PIB_ENC[[#This Row],[2018:IV]]/PIB_ENC[[#This Row],[2017:IV]]-1)*100</f>
        <v>1.6762220355345692</v>
      </c>
      <c r="AT18" s="58">
        <f>(PIB_ENC[[#This Row],[2019:I]]/PIB_ENC[[#This Row],[2018:I]]-1)*100</f>
        <v>28.954885127793339</v>
      </c>
      <c r="AU18" s="58">
        <f>(PIB_ENC[[#This Row],[2019:II]]/PIB_ENC[[#This Row],[2018:II]]-1)*100</f>
        <v>17.519024412392771</v>
      </c>
      <c r="AV18" s="58">
        <f>(PIB_ENC[[#This Row],[2019:III]]/PIB_ENC[[#This Row],[2018:III]]-1)*100</f>
        <v>9.3478280308809669</v>
      </c>
      <c r="AW18" s="58">
        <f>(PIB_ENC[[#This Row],[2019:IV]]/PIB_ENC[[#This Row],[2018:IV]]-1)*100</f>
        <v>-0.20959060875591629</v>
      </c>
      <c r="AX18" s="58">
        <f>(PIB_ENC[[#This Row],[2020:I]]/PIB_ENC[[#This Row],[2019:I]]-1)*100</f>
        <v>9.0612251551873477</v>
      </c>
      <c r="AY18" s="58">
        <f>(PIB_ENC[[#This Row],[2020:II]]/PIB_ENC[[#This Row],[2019:II]]-1)*100</f>
        <v>14.474825690740323</v>
      </c>
      <c r="AZ18" s="58">
        <f>(PIB_ENC[[#This Row],[2020:III]]/PIB_ENC[[#This Row],[2019:III]]-1)*100</f>
        <v>12.9453605266308</v>
      </c>
      <c r="BA18" s="58">
        <f>(PIB_ENC[[#This Row],[2020:IV]]/PIB_ENC[[#This Row],[2019:IV]]-1)*100</f>
        <v>38.071672221973827</v>
      </c>
      <c r="BB18" s="58">
        <f>(PIB_ENC[[#This Row],[2021:I]]/PIB_ENC[[#This Row],[2020:I]]-1)*100</f>
        <v>8.4118336578639976</v>
      </c>
      <c r="BC18" s="58">
        <f>(PIB_ENC[[#This Row],[2021:II]]/PIB_ENC[[#This Row],[2020:II]]-1)*100</f>
        <v>11.607914616732629</v>
      </c>
      <c r="BD18" s="58">
        <f>(PIB_ENC[[#This Row],[2021:III]]/PIB_ENC[[#This Row],[2020:III]]-1)*100</f>
        <v>16.933982483994914</v>
      </c>
      <c r="BE18" s="58">
        <f>(PIB_ENC[[#This Row],[2021:IV]]/PIB_ENC[[#This Row],[2020:IV]]-1)*100</f>
        <v>-1.5385929475083882</v>
      </c>
      <c r="BF18" s="58">
        <f>(PIB_ENC[[#This Row],[2022:I]]/PIB_ENC[[#This Row],[2021:I]]-1)*100</f>
        <v>-17.678214417189718</v>
      </c>
      <c r="BG18" s="58">
        <f>(PIB_ENC[[#This Row],[2022:II]]/PIB_ENC[[#This Row],[2021:II]]-1)*100</f>
        <v>-12.632860007271173</v>
      </c>
      <c r="BH18" s="58">
        <f>(PIB_ENC[[#This Row],[2022:III]]/PIB_ENC[[#This Row],[2021:III]]-1)*100</f>
        <v>-13.028959482735248</v>
      </c>
      <c r="BI18" s="58">
        <f>(PIB_ENC[[#This Row],[2022:IV]]/PIB_ENC[[#This Row],[2021:IV]]-1)*100</f>
        <v>5.251623784388415</v>
      </c>
    </row>
    <row r="19" spans="1:61" ht="15" customHeight="1" x14ac:dyDescent="0.2">
      <c r="A19" s="49" t="s">
        <v>77</v>
      </c>
      <c r="B19" s="59">
        <f>(PIB_ENC[[#This Row],[2008:I]]/PIB_ENC[[#This Row],[2007:I]]-1)*100</f>
        <v>-6.1301580148783845</v>
      </c>
      <c r="C19" s="59">
        <f>(PIB_ENC[[#This Row],[2008:II]]/PIB_ENC[[#This Row],[2007:II]]-1)*100</f>
        <v>-6.3657588572686326</v>
      </c>
      <c r="D19" s="59">
        <f>(PIB_ENC[[#This Row],[2008:III]]/PIB_ENC[[#This Row],[2007:III]]-1)*100</f>
        <v>-4.0835534103178528</v>
      </c>
      <c r="E19" s="59">
        <f>(PIB_ENC[[#This Row],[2008:IV]]/PIB_ENC[[#This Row],[2007:IV]]-1)*100</f>
        <v>0.80805776421399855</v>
      </c>
      <c r="F19" s="59">
        <f>(PIB_ENC[[#This Row],[2009:I]]/PIB_ENC[[#This Row],[2008:I]]-1)*100</f>
        <v>10.389947011185875</v>
      </c>
      <c r="G19" s="59">
        <f>(PIB_ENC[[#This Row],[2009:II]]/PIB_ENC[[#This Row],[2008:II]]-1)*100</f>
        <v>15.710480337299382</v>
      </c>
      <c r="H19" s="59">
        <f>(PIB_ENC[[#This Row],[2009:III]]/PIB_ENC[[#This Row],[2008:III]]-1)*100</f>
        <v>17.154739520372896</v>
      </c>
      <c r="I19" s="59">
        <f>(PIB_ENC[[#This Row],[2009:IV]]/PIB_ENC[[#This Row],[2008:IV]]-1)*100</f>
        <v>14.829501337251539</v>
      </c>
      <c r="J19" s="59">
        <f>(PIB_ENC[[#This Row],[2010:I]]/PIB_ENC[[#This Row],[2009:I]]-1)*100</f>
        <v>9.3148203177035427</v>
      </c>
      <c r="K19" s="59">
        <f>(PIB_ENC[[#This Row],[2010:II]]/PIB_ENC[[#This Row],[2009:II]]-1)*100</f>
        <v>4.0079071158122481</v>
      </c>
      <c r="L19" s="59">
        <f>(PIB_ENC[[#This Row],[2010:III]]/PIB_ENC[[#This Row],[2009:III]]-1)*100</f>
        <v>-1.298299035756223</v>
      </c>
      <c r="M19" s="59">
        <f>(PIB_ENC[[#This Row],[2010:IV]]/PIB_ENC[[#This Row],[2009:IV]]-1)*100</f>
        <v>-6.7369012438109106</v>
      </c>
      <c r="N19" s="59">
        <f>(PIB_ENC[[#This Row],[2011:I]]/PIB_ENC[[#This Row],[2010:I]]-1)*100</f>
        <v>-12.444397402978291</v>
      </c>
      <c r="O19" s="59">
        <f>(PIB_ENC[[#This Row],[2011:II]]/PIB_ENC[[#This Row],[2010:II]]-1)*100</f>
        <v>-10.361941350193382</v>
      </c>
      <c r="P19" s="59">
        <f>(PIB_ENC[[#This Row],[2011:III]]/PIB_ENC[[#This Row],[2010:III]]-1)*100</f>
        <v>-0.46833257476834866</v>
      </c>
      <c r="Q19" s="59">
        <f>(PIB_ENC[[#This Row],[2011:IV]]/PIB_ENC[[#This Row],[2010:IV]]-1)*100</f>
        <v>18.257080541783587</v>
      </c>
      <c r="R19" s="59">
        <f>(PIB_ENC[[#This Row],[2012:I]]/PIB_ENC[[#This Row],[2011:I]]-1)*100</f>
        <v>48.096162046289678</v>
      </c>
      <c r="S19" s="59">
        <f>(PIB_ENC[[#This Row],[2012:II]]/PIB_ENC[[#This Row],[2011:II]]-1)*100</f>
        <v>58.883756104039442</v>
      </c>
      <c r="T19" s="59">
        <f>(PIB_ENC[[#This Row],[2012:III]]/PIB_ENC[[#This Row],[2011:III]]-1)*100</f>
        <v>49.422054603555196</v>
      </c>
      <c r="U19" s="59">
        <f>(PIB_ENC[[#This Row],[2012:IV]]/PIB_ENC[[#This Row],[2011:IV]]-1)*100</f>
        <v>25.411878483587213</v>
      </c>
      <c r="V19" s="59">
        <f>(PIB_ENC[[#This Row],[2013:I]]/PIB_ENC[[#This Row],[2012:I]]-1)*100</f>
        <v>-5.147312165216011</v>
      </c>
      <c r="W19" s="59">
        <f>(PIB_ENC[[#This Row],[2013:II]]/PIB_ENC[[#This Row],[2012:II]]-1)*100</f>
        <v>-17.510911375247538</v>
      </c>
      <c r="X19" s="59">
        <f>(PIB_ENC[[#This Row],[2013:III]]/PIB_ENC[[#This Row],[2012:III]]-1)*100</f>
        <v>-18.259261294232431</v>
      </c>
      <c r="Y19" s="59">
        <f>(PIB_ENC[[#This Row],[2013:IV]]/PIB_ENC[[#This Row],[2012:IV]]-1)*100</f>
        <v>-8.2972324257744816</v>
      </c>
      <c r="Z19" s="59">
        <f>(PIB_ENC[[#This Row],[2014:I]]/PIB_ENC[[#This Row],[2013:I]]-1)*100</f>
        <v>15.879693356873403</v>
      </c>
      <c r="AA19" s="59">
        <f>(PIB_ENC[[#This Row],[2014:II]]/PIB_ENC[[#This Row],[2013:II]]-1)*100</f>
        <v>33.244632643486426</v>
      </c>
      <c r="AB19" s="59">
        <f>(PIB_ENC[[#This Row],[2014:III]]/PIB_ENC[[#This Row],[2013:III]]-1)*100</f>
        <v>39.350043834847192</v>
      </c>
      <c r="AC19" s="59">
        <f>(PIB_ENC[[#This Row],[2014:IV]]/PIB_ENC[[#This Row],[2013:IV]]-1)*100</f>
        <v>33.469240847305649</v>
      </c>
      <c r="AD19" s="59">
        <f>(PIB_ENC[[#This Row],[2015:I]]/PIB_ENC[[#This Row],[2014:I]]-1)*100</f>
        <v>18.662857810821954</v>
      </c>
      <c r="AE19" s="59">
        <f>(PIB_ENC[[#This Row],[2015:II]]/PIB_ENC[[#This Row],[2014:II]]-1)*100</f>
        <v>8.7264724665296445</v>
      </c>
      <c r="AF19" s="59">
        <f>(PIB_ENC[[#This Row],[2015:III]]/PIB_ENC[[#This Row],[2014:III]]-1)*100</f>
        <v>1.8381058717817478</v>
      </c>
      <c r="AG19" s="59">
        <f>(PIB_ENC[[#This Row],[2015:IV]]/PIB_ENC[[#This Row],[2014:IV]]-1)*100</f>
        <v>-2.9408121966666978</v>
      </c>
      <c r="AH19" s="59">
        <f>(PIB_ENC[[#This Row],[2016:I]]/PIB_ENC[[#This Row],[2015:I]]-1)*100</f>
        <v>-6.0552609464194163</v>
      </c>
      <c r="AI19" s="59">
        <f>(PIB_ENC[[#This Row],[2016:II]]/PIB_ENC[[#This Row],[2015:II]]-1)*100</f>
        <v>-7.1831493511641753</v>
      </c>
      <c r="AJ19" s="59">
        <f>(PIB_ENC[[#This Row],[2016:III]]/PIB_ENC[[#This Row],[2015:III]]-1)*100</f>
        <v>-6.3084817444626466</v>
      </c>
      <c r="AK19" s="59">
        <f>(PIB_ENC[[#This Row],[2016:IV]]/PIB_ENC[[#This Row],[2015:IV]]-1)*100</f>
        <v>-3.3524410488838474</v>
      </c>
      <c r="AL19" s="59">
        <f>(PIB_ENC[[#This Row],[2017:I]]/PIB_ENC[[#This Row],[2016:I]]-1)*100</f>
        <v>1.9015151345520787</v>
      </c>
      <c r="AM19" s="59">
        <f>(PIB_ENC[[#This Row],[2017:II]]/PIB_ENC[[#This Row],[2016:II]]-1)*100</f>
        <v>5.1261160678096163</v>
      </c>
      <c r="AN19" s="59">
        <f>(PIB_ENC[[#This Row],[2017:III]]/PIB_ENC[[#This Row],[2016:III]]-1)*100</f>
        <v>6.1290584832454087</v>
      </c>
      <c r="AO19" s="59">
        <f>(PIB_ENC[[#This Row],[2017:IV]]/PIB_ENC[[#This Row],[2016:IV]]-1)*100</f>
        <v>4.8715314856941028</v>
      </c>
      <c r="AP19" s="59">
        <f>(PIB_ENC[[#This Row],[2018:I]]/PIB_ENC[[#This Row],[2017:I]]-1)*100</f>
        <v>1.5026178718848815</v>
      </c>
      <c r="AQ19" s="59">
        <f>(PIB_ENC[[#This Row],[2018:II]]/PIB_ENC[[#This Row],[2017:II]]-1)*100</f>
        <v>2.0251712384462106</v>
      </c>
      <c r="AR19" s="59">
        <f>(PIB_ENC[[#This Row],[2018:III]]/PIB_ENC[[#This Row],[2017:III]]-1)*100</f>
        <v>6.2686861562732288</v>
      </c>
      <c r="AS19" s="59">
        <f>(PIB_ENC[[#This Row],[2018:IV]]/PIB_ENC[[#This Row],[2017:IV]]-1)*100</f>
        <v>14.241292004017181</v>
      </c>
      <c r="AT19" s="59">
        <f>(PIB_ENC[[#This Row],[2019:I]]/PIB_ENC[[#This Row],[2018:I]]-1)*100</f>
        <v>26.063639829351004</v>
      </c>
      <c r="AU19" s="59">
        <f>(PIB_ENC[[#This Row],[2019:II]]/PIB_ENC[[#This Row],[2018:II]]-1)*100</f>
        <v>29.478363874208391</v>
      </c>
      <c r="AV19" s="59">
        <f>(PIB_ENC[[#This Row],[2019:III]]/PIB_ENC[[#This Row],[2018:III]]-1)*100</f>
        <v>24.682791011820051</v>
      </c>
      <c r="AW19" s="59">
        <f>(PIB_ENC[[#This Row],[2019:IV]]/PIB_ENC[[#This Row],[2018:IV]]-1)*100</f>
        <v>13.136086434190531</v>
      </c>
      <c r="AX19" s="59">
        <f>(PIB_ENC[[#This Row],[2020:I]]/PIB_ENC[[#This Row],[2019:I]]-1)*100</f>
        <v>-3.0487494909588242</v>
      </c>
      <c r="AY19" s="59">
        <f>(PIB_ENC[[#This Row],[2020:II]]/PIB_ENC[[#This Row],[2019:II]]-1)*100</f>
        <v>-11.429583784375286</v>
      </c>
      <c r="AZ19" s="59">
        <f>(PIB_ENC[[#This Row],[2020:III]]/PIB_ENC[[#This Row],[2019:III]]-1)*100</f>
        <v>-13.984583944109763</v>
      </c>
      <c r="BA19" s="59">
        <f>(PIB_ENC[[#This Row],[2020:IV]]/PIB_ENC[[#This Row],[2019:IV]]-1)*100</f>
        <v>-11.185008824799624</v>
      </c>
      <c r="BB19" s="59">
        <f>(PIB_ENC[[#This Row],[2021:I]]/PIB_ENC[[#This Row],[2020:I]]-1)*100</f>
        <v>-2.2664531534087873</v>
      </c>
      <c r="BC19" s="59">
        <f>(PIB_ENC[[#This Row],[2021:II]]/PIB_ENC[[#This Row],[2020:II]]-1)*100</f>
        <v>4.7179167786232989</v>
      </c>
      <c r="BD19" s="59">
        <f>(PIB_ENC[[#This Row],[2021:III]]/PIB_ENC[[#This Row],[2020:III]]-1)*100</f>
        <v>8.9688715401287311</v>
      </c>
      <c r="BE19" s="59">
        <f>(PIB_ENC[[#This Row],[2021:IV]]/PIB_ENC[[#This Row],[2020:IV]]-1)*100</f>
        <v>10.006397796264309</v>
      </c>
      <c r="BF19" s="59">
        <f>(PIB_ENC[[#This Row],[2022:I]]/PIB_ENC[[#This Row],[2021:I]]-1)*100</f>
        <v>7.8167813270331843</v>
      </c>
      <c r="BG19" s="59">
        <f>(PIB_ENC[[#This Row],[2022:II]]/PIB_ENC[[#This Row],[2021:II]]-1)*100</f>
        <v>5.9392003492827916</v>
      </c>
      <c r="BH19" s="59">
        <f>(PIB_ENC[[#This Row],[2022:III]]/PIB_ENC[[#This Row],[2021:III]]-1)*100</f>
        <v>4.3242328075557168</v>
      </c>
      <c r="BI19" s="59">
        <f>(PIB_ENC[[#This Row],[2022:IV]]/PIB_ENC[[#This Row],[2021:IV]]-1)*100</f>
        <v>2.9342118752393453</v>
      </c>
    </row>
    <row r="20" spans="1:61" s="56" customFormat="1" ht="15" customHeight="1" x14ac:dyDescent="0.25">
      <c r="A20" s="51" t="s">
        <v>78</v>
      </c>
      <c r="B20" s="103">
        <f>(PIB_ENC[[#This Row],[2008:I]]/PIB_ENC[[#This Row],[2007:I]]-1)*100</f>
        <v>8.2550628295908304</v>
      </c>
      <c r="C20" s="103">
        <f>(PIB_ENC[[#This Row],[2008:II]]/PIB_ENC[[#This Row],[2007:II]]-1)*100</f>
        <v>2.4328184516487994</v>
      </c>
      <c r="D20" s="103">
        <f>(PIB_ENC[[#This Row],[2008:III]]/PIB_ENC[[#This Row],[2007:III]]-1)*100</f>
        <v>12.569388287601546</v>
      </c>
      <c r="E20" s="103">
        <f>(PIB_ENC[[#This Row],[2008:IV]]/PIB_ENC[[#This Row],[2007:IV]]-1)*100</f>
        <v>5.8251629823193207</v>
      </c>
      <c r="F20" s="103">
        <f>(PIB_ENC[[#This Row],[2009:I]]/PIB_ENC[[#This Row],[2008:I]]-1)*100</f>
        <v>0.50763669771340947</v>
      </c>
      <c r="G20" s="103">
        <f>(PIB_ENC[[#This Row],[2009:II]]/PIB_ENC[[#This Row],[2008:II]]-1)*100</f>
        <v>3.3411825451497901</v>
      </c>
      <c r="H20" s="103">
        <f>(PIB_ENC[[#This Row],[2009:III]]/PIB_ENC[[#This Row],[2008:III]]-1)*100</f>
        <v>2.0585068119950645</v>
      </c>
      <c r="I20" s="103">
        <f>(PIB_ENC[[#This Row],[2009:IV]]/PIB_ENC[[#This Row],[2008:IV]]-1)*100</f>
        <v>-6.3742516002507577</v>
      </c>
      <c r="J20" s="103">
        <f>(PIB_ENC[[#This Row],[2010:I]]/PIB_ENC[[#This Row],[2009:I]]-1)*100</f>
        <v>3.5926607476615358</v>
      </c>
      <c r="K20" s="103">
        <f>(PIB_ENC[[#This Row],[2010:II]]/PIB_ENC[[#This Row],[2009:II]]-1)*100</f>
        <v>3.5786868522009518</v>
      </c>
      <c r="L20" s="103">
        <f>(PIB_ENC[[#This Row],[2010:III]]/PIB_ENC[[#This Row],[2009:III]]-1)*100</f>
        <v>-1.0434977018907943</v>
      </c>
      <c r="M20" s="103">
        <f>(PIB_ENC[[#This Row],[2010:IV]]/PIB_ENC[[#This Row],[2009:IV]]-1)*100</f>
        <v>0.40370799632354348</v>
      </c>
      <c r="N20" s="103">
        <f>(PIB_ENC[[#This Row],[2011:I]]/PIB_ENC[[#This Row],[2010:I]]-1)*100</f>
        <v>-1.3413160268854085</v>
      </c>
      <c r="O20" s="103">
        <f>(PIB_ENC[[#This Row],[2011:II]]/PIB_ENC[[#This Row],[2010:II]]-1)*100</f>
        <v>0.9823767501380587</v>
      </c>
      <c r="P20" s="103">
        <f>(PIB_ENC[[#This Row],[2011:III]]/PIB_ENC[[#This Row],[2010:III]]-1)*100</f>
        <v>3.7908434391655588</v>
      </c>
      <c r="Q20" s="103">
        <f>(PIB_ENC[[#This Row],[2011:IV]]/PIB_ENC[[#This Row],[2010:IV]]-1)*100</f>
        <v>8.6687047817036955</v>
      </c>
      <c r="R20" s="103">
        <f>(PIB_ENC[[#This Row],[2012:I]]/PIB_ENC[[#This Row],[2011:I]]-1)*100</f>
        <v>4.8208570284272723</v>
      </c>
      <c r="S20" s="103">
        <f>(PIB_ENC[[#This Row],[2012:II]]/PIB_ENC[[#This Row],[2011:II]]-1)*100</f>
        <v>3.2196923061608151</v>
      </c>
      <c r="T20" s="103">
        <f>(PIB_ENC[[#This Row],[2012:III]]/PIB_ENC[[#This Row],[2011:III]]-1)*100</f>
        <v>1.3112543078851902</v>
      </c>
      <c r="U20" s="103">
        <f>(PIB_ENC[[#This Row],[2012:IV]]/PIB_ENC[[#This Row],[2011:IV]]-1)*100</f>
        <v>2.097285613302291</v>
      </c>
      <c r="V20" s="103">
        <f>(PIB_ENC[[#This Row],[2013:I]]/PIB_ENC[[#This Row],[2012:I]]-1)*100</f>
        <v>3.6721470252014665</v>
      </c>
      <c r="W20" s="103">
        <f>(PIB_ENC[[#This Row],[2013:II]]/PIB_ENC[[#This Row],[2012:II]]-1)*100</f>
        <v>-0.43031215271005507</v>
      </c>
      <c r="X20" s="103">
        <f>(PIB_ENC[[#This Row],[2013:III]]/PIB_ENC[[#This Row],[2012:III]]-1)*100</f>
        <v>0.26050214639570246</v>
      </c>
      <c r="Y20" s="103">
        <f>(PIB_ENC[[#This Row],[2013:IV]]/PIB_ENC[[#This Row],[2012:IV]]-1)*100</f>
        <v>-1.170821914688136</v>
      </c>
      <c r="Z20" s="103">
        <f>(PIB_ENC[[#This Row],[2014:I]]/PIB_ENC[[#This Row],[2013:I]]-1)*100</f>
        <v>0.3347652587916583</v>
      </c>
      <c r="AA20" s="103">
        <f>(PIB_ENC[[#This Row],[2014:II]]/PIB_ENC[[#This Row],[2013:II]]-1)*100</f>
        <v>2.1321519079628315</v>
      </c>
      <c r="AB20" s="103">
        <f>(PIB_ENC[[#This Row],[2014:III]]/PIB_ENC[[#This Row],[2013:III]]-1)*100</f>
        <v>1.7971167836416946</v>
      </c>
      <c r="AC20" s="103">
        <f>(PIB_ENC[[#This Row],[2014:IV]]/PIB_ENC[[#This Row],[2013:IV]]-1)*100</f>
        <v>0.3001707338291304</v>
      </c>
      <c r="AD20" s="103">
        <f>(PIB_ENC[[#This Row],[2015:I]]/PIB_ENC[[#This Row],[2014:I]]-1)*100</f>
        <v>-0.21343755737704972</v>
      </c>
      <c r="AE20" s="103">
        <f>(PIB_ENC[[#This Row],[2015:II]]/PIB_ENC[[#This Row],[2014:II]]-1)*100</f>
        <v>-0.14432909127669591</v>
      </c>
      <c r="AF20" s="103">
        <f>(PIB_ENC[[#This Row],[2015:III]]/PIB_ENC[[#This Row],[2014:III]]-1)*100</f>
        <v>-2.3125467317066217</v>
      </c>
      <c r="AG20" s="103">
        <f>(PIB_ENC[[#This Row],[2015:IV]]/PIB_ENC[[#This Row],[2014:IV]]-1)*100</f>
        <v>2.5450982379972675</v>
      </c>
      <c r="AH20" s="103">
        <f>(PIB_ENC[[#This Row],[2016:I]]/PIB_ENC[[#This Row],[2015:I]]-1)*100</f>
        <v>3.9519518407669763</v>
      </c>
      <c r="AI20" s="103">
        <f>(PIB_ENC[[#This Row],[2016:II]]/PIB_ENC[[#This Row],[2015:II]]-1)*100</f>
        <v>2.6534030322842295</v>
      </c>
      <c r="AJ20" s="103">
        <f>(PIB_ENC[[#This Row],[2016:III]]/PIB_ENC[[#This Row],[2015:III]]-1)*100</f>
        <v>6.3088124866510942</v>
      </c>
      <c r="AK20" s="103">
        <f>(PIB_ENC[[#This Row],[2016:IV]]/PIB_ENC[[#This Row],[2015:IV]]-1)*100</f>
        <v>0.6200693209541086</v>
      </c>
      <c r="AL20" s="103">
        <f>(PIB_ENC[[#This Row],[2017:I]]/PIB_ENC[[#This Row],[2016:I]]-1)*100</f>
        <v>3.186685284894275</v>
      </c>
      <c r="AM20" s="103">
        <f>(PIB_ENC[[#This Row],[2017:II]]/PIB_ENC[[#This Row],[2016:II]]-1)*100</f>
        <v>2.8286727088774333</v>
      </c>
      <c r="AN20" s="103">
        <f>(PIB_ENC[[#This Row],[2017:III]]/PIB_ENC[[#This Row],[2016:III]]-1)*100</f>
        <v>2.4974266317470351</v>
      </c>
      <c r="AO20" s="103">
        <f>(PIB_ENC[[#This Row],[2017:IV]]/PIB_ENC[[#This Row],[2016:IV]]-1)*100</f>
        <v>4.259957604277842</v>
      </c>
      <c r="AP20" s="103">
        <f>(PIB_ENC[[#This Row],[2018:I]]/PIB_ENC[[#This Row],[2017:I]]-1)*100</f>
        <v>-1.4571155012328529</v>
      </c>
      <c r="AQ20" s="103">
        <f>(PIB_ENC[[#This Row],[2018:II]]/PIB_ENC[[#This Row],[2017:II]]-1)*100</f>
        <v>2.4792856540584385</v>
      </c>
      <c r="AR20" s="103">
        <f>(PIB_ENC[[#This Row],[2018:III]]/PIB_ENC[[#This Row],[2017:III]]-1)*100</f>
        <v>4.9098721176876081</v>
      </c>
      <c r="AS20" s="103">
        <f>(PIB_ENC[[#This Row],[2018:IV]]/PIB_ENC[[#This Row],[2017:IV]]-1)*100</f>
        <v>3.1919071223380113</v>
      </c>
      <c r="AT20" s="103">
        <f>(PIB_ENC[[#This Row],[2019:I]]/PIB_ENC[[#This Row],[2018:I]]-1)*100</f>
        <v>7.4195167558720909</v>
      </c>
      <c r="AU20" s="103">
        <f>(PIB_ENC[[#This Row],[2019:II]]/PIB_ENC[[#This Row],[2018:II]]-1)*100</f>
        <v>5.5046514942025171</v>
      </c>
      <c r="AV20" s="103">
        <f>(PIB_ENC[[#This Row],[2019:III]]/PIB_ENC[[#This Row],[2018:III]]-1)*100</f>
        <v>7.3244771482942062</v>
      </c>
      <c r="AW20" s="103">
        <f>(PIB_ENC[[#This Row],[2019:IV]]/PIB_ENC[[#This Row],[2018:IV]]-1)*100</f>
        <v>9.9233207882770671</v>
      </c>
      <c r="AX20" s="103">
        <f>(PIB_ENC[[#This Row],[2020:I]]/PIB_ENC[[#This Row],[2019:I]]-1)*100</f>
        <v>6.2297505192660418</v>
      </c>
      <c r="AY20" s="103">
        <f>(PIB_ENC[[#This Row],[2020:II]]/PIB_ENC[[#This Row],[2019:II]]-1)*100</f>
        <v>-32.056343329802004</v>
      </c>
      <c r="AZ20" s="103">
        <f>(PIB_ENC[[#This Row],[2020:III]]/PIB_ENC[[#This Row],[2019:III]]-1)*100</f>
        <v>-24.577309358244147</v>
      </c>
      <c r="BA20" s="103">
        <f>(PIB_ENC[[#This Row],[2020:IV]]/PIB_ENC[[#This Row],[2019:IV]]-1)*100</f>
        <v>-22.721469714637966</v>
      </c>
      <c r="BB20" s="103">
        <f>(PIB_ENC[[#This Row],[2021:I]]/PIB_ENC[[#This Row],[2020:I]]-1)*100</f>
        <v>-23.521243620148592</v>
      </c>
      <c r="BC20" s="103">
        <f>(PIB_ENC[[#This Row],[2021:II]]/PIB_ENC[[#This Row],[2020:II]]-1)*100</f>
        <v>31.354430523097921</v>
      </c>
      <c r="BD20" s="103">
        <f>(PIB_ENC[[#This Row],[2021:III]]/PIB_ENC[[#This Row],[2020:III]]-1)*100</f>
        <v>14.732285142019453</v>
      </c>
      <c r="BE20" s="103">
        <f>(PIB_ENC[[#This Row],[2021:IV]]/PIB_ENC[[#This Row],[2020:IV]]-1)*100</f>
        <v>18.530127495821482</v>
      </c>
      <c r="BF20" s="103">
        <f>(PIB_ENC[[#This Row],[2022:I]]/PIB_ENC[[#This Row],[2021:I]]-1)*100</f>
        <v>21.171217952680422</v>
      </c>
      <c r="BG20" s="103">
        <f>(PIB_ENC[[#This Row],[2022:II]]/PIB_ENC[[#This Row],[2021:II]]-1)*100</f>
        <v>16.327907136096485</v>
      </c>
      <c r="BH20" s="103">
        <f>(PIB_ENC[[#This Row],[2022:III]]/PIB_ENC[[#This Row],[2021:III]]-1)*100</f>
        <v>20.411769461233376</v>
      </c>
      <c r="BI20" s="103">
        <f>(PIB_ENC[[#This Row],[2022:IV]]/PIB_ENC[[#This Row],[2021:IV]]-1)*100</f>
        <v>7.9296920761008138</v>
      </c>
    </row>
    <row r="21" spans="1:61" ht="15" customHeight="1" x14ac:dyDescent="0.2">
      <c r="A21" s="47" t="s">
        <v>79</v>
      </c>
      <c r="B21" s="58">
        <f>(PIB_ENC[[#This Row],[2008:I]]/PIB_ENC[[#This Row],[2007:I]]-1)*100</f>
        <v>9.5763688965468283</v>
      </c>
      <c r="C21" s="58">
        <f>(PIB_ENC[[#This Row],[2008:II]]/PIB_ENC[[#This Row],[2007:II]]-1)*100</f>
        <v>1.2301695661375955</v>
      </c>
      <c r="D21" s="58">
        <f>(PIB_ENC[[#This Row],[2008:III]]/PIB_ENC[[#This Row],[2007:III]]-1)*100</f>
        <v>11.222012704373485</v>
      </c>
      <c r="E21" s="58">
        <f>(PIB_ENC[[#This Row],[2008:IV]]/PIB_ENC[[#This Row],[2007:IV]]-1)*100</f>
        <v>3.2991507887704774</v>
      </c>
      <c r="F21" s="58">
        <f>(PIB_ENC[[#This Row],[2009:I]]/PIB_ENC[[#This Row],[2008:I]]-1)*100</f>
        <v>-3.9344286835558018</v>
      </c>
      <c r="G21" s="58">
        <f>(PIB_ENC[[#This Row],[2009:II]]/PIB_ENC[[#This Row],[2008:II]]-1)*100</f>
        <v>-1.8954284706136693</v>
      </c>
      <c r="H21" s="58">
        <f>(PIB_ENC[[#This Row],[2009:III]]/PIB_ENC[[#This Row],[2008:III]]-1)*100</f>
        <v>-11.504489121835604</v>
      </c>
      <c r="I21" s="58">
        <f>(PIB_ENC[[#This Row],[2009:IV]]/PIB_ENC[[#This Row],[2008:IV]]-1)*100</f>
        <v>-19.935839126186416</v>
      </c>
      <c r="J21" s="58">
        <f>(PIB_ENC[[#This Row],[2010:I]]/PIB_ENC[[#This Row],[2009:I]]-1)*100</f>
        <v>-3.8039744442176837</v>
      </c>
      <c r="K21" s="58">
        <f>(PIB_ENC[[#This Row],[2010:II]]/PIB_ENC[[#This Row],[2009:II]]-1)*100</f>
        <v>2.9428192177307411</v>
      </c>
      <c r="L21" s="58">
        <f>(PIB_ENC[[#This Row],[2010:III]]/PIB_ENC[[#This Row],[2009:III]]-1)*100</f>
        <v>5.9743114618745707</v>
      </c>
      <c r="M21" s="58">
        <f>(PIB_ENC[[#This Row],[2010:IV]]/PIB_ENC[[#This Row],[2009:IV]]-1)*100</f>
        <v>10.020144102874884</v>
      </c>
      <c r="N21" s="58">
        <f>(PIB_ENC[[#This Row],[2011:I]]/PIB_ENC[[#This Row],[2010:I]]-1)*100</f>
        <v>6.4498471317107287</v>
      </c>
      <c r="O21" s="58">
        <f>(PIB_ENC[[#This Row],[2011:II]]/PIB_ENC[[#This Row],[2010:II]]-1)*100</f>
        <v>7.4132973583380002</v>
      </c>
      <c r="P21" s="58">
        <f>(PIB_ENC[[#This Row],[2011:III]]/PIB_ENC[[#This Row],[2010:III]]-1)*100</f>
        <v>12.556532241171436</v>
      </c>
      <c r="Q21" s="58">
        <f>(PIB_ENC[[#This Row],[2011:IV]]/PIB_ENC[[#This Row],[2010:IV]]-1)*100</f>
        <v>15.48851165344065</v>
      </c>
      <c r="R21" s="58">
        <f>(PIB_ENC[[#This Row],[2012:I]]/PIB_ENC[[#This Row],[2011:I]]-1)*100</f>
        <v>-4.4498863957712071</v>
      </c>
      <c r="S21" s="58">
        <f>(PIB_ENC[[#This Row],[2012:II]]/PIB_ENC[[#This Row],[2011:II]]-1)*100</f>
        <v>-11.493626622300235</v>
      </c>
      <c r="T21" s="58">
        <f>(PIB_ENC[[#This Row],[2012:III]]/PIB_ENC[[#This Row],[2011:III]]-1)*100</f>
        <v>-12.884901488456734</v>
      </c>
      <c r="U21" s="58">
        <f>(PIB_ENC[[#This Row],[2012:IV]]/PIB_ENC[[#This Row],[2011:IV]]-1)*100</f>
        <v>-13.495329691306369</v>
      </c>
      <c r="V21" s="58">
        <f>(PIB_ENC[[#This Row],[2013:I]]/PIB_ENC[[#This Row],[2012:I]]-1)*100</f>
        <v>2.3229662456839772</v>
      </c>
      <c r="W21" s="58">
        <f>(PIB_ENC[[#This Row],[2013:II]]/PIB_ENC[[#This Row],[2012:II]]-1)*100</f>
        <v>0.87160041423426371</v>
      </c>
      <c r="X21" s="58">
        <f>(PIB_ENC[[#This Row],[2013:III]]/PIB_ENC[[#This Row],[2012:III]]-1)*100</f>
        <v>2.4669827806279132</v>
      </c>
      <c r="Y21" s="58">
        <f>(PIB_ENC[[#This Row],[2013:IV]]/PIB_ENC[[#This Row],[2012:IV]]-1)*100</f>
        <v>-0.27678930625616438</v>
      </c>
      <c r="Z21" s="58">
        <f>(PIB_ENC[[#This Row],[2014:I]]/PIB_ENC[[#This Row],[2013:I]]-1)*100</f>
        <v>-5.4286752563305729</v>
      </c>
      <c r="AA21" s="58">
        <f>(PIB_ENC[[#This Row],[2014:II]]/PIB_ENC[[#This Row],[2013:II]]-1)*100</f>
        <v>-6.7102809873363594</v>
      </c>
      <c r="AB21" s="58">
        <f>(PIB_ENC[[#This Row],[2014:III]]/PIB_ENC[[#This Row],[2013:III]]-1)*100</f>
        <v>-0.37128036042533008</v>
      </c>
      <c r="AC21" s="58">
        <f>(PIB_ENC[[#This Row],[2014:IV]]/PIB_ENC[[#This Row],[2013:IV]]-1)*100</f>
        <v>1.692918572754909</v>
      </c>
      <c r="AD21" s="58">
        <f>(PIB_ENC[[#This Row],[2015:I]]/PIB_ENC[[#This Row],[2014:I]]-1)*100</f>
        <v>7.5685872099381823</v>
      </c>
      <c r="AE21" s="58">
        <f>(PIB_ENC[[#This Row],[2015:II]]/PIB_ENC[[#This Row],[2014:II]]-1)*100</f>
        <v>12.291540406969537</v>
      </c>
      <c r="AF21" s="58">
        <f>(PIB_ENC[[#This Row],[2015:III]]/PIB_ENC[[#This Row],[2014:III]]-1)*100</f>
        <v>3.697304592522177</v>
      </c>
      <c r="AG21" s="58">
        <f>(PIB_ENC[[#This Row],[2015:IV]]/PIB_ENC[[#This Row],[2014:IV]]-1)*100</f>
        <v>10.349901427104369</v>
      </c>
      <c r="AH21" s="58">
        <f>(PIB_ENC[[#This Row],[2016:I]]/PIB_ENC[[#This Row],[2015:I]]-1)*100</f>
        <v>13.333623808650552</v>
      </c>
      <c r="AI21" s="58">
        <f>(PIB_ENC[[#This Row],[2016:II]]/PIB_ENC[[#This Row],[2015:II]]-1)*100</f>
        <v>11.083421658884429</v>
      </c>
      <c r="AJ21" s="58">
        <f>(PIB_ENC[[#This Row],[2016:III]]/PIB_ENC[[#This Row],[2015:III]]-1)*100</f>
        <v>15.363320672475101</v>
      </c>
      <c r="AK21" s="58">
        <f>(PIB_ENC[[#This Row],[2016:IV]]/PIB_ENC[[#This Row],[2015:IV]]-1)*100</f>
        <v>6.4154509509333657</v>
      </c>
      <c r="AL21" s="58">
        <f>(PIB_ENC[[#This Row],[2017:I]]/PIB_ENC[[#This Row],[2016:I]]-1)*100</f>
        <v>19.987709130178779</v>
      </c>
      <c r="AM21" s="58">
        <f>(PIB_ENC[[#This Row],[2017:II]]/PIB_ENC[[#This Row],[2016:II]]-1)*100</f>
        <v>14.346134455405712</v>
      </c>
      <c r="AN21" s="58">
        <f>(PIB_ENC[[#This Row],[2017:III]]/PIB_ENC[[#This Row],[2016:III]]-1)*100</f>
        <v>5.5399641724937609</v>
      </c>
      <c r="AO21" s="58">
        <f>(PIB_ENC[[#This Row],[2017:IV]]/PIB_ENC[[#This Row],[2016:IV]]-1)*100</f>
        <v>19.274313084892668</v>
      </c>
      <c r="AP21" s="58">
        <f>(PIB_ENC[[#This Row],[2018:I]]/PIB_ENC[[#This Row],[2017:I]]-1)*100</f>
        <v>3.8588108510001717</v>
      </c>
      <c r="AQ21" s="58">
        <f>(PIB_ENC[[#This Row],[2018:II]]/PIB_ENC[[#This Row],[2017:II]]-1)*100</f>
        <v>18.248725687915556</v>
      </c>
      <c r="AR21" s="58">
        <f>(PIB_ENC[[#This Row],[2018:III]]/PIB_ENC[[#This Row],[2017:III]]-1)*100</f>
        <v>21.391151908709194</v>
      </c>
      <c r="AS21" s="58">
        <f>(PIB_ENC[[#This Row],[2018:IV]]/PIB_ENC[[#This Row],[2017:IV]]-1)*100</f>
        <v>11.96495602039831</v>
      </c>
      <c r="AT21" s="58">
        <f>(PIB_ENC[[#This Row],[2019:I]]/PIB_ENC[[#This Row],[2018:I]]-1)*100</f>
        <v>9.4825189924338193</v>
      </c>
      <c r="AU21" s="58">
        <f>(PIB_ENC[[#This Row],[2019:II]]/PIB_ENC[[#This Row],[2018:II]]-1)*100</f>
        <v>3.6566826523050322</v>
      </c>
      <c r="AV21" s="58">
        <f>(PIB_ENC[[#This Row],[2019:III]]/PIB_ENC[[#This Row],[2018:III]]-1)*100</f>
        <v>7.4972673739049034</v>
      </c>
      <c r="AW21" s="58">
        <f>(PIB_ENC[[#This Row],[2019:IV]]/PIB_ENC[[#This Row],[2018:IV]]-1)*100</f>
        <v>11.188762202851056</v>
      </c>
      <c r="AX21" s="58">
        <f>(PIB_ENC[[#This Row],[2020:I]]/PIB_ENC[[#This Row],[2019:I]]-1)*100</f>
        <v>10.058066251962838</v>
      </c>
      <c r="AY21" s="58">
        <f>(PIB_ENC[[#This Row],[2020:II]]/PIB_ENC[[#This Row],[2019:II]]-1)*100</f>
        <v>-42.670307271281672</v>
      </c>
      <c r="AZ21" s="58">
        <f>(PIB_ENC[[#This Row],[2020:III]]/PIB_ENC[[#This Row],[2019:III]]-1)*100</f>
        <v>-33.133724748583916</v>
      </c>
      <c r="BA21" s="58">
        <f>(PIB_ENC[[#This Row],[2020:IV]]/PIB_ENC[[#This Row],[2019:IV]]-1)*100</f>
        <v>-31.793511759103087</v>
      </c>
      <c r="BB21" s="58">
        <f>(PIB_ENC[[#This Row],[2021:I]]/PIB_ENC[[#This Row],[2020:I]]-1)*100</f>
        <v>-35.959911639706597</v>
      </c>
      <c r="BC21" s="58">
        <f>(PIB_ENC[[#This Row],[2021:II]]/PIB_ENC[[#This Row],[2020:II]]-1)*100</f>
        <v>37.314448943946601</v>
      </c>
      <c r="BD21" s="58">
        <f>(PIB_ENC[[#This Row],[2021:III]]/PIB_ENC[[#This Row],[2020:III]]-1)*100</f>
        <v>16.03892953166115</v>
      </c>
      <c r="BE21" s="58">
        <f>(PIB_ENC[[#This Row],[2021:IV]]/PIB_ENC[[#This Row],[2020:IV]]-1)*100</f>
        <v>27.298619885286591</v>
      </c>
      <c r="BF21" s="58">
        <f>(PIB_ENC[[#This Row],[2022:I]]/PIB_ENC[[#This Row],[2021:I]]-1)*100</f>
        <v>38.10007301783989</v>
      </c>
      <c r="BG21" s="58">
        <f>(PIB_ENC[[#This Row],[2022:II]]/PIB_ENC[[#This Row],[2021:II]]-1)*100</f>
        <v>32.185483561187553</v>
      </c>
      <c r="BH21" s="58">
        <f>(PIB_ENC[[#This Row],[2022:III]]/PIB_ENC[[#This Row],[2021:III]]-1)*100</f>
        <v>35.045080374230238</v>
      </c>
      <c r="BI21" s="58">
        <f>(PIB_ENC[[#This Row],[2022:IV]]/PIB_ENC[[#This Row],[2021:IV]]-1)*100</f>
        <v>16.797097183818565</v>
      </c>
    </row>
    <row r="22" spans="1:61" ht="15" customHeight="1" x14ac:dyDescent="0.25">
      <c r="A22" s="60" t="s">
        <v>80</v>
      </c>
      <c r="B22" s="61">
        <f>(PIB_ENC[[#This Row],[2008:I]]/PIB_ENC[[#This Row],[2007:I]]-1)*100</f>
        <v>8.4155679338230982</v>
      </c>
      <c r="C22" s="61">
        <f>(PIB_ENC[[#This Row],[2008:II]]/PIB_ENC[[#This Row],[2007:II]]-1)*100</f>
        <v>2.285048988965066</v>
      </c>
      <c r="D22" s="61">
        <f>(PIB_ENC[[#This Row],[2008:III]]/PIB_ENC[[#This Row],[2007:III]]-1)*100</f>
        <v>12.396204507736176</v>
      </c>
      <c r="E22" s="61">
        <f>(PIB_ENC[[#This Row],[2008:IV]]/PIB_ENC[[#This Row],[2007:IV]]-1)*100</f>
        <v>5.4975654913542948</v>
      </c>
      <c r="F22" s="61">
        <f>(PIB_ENC[[#This Row],[2009:I]]/PIB_ENC[[#This Row],[2008:I]]-1)*100</f>
        <v>-5.2937757013227227E-2</v>
      </c>
      <c r="G22" s="61">
        <f>(PIB_ENC[[#This Row],[2009:II]]/PIB_ENC[[#This Row],[2008:II]]-1)*100</f>
        <v>2.6845432162534211</v>
      </c>
      <c r="H22" s="61">
        <f>(PIB_ENC[[#This Row],[2009:III]]/PIB_ENC[[#This Row],[2008:III]]-1)*100</f>
        <v>0.30504584443724614</v>
      </c>
      <c r="I22" s="61">
        <f>(PIB_ENC[[#This Row],[2009:IV]]/PIB_ENC[[#This Row],[2008:IV]]-1)*100</f>
        <v>-8.1255995772835483</v>
      </c>
      <c r="J22" s="61">
        <f>(PIB_ENC[[#This Row],[2010:I]]/PIB_ENC[[#This Row],[2009:I]]-1)*100</f>
        <v>2.7158834755133476</v>
      </c>
      <c r="K22" s="61">
        <f>(PIB_ENC[[#This Row],[2010:II]]/PIB_ENC[[#This Row],[2009:II]]-1)*100</f>
        <v>3.4985450039425325</v>
      </c>
      <c r="L22" s="61">
        <f>(PIB_ENC[[#This Row],[2010:III]]/PIB_ENC[[#This Row],[2009:III]]-1)*100</f>
        <v>-0.2578836948825991</v>
      </c>
      <c r="M22" s="61">
        <f>(PIB_ENC[[#This Row],[2010:IV]]/PIB_ENC[[#This Row],[2009:IV]]-1)*100</f>
        <v>1.4684477341121438</v>
      </c>
      <c r="N22" s="61">
        <f>(PIB_ENC[[#This Row],[2011:I]]/PIB_ENC[[#This Row],[2010:I]]-1)*100</f>
        <v>-0.48472746696073266</v>
      </c>
      <c r="O22" s="61">
        <f>(PIB_ENC[[#This Row],[2011:II]]/PIB_ENC[[#This Row],[2010:II]]-1)*100</f>
        <v>1.7332516208539817</v>
      </c>
      <c r="P22" s="61">
        <f>(PIB_ENC[[#This Row],[2011:III]]/PIB_ENC[[#This Row],[2010:III]]-1)*100</f>
        <v>4.8583134672470329</v>
      </c>
      <c r="Q22" s="61">
        <f>(PIB_ENC[[#This Row],[2011:IV]]/PIB_ENC[[#This Row],[2010:IV]]-1)*100</f>
        <v>9.5090225265232817</v>
      </c>
      <c r="R22" s="61">
        <f>(PIB_ENC[[#This Row],[2012:I]]/PIB_ENC[[#This Row],[2011:I]]-1)*100</f>
        <v>3.6771780758421801</v>
      </c>
      <c r="S22" s="61">
        <f>(PIB_ENC[[#This Row],[2012:II]]/PIB_ENC[[#This Row],[2011:II]]-1)*100</f>
        <v>1.3629615359559866</v>
      </c>
      <c r="T22" s="61">
        <f>(PIB_ENC[[#This Row],[2012:III]]/PIB_ENC[[#This Row],[2011:III]]-1)*100</f>
        <v>-0.55488352774304417</v>
      </c>
      <c r="U22" s="61">
        <f>(PIB_ENC[[#This Row],[2012:IV]]/PIB_ENC[[#This Row],[2011:IV]]-1)*100</f>
        <v>6.6789545021994634E-2</v>
      </c>
      <c r="V22" s="61">
        <f>(PIB_ENC[[#This Row],[2013:I]]/PIB_ENC[[#This Row],[2012:I]]-1)*100</f>
        <v>3.5161214855148115</v>
      </c>
      <c r="W22" s="61">
        <f>(PIB_ENC[[#This Row],[2013:II]]/PIB_ENC[[#This Row],[2012:II]]-1)*100</f>
        <v>-0.29110994121457345</v>
      </c>
      <c r="X22" s="61">
        <f>(PIB_ENC[[#This Row],[2013:III]]/PIB_ENC[[#This Row],[2012:III]]-1)*100</f>
        <v>0.52931812514154242</v>
      </c>
      <c r="Y22" s="61">
        <f>(PIB_ENC[[#This Row],[2013:IV]]/PIB_ENC[[#This Row],[2012:IV]]-1)*100</f>
        <v>-1.0672050490919127</v>
      </c>
      <c r="Z22" s="61">
        <f>(PIB_ENC[[#This Row],[2014:I]]/PIB_ENC[[#This Row],[2013:I]]-1)*100</f>
        <v>-0.31595137909526949</v>
      </c>
      <c r="AA22" s="61">
        <f>(PIB_ENC[[#This Row],[2014:II]]/PIB_ENC[[#This Row],[2013:II]]-1)*100</f>
        <v>1.1323189222217644</v>
      </c>
      <c r="AB22" s="61">
        <f>(PIB_ENC[[#This Row],[2014:III]]/PIB_ENC[[#This Row],[2013:III]]-1)*100</f>
        <v>1.5342437550730725</v>
      </c>
      <c r="AC22" s="61">
        <f>(PIB_ENC[[#This Row],[2014:IV]]/PIB_ENC[[#This Row],[2013:IV]]-1)*100</f>
        <v>0.46135484195701792</v>
      </c>
      <c r="AD22" s="61">
        <f>(PIB_ENC[[#This Row],[2015:I]]/PIB_ENC[[#This Row],[2014:I]]-1)*100</f>
        <v>0.6242541251294309</v>
      </c>
      <c r="AE22" s="61">
        <f>(PIB_ENC[[#This Row],[2015:II]]/PIB_ENC[[#This Row],[2014:II]]-1)*100</f>
        <v>1.1578856880901656</v>
      </c>
      <c r="AF22" s="61">
        <f>(PIB_ENC[[#This Row],[2015:III]]/PIB_ENC[[#This Row],[2014:III]]-1)*100</f>
        <v>-1.5948283639237837</v>
      </c>
      <c r="AG22" s="61">
        <f>(PIB_ENC[[#This Row],[2015:IV]]/PIB_ENC[[#This Row],[2014:IV]]-1)*100</f>
        <v>3.4713292824143149</v>
      </c>
      <c r="AH22" s="61">
        <f>(PIB_ENC[[#This Row],[2016:I]]/PIB_ENC[[#This Row],[2015:I]]-1)*100</f>
        <v>5.0261356574020644</v>
      </c>
      <c r="AI22" s="61">
        <f>(PIB_ENC[[#This Row],[2016:II]]/PIB_ENC[[#This Row],[2015:II]]-1)*100</f>
        <v>3.6266721242748101</v>
      </c>
      <c r="AJ22" s="61">
        <f>(PIB_ENC[[#This Row],[2016:III]]/PIB_ENC[[#This Row],[2015:III]]-1)*100</f>
        <v>7.4047995945542233</v>
      </c>
      <c r="AK22" s="61">
        <f>(PIB_ENC[[#This Row],[2016:IV]]/PIB_ENC[[#This Row],[2015:IV]]-1)*100</f>
        <v>1.3211058250035324</v>
      </c>
      <c r="AL22" s="61">
        <f>(PIB_ENC[[#This Row],[2017:I]]/PIB_ENC[[#This Row],[2016:I]]-1)*100</f>
        <v>5.1267322491988621</v>
      </c>
      <c r="AM22" s="61">
        <f>(PIB_ENC[[#This Row],[2017:II]]/PIB_ENC[[#This Row],[2016:II]]-1)*100</f>
        <v>4.1710423105519201</v>
      </c>
      <c r="AN22" s="61">
        <f>(PIB_ENC[[#This Row],[2017:III]]/PIB_ENC[[#This Row],[2016:III]]-1)*100</f>
        <v>2.8269384711999024</v>
      </c>
      <c r="AO22" s="61">
        <f>(PIB_ENC[[#This Row],[2017:IV]]/PIB_ENC[[#This Row],[2016:IV]]-1)*100</f>
        <v>6.0385744961257704</v>
      </c>
      <c r="AP22" s="61">
        <f>(PIB_ENC[[#This Row],[2018:I]]/PIB_ENC[[#This Row],[2017:I]]-1)*100</f>
        <v>-0.79162218485752112</v>
      </c>
      <c r="AQ22" s="61">
        <f>(PIB_ENC[[#This Row],[2018:II]]/PIB_ENC[[#This Row],[2017:II]]-1)*100</f>
        <v>4.4037608854544663</v>
      </c>
      <c r="AR22" s="61">
        <f>(PIB_ENC[[#This Row],[2018:III]]/PIB_ENC[[#This Row],[2017:III]]-1)*100</f>
        <v>6.925837880713992</v>
      </c>
      <c r="AS22" s="61">
        <f>(PIB_ENC[[#This Row],[2018:IV]]/PIB_ENC[[#This Row],[2017:IV]]-1)*100</f>
        <v>4.3210509022032717</v>
      </c>
      <c r="AT22" s="61">
        <f>(PIB_ENC[[#This Row],[2019:I]]/PIB_ENC[[#This Row],[2018:I]]-1)*100</f>
        <v>7.6993121564936873</v>
      </c>
      <c r="AU22" s="61">
        <f>(PIB_ENC[[#This Row],[2019:II]]/PIB_ENC[[#This Row],[2018:II]]-1)*100</f>
        <v>5.2555593297857417</v>
      </c>
      <c r="AV22" s="61">
        <f>(PIB_ENC[[#This Row],[2019:III]]/PIB_ENC[[#This Row],[2018:III]]-1)*100</f>
        <v>7.3452552055131459</v>
      </c>
      <c r="AW22" s="61">
        <f>(PIB_ENC[[#This Row],[2019:IV]]/PIB_ENC[[#This Row],[2018:IV]]-1)*100</f>
        <v>10.08785388322211</v>
      </c>
      <c r="AX22" s="61">
        <f>(PIB_ENC[[#This Row],[2020:I]]/PIB_ENC[[#This Row],[2019:I]]-1)*100</f>
        <v>6.7281937031243855</v>
      </c>
      <c r="AY22" s="61">
        <f>(PIB_ENC[[#This Row],[2020:II]]/PIB_ENC[[#This Row],[2019:II]]-1)*100</f>
        <v>-33.350463471953354</v>
      </c>
      <c r="AZ22" s="61">
        <f>(PIB_ENC[[#This Row],[2020:III]]/PIB_ENC[[#This Row],[2019:III]]-1)*100</f>
        <v>-25.658683817519588</v>
      </c>
      <c r="BA22" s="61">
        <f>(PIB_ENC[[#This Row],[2020:IV]]/PIB_ENC[[#This Row],[2019:IV]]-1)*100</f>
        <v>-23.92629314827197</v>
      </c>
      <c r="BB22" s="61">
        <f>(PIB_ENC[[#This Row],[2021:I]]/PIB_ENC[[#This Row],[2020:I]]-1)*100</f>
        <v>-25.120428107309788</v>
      </c>
      <c r="BC22" s="61">
        <f>(PIB_ENC[[#This Row],[2021:II]]/PIB_ENC[[#This Row],[2020:II]]-1)*100</f>
        <v>31.939207101552604</v>
      </c>
      <c r="BD22" s="61">
        <f>(PIB_ENC[[#This Row],[2021:III]]/PIB_ENC[[#This Row],[2020:III]]-1)*100</f>
        <v>14.867076489688591</v>
      </c>
      <c r="BE22" s="61">
        <f>(PIB_ENC[[#This Row],[2021:IV]]/PIB_ENC[[#This Row],[2020:IV]]-1)*100</f>
        <v>19.597973908453682</v>
      </c>
      <c r="BF22" s="61">
        <f>(PIB_ENC[[#This Row],[2022:I]]/PIB_ENC[[#This Row],[2021:I]]-1)*100</f>
        <v>23.093262490315048</v>
      </c>
      <c r="BG22" s="61">
        <f>(PIB_ENC[[#This Row],[2022:II]]/PIB_ENC[[#This Row],[2021:II]]-1)*100</f>
        <v>18.183759338724247</v>
      </c>
      <c r="BH22" s="61">
        <f>(PIB_ENC[[#This Row],[2022:III]]/PIB_ENC[[#This Row],[2021:III]]-1)*100</f>
        <v>22.198481575067163</v>
      </c>
      <c r="BI22" s="61">
        <f>(PIB_ENC[[#This Row],[2022:IV]]/PIB_ENC[[#This Row],[2021:IV]]-1)*100</f>
        <v>9.1205040275399654</v>
      </c>
    </row>
    <row r="24" spans="1:61" ht="15" customHeight="1" x14ac:dyDescent="0.2">
      <c r="A24" s="33" t="s">
        <v>120</v>
      </c>
    </row>
    <row r="25" spans="1:61" ht="15" customHeight="1" x14ac:dyDescent="0.2">
      <c r="A25" s="33"/>
    </row>
  </sheetData>
  <pageMargins left="0.208125" right="0.70866141732283472" top="0.84937499999999999" bottom="0.74803149606299213" header="0.31496062992125984" footer="0.31496062992125984"/>
  <pageSetup paperSize="9" scale="54" orientation="portrait" r:id="rId1"/>
  <headerFooter>
    <oddHeader>&amp;C&amp;G</oddHeader>
  </headerFooter>
  <colBreaks count="1" manualBreakCount="1">
    <brk id="14" max="23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0"/>
  <sheetViews>
    <sheetView showGridLines="0" view="pageLayout" zoomScaleNormal="100" workbookViewId="0">
      <selection activeCell="F6" sqref="F6"/>
    </sheetView>
  </sheetViews>
  <sheetFormatPr defaultColWidth="10" defaultRowHeight="15" customHeight="1" x14ac:dyDescent="0.25"/>
  <cols>
    <col min="1" max="1" width="33.425781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8" width="7.28515625" style="4" bestFit="1" customWidth="1"/>
    <col min="19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4" width="7.28515625" style="4" bestFit="1" customWidth="1"/>
    <col min="55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5" width="9.42578125" style="4" bestFit="1" customWidth="1"/>
    <col min="66" max="16384" width="10" style="4"/>
  </cols>
  <sheetData>
    <row r="1" spans="1:65" ht="15" customHeight="1" x14ac:dyDescent="0.25">
      <c r="A1" s="5" t="s">
        <v>126</v>
      </c>
      <c r="B1" s="6"/>
      <c r="C1" s="6"/>
      <c r="D1" s="6"/>
      <c r="E1" s="6"/>
      <c r="F1" s="6"/>
      <c r="G1" s="6"/>
      <c r="H1" s="6"/>
    </row>
    <row r="2" spans="1:65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</row>
    <row r="3" spans="1:65" ht="15" customHeight="1" x14ac:dyDescent="0.25">
      <c r="A3" s="10" t="s">
        <v>83</v>
      </c>
      <c r="B3" s="11">
        <v>25036.258437104516</v>
      </c>
      <c r="C3" s="11">
        <v>25250.006156729432</v>
      </c>
      <c r="D3" s="11">
        <v>26048.119809020394</v>
      </c>
      <c r="E3" s="11">
        <v>29312.236869777404</v>
      </c>
      <c r="F3" s="11">
        <v>27520.794106225461</v>
      </c>
      <c r="G3" s="11">
        <v>25997.44645911207</v>
      </c>
      <c r="H3" s="11">
        <v>29106.539737115007</v>
      </c>
      <c r="I3" s="11">
        <v>30090.238246714638</v>
      </c>
      <c r="J3" s="11">
        <v>27795.839525985342</v>
      </c>
      <c r="K3" s="11">
        <v>30270.23118181742</v>
      </c>
      <c r="L3" s="11">
        <v>30585.815349409753</v>
      </c>
      <c r="M3" s="11">
        <v>31469.603687523424</v>
      </c>
      <c r="N3" s="11">
        <v>27946.396295370665</v>
      </c>
      <c r="O3" s="11">
        <v>30705.039248447374</v>
      </c>
      <c r="P3" s="11">
        <v>31221.920067231207</v>
      </c>
      <c r="Q3" s="11">
        <v>31733.441249780903</v>
      </c>
      <c r="R3" s="11">
        <v>29909.00141974377</v>
      </c>
      <c r="S3" s="11">
        <v>31110.99568305022</v>
      </c>
      <c r="T3" s="11">
        <v>33023.465955001069</v>
      </c>
      <c r="U3" s="11">
        <v>35600.307121631908</v>
      </c>
      <c r="V3" s="11">
        <v>31505.005525874203</v>
      </c>
      <c r="W3" s="11">
        <v>32319.203431018283</v>
      </c>
      <c r="X3" s="11">
        <v>33056.479038822188</v>
      </c>
      <c r="Y3" s="11">
        <v>36084.727773335013</v>
      </c>
      <c r="Z3" s="11">
        <v>34049.665443883736</v>
      </c>
      <c r="AA3" s="11">
        <v>32331.937045538481</v>
      </c>
      <c r="AB3" s="11">
        <v>33792.82956315457</v>
      </c>
      <c r="AC3" s="11">
        <v>36599.356360481608</v>
      </c>
      <c r="AD3" s="11">
        <v>33478.774515769263</v>
      </c>
      <c r="AE3" s="11">
        <v>32302.15600461619</v>
      </c>
      <c r="AF3" s="11">
        <v>35365.918767867377</v>
      </c>
      <c r="AG3" s="11">
        <v>37564.256253369866</v>
      </c>
      <c r="AH3" s="11">
        <v>33613.073538714125</v>
      </c>
      <c r="AI3" s="11">
        <v>34032.895781018036</v>
      </c>
      <c r="AJ3" s="11">
        <v>35806.432005141243</v>
      </c>
      <c r="AK3" s="11">
        <v>40251.133675126599</v>
      </c>
      <c r="AL3" s="11">
        <v>38050.412702547568</v>
      </c>
      <c r="AM3" s="11">
        <v>37245.010181139449</v>
      </c>
      <c r="AN3" s="11">
        <v>38035.019728603424</v>
      </c>
      <c r="AO3" s="11">
        <v>41340.235387709552</v>
      </c>
      <c r="AP3" s="11">
        <v>42285.714674960502</v>
      </c>
      <c r="AQ3" s="11">
        <v>42446.880573311028</v>
      </c>
      <c r="AR3" s="11">
        <v>40683.231268296884</v>
      </c>
      <c r="AS3" s="11">
        <v>43770.416483431574</v>
      </c>
      <c r="AT3" s="11">
        <v>42185.399119977876</v>
      </c>
      <c r="AU3" s="11">
        <v>43097.80038355961</v>
      </c>
      <c r="AV3" s="11">
        <v>44850.314262953085</v>
      </c>
      <c r="AW3" s="11">
        <v>48352.279233509427</v>
      </c>
      <c r="AX3" s="11">
        <v>42956.615304495936</v>
      </c>
      <c r="AY3" s="11">
        <v>44628.445670758032</v>
      </c>
      <c r="AZ3" s="11">
        <v>46499.785676676911</v>
      </c>
      <c r="BA3" s="11">
        <v>50768.886700370575</v>
      </c>
      <c r="BB3" s="11">
        <v>48072.243049316428</v>
      </c>
      <c r="BC3" s="11">
        <v>31933.207968662191</v>
      </c>
      <c r="BD3" s="11">
        <v>35071.61899022384</v>
      </c>
      <c r="BE3" s="11">
        <v>39533.482146038325</v>
      </c>
      <c r="BF3" s="11">
        <v>34827.97418217927</v>
      </c>
      <c r="BG3" s="11">
        <v>39438.165648892093</v>
      </c>
      <c r="BH3" s="11">
        <v>42318.182773498251</v>
      </c>
      <c r="BI3" s="11">
        <v>50429.538913994533</v>
      </c>
      <c r="BJ3" s="11">
        <v>47299.18698418267</v>
      </c>
      <c r="BK3" s="11">
        <v>51871.558683456307</v>
      </c>
      <c r="BL3" s="11">
        <v>54622.743361818764</v>
      </c>
      <c r="BM3" s="11">
        <v>60282.465986681447</v>
      </c>
    </row>
    <row r="4" spans="1:65" ht="15" customHeight="1" x14ac:dyDescent="0.25">
      <c r="A4" s="12" t="s">
        <v>84</v>
      </c>
      <c r="B4" s="13">
        <v>19874.03117068424</v>
      </c>
      <c r="C4" s="13">
        <v>19716.447760146904</v>
      </c>
      <c r="D4" s="13">
        <v>19593.595068983308</v>
      </c>
      <c r="E4" s="13">
        <v>21383.129068105947</v>
      </c>
      <c r="F4" s="13">
        <v>21709.177923121075</v>
      </c>
      <c r="G4" s="13">
        <v>19951.974165674328</v>
      </c>
      <c r="H4" s="13">
        <v>21683.240008282191</v>
      </c>
      <c r="I4" s="13">
        <v>22591.900901896479</v>
      </c>
      <c r="J4" s="13">
        <v>21803.349064758811</v>
      </c>
      <c r="K4" s="13">
        <v>23314.996163686894</v>
      </c>
      <c r="L4" s="13">
        <v>23253.721203203444</v>
      </c>
      <c r="M4" s="13">
        <v>22651.806693765589</v>
      </c>
      <c r="N4" s="13">
        <v>21643.958995074892</v>
      </c>
      <c r="O4" s="13">
        <v>23399.668763671223</v>
      </c>
      <c r="P4" s="13">
        <v>23395.36539246418</v>
      </c>
      <c r="Q4" s="13">
        <v>23095.136814518861</v>
      </c>
      <c r="R4" s="13">
        <v>22457.048278153492</v>
      </c>
      <c r="S4" s="13">
        <v>23431.242069107826</v>
      </c>
      <c r="T4" s="13">
        <v>25110.794477213509</v>
      </c>
      <c r="U4" s="13">
        <v>26376.293332671292</v>
      </c>
      <c r="V4" s="13">
        <v>24677.402751645488</v>
      </c>
      <c r="W4" s="13">
        <v>25032.637525455364</v>
      </c>
      <c r="X4" s="13">
        <v>25825.929457930179</v>
      </c>
      <c r="Y4" s="13">
        <v>26854.584985835016</v>
      </c>
      <c r="Z4" s="13">
        <v>26899.29575706488</v>
      </c>
      <c r="AA4" s="13">
        <v>24699.144043973167</v>
      </c>
      <c r="AB4" s="13">
        <v>26626.689713352123</v>
      </c>
      <c r="AC4" s="13">
        <v>26944.524547332574</v>
      </c>
      <c r="AD4" s="13">
        <v>25629.542265441247</v>
      </c>
      <c r="AE4" s="13">
        <v>24127.638840104202</v>
      </c>
      <c r="AF4" s="13">
        <v>27167.573147418236</v>
      </c>
      <c r="AG4" s="13">
        <v>28228.152777275689</v>
      </c>
      <c r="AH4" s="13">
        <v>25490.651671989857</v>
      </c>
      <c r="AI4" s="13">
        <v>25374.139267818286</v>
      </c>
      <c r="AJ4" s="13">
        <v>27849.985108503533</v>
      </c>
      <c r="AK4" s="13">
        <v>29755.758951688324</v>
      </c>
      <c r="AL4" s="13">
        <v>29345.051695347596</v>
      </c>
      <c r="AM4" s="13">
        <v>28501.717842400332</v>
      </c>
      <c r="AN4" s="13">
        <v>29355.77202798094</v>
      </c>
      <c r="AO4" s="13">
        <v>30898.172434271131</v>
      </c>
      <c r="AP4" s="13">
        <v>34368.195323763852</v>
      </c>
      <c r="AQ4" s="13">
        <v>34158.463035437882</v>
      </c>
      <c r="AR4" s="13">
        <v>31845.668507518247</v>
      </c>
      <c r="AS4" s="13">
        <v>34114.777133280004</v>
      </c>
      <c r="AT4" s="13">
        <v>33859.31790030226</v>
      </c>
      <c r="AU4" s="13">
        <v>33959.357929600978</v>
      </c>
      <c r="AV4" s="13">
        <v>35535.233622082495</v>
      </c>
      <c r="AW4" s="13">
        <v>37788.384548014277</v>
      </c>
      <c r="AX4" s="13">
        <v>33235.021235540458</v>
      </c>
      <c r="AY4" s="13">
        <v>34488.584500521567</v>
      </c>
      <c r="AZ4" s="13">
        <v>36452.888074070412</v>
      </c>
      <c r="BA4" s="13">
        <v>39122.773524393771</v>
      </c>
      <c r="BB4" s="13">
        <v>38412.521041555236</v>
      </c>
      <c r="BC4" s="13">
        <v>21797.037786972069</v>
      </c>
      <c r="BD4" s="13">
        <v>24422.942356770574</v>
      </c>
      <c r="BE4" s="13">
        <v>26841.865804894489</v>
      </c>
      <c r="BF4" s="13">
        <v>24557.343169221629</v>
      </c>
      <c r="BG4" s="13">
        <v>28207.934224246623</v>
      </c>
      <c r="BH4" s="13">
        <v>30989.670010141566</v>
      </c>
      <c r="BI4" s="13">
        <v>37637.436611026307</v>
      </c>
      <c r="BJ4" s="13">
        <v>36812.647287020562</v>
      </c>
      <c r="BK4" s="13">
        <v>40774.940675498037</v>
      </c>
      <c r="BL4" s="13">
        <v>43276.079110592822</v>
      </c>
      <c r="BM4" s="13">
        <v>47475.648278011387</v>
      </c>
    </row>
    <row r="5" spans="1:65" ht="15" customHeight="1" x14ac:dyDescent="0.25">
      <c r="A5" s="14" t="s">
        <v>85</v>
      </c>
      <c r="B5" s="15">
        <v>5162.2272664202728</v>
      </c>
      <c r="C5" s="15">
        <v>5533.558396582529</v>
      </c>
      <c r="D5" s="15">
        <v>6454.5247400370827</v>
      </c>
      <c r="E5" s="15">
        <v>7929.1078016714573</v>
      </c>
      <c r="F5" s="15">
        <v>5811.6161831043855</v>
      </c>
      <c r="G5" s="15">
        <v>6045.4722934377405</v>
      </c>
      <c r="H5" s="15">
        <v>7423.2997288328143</v>
      </c>
      <c r="I5" s="15">
        <v>7498.3373448181555</v>
      </c>
      <c r="J5" s="15">
        <v>5992.4904612265309</v>
      </c>
      <c r="K5" s="15">
        <v>6955.2350181305255</v>
      </c>
      <c r="L5" s="15">
        <v>7332.0941462063065</v>
      </c>
      <c r="M5" s="15">
        <v>8817.7969937578382</v>
      </c>
      <c r="N5" s="15">
        <v>6302.4373002957727</v>
      </c>
      <c r="O5" s="15">
        <v>7305.3704847761501</v>
      </c>
      <c r="P5" s="15">
        <v>7826.5546747670305</v>
      </c>
      <c r="Q5" s="15">
        <v>8638.3044352620382</v>
      </c>
      <c r="R5" s="15">
        <v>7451.9531415902793</v>
      </c>
      <c r="S5" s="15">
        <v>7679.7536139423928</v>
      </c>
      <c r="T5" s="15">
        <v>7912.6714777875613</v>
      </c>
      <c r="U5" s="15">
        <v>9224.013788960614</v>
      </c>
      <c r="V5" s="15">
        <v>6827.6027742287188</v>
      </c>
      <c r="W5" s="15">
        <v>7286.5659055629185</v>
      </c>
      <c r="X5" s="15">
        <v>7230.5495808920105</v>
      </c>
      <c r="Y5" s="15">
        <v>9230.1427874999899</v>
      </c>
      <c r="Z5" s="15">
        <v>7150.3696868188636</v>
      </c>
      <c r="AA5" s="15">
        <v>7632.7930015653155</v>
      </c>
      <c r="AB5" s="15">
        <v>7166.1398498024464</v>
      </c>
      <c r="AC5" s="15">
        <v>9654.8318131490269</v>
      </c>
      <c r="AD5" s="15">
        <v>7849.2322503280166</v>
      </c>
      <c r="AE5" s="15">
        <v>8174.5171645119854</v>
      </c>
      <c r="AF5" s="15">
        <v>8198.3456204491449</v>
      </c>
      <c r="AG5" s="15">
        <v>9336.1034760941802</v>
      </c>
      <c r="AH5" s="15">
        <v>8122.4218667242685</v>
      </c>
      <c r="AI5" s="15">
        <v>8658.756513199749</v>
      </c>
      <c r="AJ5" s="15">
        <v>7956.4468966377144</v>
      </c>
      <c r="AK5" s="15">
        <v>10495.37472343827</v>
      </c>
      <c r="AL5" s="15">
        <v>8705.3610071999701</v>
      </c>
      <c r="AM5" s="15">
        <v>8743.2923387391165</v>
      </c>
      <c r="AN5" s="15">
        <v>8679.2477006224854</v>
      </c>
      <c r="AO5" s="15">
        <v>10442.062953438421</v>
      </c>
      <c r="AP5" s="15">
        <v>7917.5193511966454</v>
      </c>
      <c r="AQ5" s="15">
        <v>8288.4175378731452</v>
      </c>
      <c r="AR5" s="15">
        <v>8837.5627607786337</v>
      </c>
      <c r="AS5" s="15">
        <v>9655.6393501515759</v>
      </c>
      <c r="AT5" s="15">
        <v>8326.0812196756196</v>
      </c>
      <c r="AU5" s="15">
        <v>9138.4424539586325</v>
      </c>
      <c r="AV5" s="15">
        <v>9315.0806408705957</v>
      </c>
      <c r="AW5" s="15">
        <v>10563.894685495155</v>
      </c>
      <c r="AX5" s="15">
        <v>9721.5940689554791</v>
      </c>
      <c r="AY5" s="15">
        <v>10139.861170236463</v>
      </c>
      <c r="AZ5" s="15">
        <v>10046.897602606501</v>
      </c>
      <c r="BA5" s="15">
        <v>11646.113175976798</v>
      </c>
      <c r="BB5" s="15">
        <v>9659.7220077611946</v>
      </c>
      <c r="BC5" s="15">
        <v>10136.170181690122</v>
      </c>
      <c r="BD5" s="15">
        <v>10648.676633453269</v>
      </c>
      <c r="BE5" s="15">
        <v>12691.616341143834</v>
      </c>
      <c r="BF5" s="15">
        <v>10270.631012957641</v>
      </c>
      <c r="BG5" s="15">
        <v>11230.231424645472</v>
      </c>
      <c r="BH5" s="15">
        <v>11328.512763356688</v>
      </c>
      <c r="BI5" s="15">
        <v>12792.102302968226</v>
      </c>
      <c r="BJ5" s="15">
        <v>10486.539697162103</v>
      </c>
      <c r="BK5" s="15">
        <v>11096.618007958268</v>
      </c>
      <c r="BL5" s="15">
        <v>11346.664251225939</v>
      </c>
      <c r="BM5" s="15">
        <v>12806.817708670056</v>
      </c>
    </row>
    <row r="6" spans="1:65" ht="15" customHeight="1" x14ac:dyDescent="0.25">
      <c r="A6" s="4" t="s">
        <v>86</v>
      </c>
      <c r="B6" s="13">
        <v>13644.175381026671</v>
      </c>
      <c r="C6" s="13">
        <v>16941.127954557331</v>
      </c>
      <c r="D6" s="13">
        <v>15252.825510091148</v>
      </c>
      <c r="E6" s="13">
        <v>17025.524057982442</v>
      </c>
      <c r="F6" s="13">
        <v>12452.096036017112</v>
      </c>
      <c r="G6" s="13">
        <v>15747.523823604748</v>
      </c>
      <c r="H6" s="13">
        <v>17601.262816853992</v>
      </c>
      <c r="I6" s="13">
        <v>22014.140523521437</v>
      </c>
      <c r="J6" s="13">
        <v>17540.428722523226</v>
      </c>
      <c r="K6" s="13">
        <v>14789.894132154963</v>
      </c>
      <c r="L6" s="13">
        <v>15015.749373024453</v>
      </c>
      <c r="M6" s="13">
        <v>13971.543670689098</v>
      </c>
      <c r="N6" s="13">
        <v>16470.884470063014</v>
      </c>
      <c r="O6" s="13">
        <v>17512.526880620331</v>
      </c>
      <c r="P6" s="13">
        <v>16489.813968202448</v>
      </c>
      <c r="Q6" s="13">
        <v>17844.445340259746</v>
      </c>
      <c r="R6" s="13">
        <v>17181.500735448062</v>
      </c>
      <c r="S6" s="13">
        <v>21003.510234210567</v>
      </c>
      <c r="T6" s="13">
        <v>17771.184604184185</v>
      </c>
      <c r="U6" s="13">
        <v>16920.050566385187</v>
      </c>
      <c r="V6" s="13">
        <v>14114.28362499677</v>
      </c>
      <c r="W6" s="13">
        <v>14152.434866751748</v>
      </c>
      <c r="X6" s="13">
        <v>15696.204894988532</v>
      </c>
      <c r="Y6" s="13">
        <v>14171.049135076442</v>
      </c>
      <c r="Z6" s="13">
        <v>10292.684285525367</v>
      </c>
      <c r="AA6" s="13">
        <v>14291.777983966011</v>
      </c>
      <c r="AB6" s="13">
        <v>12516.350499310596</v>
      </c>
      <c r="AC6" s="13">
        <v>13441.769760389565</v>
      </c>
      <c r="AD6" s="13">
        <v>13135.713911485793</v>
      </c>
      <c r="AE6" s="13">
        <v>15934.482195591008</v>
      </c>
      <c r="AF6" s="13">
        <v>17422.14410402091</v>
      </c>
      <c r="AG6" s="13">
        <v>12844.031964135798</v>
      </c>
      <c r="AH6" s="13">
        <v>13240.437464668903</v>
      </c>
      <c r="AI6" s="13">
        <v>15415.680628388285</v>
      </c>
      <c r="AJ6" s="13">
        <v>9783.0684687661669</v>
      </c>
      <c r="AK6" s="13">
        <v>12181.092438176616</v>
      </c>
      <c r="AL6" s="13">
        <v>9682.3359179626514</v>
      </c>
      <c r="AM6" s="13">
        <v>14245.632083682784</v>
      </c>
      <c r="AN6" s="13">
        <v>16224.252817326642</v>
      </c>
      <c r="AO6" s="13">
        <v>12504.489181027951</v>
      </c>
      <c r="AP6" s="13">
        <v>10438.812778049858</v>
      </c>
      <c r="AQ6" s="13">
        <v>14299.511134905852</v>
      </c>
      <c r="AR6" s="13">
        <v>16374.668733791998</v>
      </c>
      <c r="AS6" s="13">
        <v>16076.243353252308</v>
      </c>
      <c r="AT6" s="13">
        <v>8787.1446052893971</v>
      </c>
      <c r="AU6" s="13">
        <v>16047.328641239557</v>
      </c>
      <c r="AV6" s="13">
        <v>18319.930075561813</v>
      </c>
      <c r="AW6" s="13">
        <v>13463.301677909163</v>
      </c>
      <c r="AX6" s="13">
        <v>10655.741646308888</v>
      </c>
      <c r="AY6" s="13">
        <v>14842.371411715432</v>
      </c>
      <c r="AZ6" s="13">
        <v>18762.779773079154</v>
      </c>
      <c r="BA6" s="13">
        <v>15915.518559317921</v>
      </c>
      <c r="BB6" s="13">
        <v>13597.81624842278</v>
      </c>
      <c r="BC6" s="13">
        <v>18477.42363508543</v>
      </c>
      <c r="BD6" s="13">
        <v>25086.277091576925</v>
      </c>
      <c r="BE6" s="13">
        <v>24805.756433237744</v>
      </c>
      <c r="BF6" s="13">
        <v>21824.921691018993</v>
      </c>
      <c r="BG6" s="13">
        <v>23079.072115211242</v>
      </c>
      <c r="BH6" s="13">
        <v>23419.381196789604</v>
      </c>
      <c r="BI6" s="13">
        <v>20036.765252735127</v>
      </c>
      <c r="BJ6" s="13">
        <v>14993.634175803587</v>
      </c>
      <c r="BK6" s="13">
        <v>19802.209577231824</v>
      </c>
      <c r="BL6" s="13">
        <v>23486.391827427287</v>
      </c>
      <c r="BM6" s="13">
        <v>17168.365909610144</v>
      </c>
    </row>
    <row r="7" spans="1:65" ht="15" customHeight="1" x14ac:dyDescent="0.25">
      <c r="A7" s="16" t="s">
        <v>87</v>
      </c>
      <c r="B7" s="15">
        <v>10660.342052100603</v>
      </c>
      <c r="C7" s="15">
        <v>11510.721007495109</v>
      </c>
      <c r="D7" s="15">
        <v>9993.6043320900972</v>
      </c>
      <c r="E7" s="15">
        <v>12712.07933805557</v>
      </c>
      <c r="F7" s="15">
        <v>13166.191177711193</v>
      </c>
      <c r="G7" s="15">
        <v>12642.501253262906</v>
      </c>
      <c r="H7" s="15">
        <v>12197.100620471347</v>
      </c>
      <c r="I7" s="15">
        <v>12691.01504990061</v>
      </c>
      <c r="J7" s="15">
        <v>10347.430003323991</v>
      </c>
      <c r="K7" s="15">
        <v>10703.788523997326</v>
      </c>
      <c r="L7" s="15">
        <v>10963.971307010988</v>
      </c>
      <c r="M7" s="15">
        <v>11034.081344284723</v>
      </c>
      <c r="N7" s="15">
        <v>10681.197993708214</v>
      </c>
      <c r="O7" s="15">
        <v>10851.554815060217</v>
      </c>
      <c r="P7" s="15">
        <v>12064.731714086705</v>
      </c>
      <c r="Q7" s="15">
        <v>12422.693654801793</v>
      </c>
      <c r="R7" s="15">
        <v>11834.284043753063</v>
      </c>
      <c r="S7" s="15">
        <v>12056.993321032287</v>
      </c>
      <c r="T7" s="15">
        <v>14326.269400100971</v>
      </c>
      <c r="U7" s="15">
        <v>15125.986627723267</v>
      </c>
      <c r="V7" s="15">
        <v>14917.953639148091</v>
      </c>
      <c r="W7" s="15">
        <v>15553.129513259424</v>
      </c>
      <c r="X7" s="15">
        <v>16070.655351784897</v>
      </c>
      <c r="Y7" s="15">
        <v>15323.5983189503</v>
      </c>
      <c r="Z7" s="15">
        <v>15402.599122995462</v>
      </c>
      <c r="AA7" s="15">
        <v>15290.286445467598</v>
      </c>
      <c r="AB7" s="15">
        <v>15979.459607163129</v>
      </c>
      <c r="AC7" s="15">
        <v>16561.048954954742</v>
      </c>
      <c r="AD7" s="15">
        <v>15450.732636189703</v>
      </c>
      <c r="AE7" s="15">
        <v>14413.96703995974</v>
      </c>
      <c r="AF7" s="15">
        <v>13884.708117620459</v>
      </c>
      <c r="AG7" s="15">
        <v>19405.31312065664</v>
      </c>
      <c r="AH7" s="15">
        <v>18411.282681444925</v>
      </c>
      <c r="AI7" s="15">
        <v>16607.056111690683</v>
      </c>
      <c r="AJ7" s="15">
        <v>17986.980959270804</v>
      </c>
      <c r="AK7" s="15">
        <v>18533.68024759358</v>
      </c>
      <c r="AL7" s="15">
        <v>20221.662708823624</v>
      </c>
      <c r="AM7" s="15">
        <v>16970.107439539501</v>
      </c>
      <c r="AN7" s="15">
        <v>18003.145464608879</v>
      </c>
      <c r="AO7" s="15">
        <v>21282.062387027992</v>
      </c>
      <c r="AP7" s="15">
        <v>22473.157914458276</v>
      </c>
      <c r="AQ7" s="15">
        <v>17148.534801298425</v>
      </c>
      <c r="AR7" s="15">
        <v>19566.967804373533</v>
      </c>
      <c r="AS7" s="15">
        <v>22969.683479869767</v>
      </c>
      <c r="AT7" s="15">
        <v>24518.228467418783</v>
      </c>
      <c r="AU7" s="15">
        <v>22239.85095386055</v>
      </c>
      <c r="AV7" s="15">
        <v>21511.38904154651</v>
      </c>
      <c r="AW7" s="15">
        <v>26208.16553717418</v>
      </c>
      <c r="AX7" s="15">
        <v>26722.016285116024</v>
      </c>
      <c r="AY7" s="15">
        <v>24360.963461950214</v>
      </c>
      <c r="AZ7" s="15">
        <v>24330.607079059449</v>
      </c>
      <c r="BA7" s="15">
        <v>28964.897144480252</v>
      </c>
      <c r="BB7" s="15">
        <v>25183.239643344714</v>
      </c>
      <c r="BC7" s="15">
        <v>5595.5937393996619</v>
      </c>
      <c r="BD7" s="15">
        <v>5217.8023452716307</v>
      </c>
      <c r="BE7" s="15">
        <v>7352.3013262868863</v>
      </c>
      <c r="BF7" s="15">
        <v>7988.8313921929102</v>
      </c>
      <c r="BG7" s="15">
        <v>9243.3967773761033</v>
      </c>
      <c r="BH7" s="15">
        <v>11298.359363299518</v>
      </c>
      <c r="BI7" s="15">
        <v>16315.648046435836</v>
      </c>
      <c r="BJ7" s="15">
        <v>20911.379245136002</v>
      </c>
      <c r="BK7" s="15">
        <v>21728.426253986108</v>
      </c>
      <c r="BL7" s="15">
        <v>25285.7556287267</v>
      </c>
      <c r="BM7" s="15">
        <v>26097.617825771369</v>
      </c>
    </row>
    <row r="8" spans="1:65" ht="15" customHeight="1" x14ac:dyDescent="0.25">
      <c r="A8" s="12" t="s">
        <v>88</v>
      </c>
      <c r="B8" s="13">
        <v>657.339809488627</v>
      </c>
      <c r="C8" s="13">
        <v>630.94586626028934</v>
      </c>
      <c r="D8" s="13">
        <v>380.64781220624263</v>
      </c>
      <c r="E8" s="13">
        <v>552.97700361619309</v>
      </c>
      <c r="F8" s="13">
        <v>738.48888131571277</v>
      </c>
      <c r="G8" s="13">
        <v>659.11675511029341</v>
      </c>
      <c r="H8" s="13">
        <v>927.70201050119442</v>
      </c>
      <c r="I8" s="13">
        <v>763.32209763458536</v>
      </c>
      <c r="J8" s="13">
        <v>450.95961982592706</v>
      </c>
      <c r="K8" s="13">
        <v>698.97899371026119</v>
      </c>
      <c r="L8" s="13">
        <v>841.98162450505913</v>
      </c>
      <c r="M8" s="13">
        <v>852.37665076102917</v>
      </c>
      <c r="N8" s="13">
        <v>773.81912093745552</v>
      </c>
      <c r="O8" s="13">
        <v>1197.8672331812352</v>
      </c>
      <c r="P8" s="13">
        <v>664.45627266310521</v>
      </c>
      <c r="Q8" s="13">
        <v>1485.0724946625469</v>
      </c>
      <c r="R8" s="13">
        <v>1223.7796673811197</v>
      </c>
      <c r="S8" s="13">
        <v>1358.1123349807297</v>
      </c>
      <c r="T8" s="13">
        <v>1175.0760714633552</v>
      </c>
      <c r="U8" s="13">
        <v>1578.8567415911814</v>
      </c>
      <c r="V8" s="13">
        <v>982.80921226457474</v>
      </c>
      <c r="W8" s="13">
        <v>1564.0150243831897</v>
      </c>
      <c r="X8" s="13">
        <v>1462.3266779718133</v>
      </c>
      <c r="Y8" s="13">
        <v>959.09860057677736</v>
      </c>
      <c r="Z8" s="13">
        <v>780.1442754220493</v>
      </c>
      <c r="AA8" s="13">
        <v>1677.0559786230801</v>
      </c>
      <c r="AB8" s="13">
        <v>1878.5830618985813</v>
      </c>
      <c r="AC8" s="13">
        <v>1684.1465010960399</v>
      </c>
      <c r="AD8" s="13">
        <v>1428.0977650367399</v>
      </c>
      <c r="AE8" s="13">
        <v>1074.4748876251538</v>
      </c>
      <c r="AF8" s="13">
        <v>1917.1038837253082</v>
      </c>
      <c r="AG8" s="13">
        <v>2961.9694793570925</v>
      </c>
      <c r="AH8" s="13">
        <v>3343.080802025263</v>
      </c>
      <c r="AI8" s="13">
        <v>3656.8418307485731</v>
      </c>
      <c r="AJ8" s="13">
        <v>3207.3342698178662</v>
      </c>
      <c r="AK8" s="13">
        <v>3696.743097408299</v>
      </c>
      <c r="AL8" s="13">
        <v>3522.9250594359482</v>
      </c>
      <c r="AM8" s="13">
        <v>2956.5102347764073</v>
      </c>
      <c r="AN8" s="13">
        <v>2778.8391731168431</v>
      </c>
      <c r="AO8" s="13">
        <v>3154.4365326708021</v>
      </c>
      <c r="AP8" s="13">
        <v>3264.5774136469663</v>
      </c>
      <c r="AQ8" s="13">
        <v>2982.9244205843834</v>
      </c>
      <c r="AR8" s="13">
        <v>3054.3899349925045</v>
      </c>
      <c r="AS8" s="13">
        <v>4642.156230776146</v>
      </c>
      <c r="AT8" s="13">
        <v>5248.4191582862495</v>
      </c>
      <c r="AU8" s="13">
        <v>5543.7750799968344</v>
      </c>
      <c r="AV8" s="13">
        <v>5817.4921136610965</v>
      </c>
      <c r="AW8" s="13">
        <v>6553.8886480558194</v>
      </c>
      <c r="AX8" s="13">
        <v>5848.8465816157404</v>
      </c>
      <c r="AY8" s="13">
        <v>5925.8726092251454</v>
      </c>
      <c r="AZ8" s="13">
        <v>5314.0321787781422</v>
      </c>
      <c r="BA8" s="13">
        <v>6599.5994357054142</v>
      </c>
      <c r="BB8" s="13">
        <v>4809.877669347482</v>
      </c>
      <c r="BC8" s="13">
        <v>1677.7105794043675</v>
      </c>
      <c r="BD8" s="13">
        <v>1924.6077170047704</v>
      </c>
      <c r="BE8" s="13">
        <v>2771.8080533276152</v>
      </c>
      <c r="BF8" s="13">
        <v>2967.8074507844681</v>
      </c>
      <c r="BG8" s="13">
        <v>3978.6314394241858</v>
      </c>
      <c r="BH8" s="13">
        <v>3691.4192032680312</v>
      </c>
      <c r="BI8" s="13">
        <v>4241.2847097702552</v>
      </c>
      <c r="BJ8" s="13">
        <v>5984.5788334619501</v>
      </c>
      <c r="BK8" s="13">
        <v>7162.9100035387401</v>
      </c>
      <c r="BL8" s="13">
        <v>7531.9760043981096</v>
      </c>
      <c r="BM8" s="13">
        <v>5858.884787638598</v>
      </c>
    </row>
    <row r="9" spans="1:65" ht="15" customHeight="1" x14ac:dyDescent="0.25">
      <c r="A9" s="12" t="s">
        <v>89</v>
      </c>
      <c r="B9" s="13">
        <v>10003.002242611976</v>
      </c>
      <c r="C9" s="13">
        <v>10879.775141234819</v>
      </c>
      <c r="D9" s="13">
        <v>9612.9565198838536</v>
      </c>
      <c r="E9" s="13">
        <v>12159.102334439376</v>
      </c>
      <c r="F9" s="13">
        <v>12427.702296395479</v>
      </c>
      <c r="G9" s="13">
        <v>11983.384498152613</v>
      </c>
      <c r="H9" s="13">
        <v>11269.398609970152</v>
      </c>
      <c r="I9" s="13">
        <v>11927.692952266025</v>
      </c>
      <c r="J9" s="13">
        <v>9896.4703834980628</v>
      </c>
      <c r="K9" s="13">
        <v>10004.809530287064</v>
      </c>
      <c r="L9" s="13">
        <v>10121.989682505928</v>
      </c>
      <c r="M9" s="13">
        <v>10181.704693523694</v>
      </c>
      <c r="N9" s="13">
        <v>9907.3788727707579</v>
      </c>
      <c r="O9" s="13">
        <v>9653.6875818789831</v>
      </c>
      <c r="P9" s="13">
        <v>11400.275441423601</v>
      </c>
      <c r="Q9" s="13">
        <v>10937.621160139246</v>
      </c>
      <c r="R9" s="13">
        <v>10610.504376371944</v>
      </c>
      <c r="S9" s="13">
        <v>10698.880986051558</v>
      </c>
      <c r="T9" s="13">
        <v>13151.193328637615</v>
      </c>
      <c r="U9" s="13">
        <v>13547.129886132087</v>
      </c>
      <c r="V9" s="13">
        <v>13935.144426883515</v>
      </c>
      <c r="W9" s="13">
        <v>13989.114488876236</v>
      </c>
      <c r="X9" s="13">
        <v>14608.328673813083</v>
      </c>
      <c r="Y9" s="13">
        <v>14364.499718373523</v>
      </c>
      <c r="Z9" s="13">
        <v>14622.454847573412</v>
      </c>
      <c r="AA9" s="13">
        <v>13613.230466844518</v>
      </c>
      <c r="AB9" s="13">
        <v>14100.876545264548</v>
      </c>
      <c r="AC9" s="13">
        <v>14876.902453858704</v>
      </c>
      <c r="AD9" s="13">
        <v>14022.634871152963</v>
      </c>
      <c r="AE9" s="13">
        <v>13339.492152334586</v>
      </c>
      <c r="AF9" s="13">
        <v>11967.60423389515</v>
      </c>
      <c r="AG9" s="13">
        <v>16443.343641299547</v>
      </c>
      <c r="AH9" s="13">
        <v>15068.201879419661</v>
      </c>
      <c r="AI9" s="13">
        <v>12950.214280942109</v>
      </c>
      <c r="AJ9" s="13">
        <v>14779.64668945294</v>
      </c>
      <c r="AK9" s="13">
        <v>14836.937150185284</v>
      </c>
      <c r="AL9" s="13">
        <v>16698.737649387676</v>
      </c>
      <c r="AM9" s="13">
        <v>14013.597204763091</v>
      </c>
      <c r="AN9" s="13">
        <v>15224.306291492036</v>
      </c>
      <c r="AO9" s="13">
        <v>18127.625854357189</v>
      </c>
      <c r="AP9" s="13">
        <v>19208.580500811309</v>
      </c>
      <c r="AQ9" s="13">
        <v>14165.610380714041</v>
      </c>
      <c r="AR9" s="13">
        <v>16512.577869381028</v>
      </c>
      <c r="AS9" s="13">
        <v>18327.527249093622</v>
      </c>
      <c r="AT9" s="13">
        <v>19269.809309132535</v>
      </c>
      <c r="AU9" s="13">
        <v>16696.075873863716</v>
      </c>
      <c r="AV9" s="13">
        <v>15693.896927885411</v>
      </c>
      <c r="AW9" s="13">
        <v>19654.276889118359</v>
      </c>
      <c r="AX9" s="13">
        <v>20873.169703500284</v>
      </c>
      <c r="AY9" s="13">
        <v>18435.090852725065</v>
      </c>
      <c r="AZ9" s="13">
        <v>19016.574900281306</v>
      </c>
      <c r="BA9" s="13">
        <v>22365.297708774837</v>
      </c>
      <c r="BB9" s="13">
        <v>20373.361973997235</v>
      </c>
      <c r="BC9" s="13">
        <v>3917.8831599952946</v>
      </c>
      <c r="BD9" s="13">
        <v>3293.1946282668596</v>
      </c>
      <c r="BE9" s="13">
        <v>4580.4932729592701</v>
      </c>
      <c r="BF9" s="13">
        <v>5021.0239414084426</v>
      </c>
      <c r="BG9" s="13">
        <v>5264.7653379519188</v>
      </c>
      <c r="BH9" s="13">
        <v>7606.9401600314868</v>
      </c>
      <c r="BI9" s="13">
        <v>12074.363336665579</v>
      </c>
      <c r="BJ9" s="13">
        <v>14926.800411674052</v>
      </c>
      <c r="BK9" s="13">
        <v>14565.516250447368</v>
      </c>
      <c r="BL9" s="13">
        <v>17753.779624328588</v>
      </c>
      <c r="BM9" s="13">
        <v>20238.73303813277</v>
      </c>
    </row>
    <row r="10" spans="1:65" ht="15" customHeight="1" x14ac:dyDescent="0.25">
      <c r="A10" s="16" t="s">
        <v>90</v>
      </c>
      <c r="B10" s="15">
        <v>17635.38808115455</v>
      </c>
      <c r="C10" s="15">
        <v>20693.093688372301</v>
      </c>
      <c r="D10" s="15">
        <v>19619.767535148272</v>
      </c>
      <c r="E10" s="15">
        <v>22454.470601355621</v>
      </c>
      <c r="F10" s="15">
        <v>19258.275879358531</v>
      </c>
      <c r="G10" s="15">
        <v>19515.876381452857</v>
      </c>
      <c r="H10" s="15">
        <v>21361.171036913656</v>
      </c>
      <c r="I10" s="15">
        <v>23461.537552785456</v>
      </c>
      <c r="J10" s="15">
        <v>19152.682329562173</v>
      </c>
      <c r="K10" s="15">
        <v>19419.934609722834</v>
      </c>
      <c r="L10" s="15">
        <v>18549.611740889806</v>
      </c>
      <c r="M10" s="15">
        <v>19113.776141569935</v>
      </c>
      <c r="N10" s="15">
        <v>18363.966952341696</v>
      </c>
      <c r="O10" s="15">
        <v>20816.476701782049</v>
      </c>
      <c r="P10" s="15">
        <v>21421.163660494662</v>
      </c>
      <c r="Q10" s="15">
        <v>23380.128383014202</v>
      </c>
      <c r="R10" s="15">
        <v>21107.944088209199</v>
      </c>
      <c r="S10" s="15">
        <v>23995.957841375388</v>
      </c>
      <c r="T10" s="15">
        <v>24331.850646895611</v>
      </c>
      <c r="U10" s="15">
        <v>24162.45113578438</v>
      </c>
      <c r="V10" s="15">
        <v>21092.385253581087</v>
      </c>
      <c r="W10" s="15">
        <v>21980.270281721434</v>
      </c>
      <c r="X10" s="15">
        <v>23532.1401856917</v>
      </c>
      <c r="Y10" s="15">
        <v>21224.760393011646</v>
      </c>
      <c r="Z10" s="15">
        <v>17983.007484310776</v>
      </c>
      <c r="AA10" s="15">
        <v>20942.796614305153</v>
      </c>
      <c r="AB10" s="15">
        <v>20379.160750242154</v>
      </c>
      <c r="AC10" s="15">
        <v>22698.098223972785</v>
      </c>
      <c r="AD10" s="15">
        <v>20090.535130188255</v>
      </c>
      <c r="AE10" s="15">
        <v>21136.377754841731</v>
      </c>
      <c r="AF10" s="15">
        <v>24679.916426864937</v>
      </c>
      <c r="AG10" s="15">
        <v>25744.722319387802</v>
      </c>
      <c r="AH10" s="15">
        <v>22710.052442406795</v>
      </c>
      <c r="AI10" s="15">
        <v>23522.26965339074</v>
      </c>
      <c r="AJ10" s="15">
        <v>21537.135878799894</v>
      </c>
      <c r="AK10" s="15">
        <v>24182.542025402574</v>
      </c>
      <c r="AL10" s="15">
        <v>22474.034792214086</v>
      </c>
      <c r="AM10" s="15">
        <v>23510.661376279601</v>
      </c>
      <c r="AN10" s="15">
        <v>26430.408492171318</v>
      </c>
      <c r="AO10" s="15">
        <v>26987.186339335003</v>
      </c>
      <c r="AP10" s="15">
        <v>26602.746889069971</v>
      </c>
      <c r="AQ10" s="15">
        <v>26581.758462750389</v>
      </c>
      <c r="AR10" s="15">
        <v>28228.202028734504</v>
      </c>
      <c r="AS10" s="15">
        <v>31825.939619445129</v>
      </c>
      <c r="AT10" s="15">
        <v>27197.658325256474</v>
      </c>
      <c r="AU10" s="15">
        <v>31668.758562218962</v>
      </c>
      <c r="AV10" s="15">
        <v>31679.113772416062</v>
      </c>
      <c r="AW10" s="15">
        <v>33049.364340108492</v>
      </c>
      <c r="AX10" s="15">
        <v>28208.550307070276</v>
      </c>
      <c r="AY10" s="15">
        <v>30586.009999006092</v>
      </c>
      <c r="AZ10" s="15">
        <v>32292.729341422069</v>
      </c>
      <c r="BA10" s="15">
        <v>35057.176531171484</v>
      </c>
      <c r="BB10" s="15">
        <v>31465.750262036443</v>
      </c>
      <c r="BC10" s="15">
        <v>19688.420814542158</v>
      </c>
      <c r="BD10" s="15">
        <v>22433.230724863555</v>
      </c>
      <c r="BE10" s="15">
        <v>24530.113339202351</v>
      </c>
      <c r="BF10" s="15">
        <v>22740.995722125426</v>
      </c>
      <c r="BG10" s="15">
        <v>25276.072258089407</v>
      </c>
      <c r="BH10" s="15">
        <v>26917.683599551521</v>
      </c>
      <c r="BI10" s="15">
        <v>30297.307775012032</v>
      </c>
      <c r="BJ10" s="15">
        <v>28893.784807792523</v>
      </c>
      <c r="BK10" s="15">
        <v>34328.95040300145</v>
      </c>
      <c r="BL10" s="15">
        <v>38257.573257223376</v>
      </c>
      <c r="BM10" s="15">
        <v>37784.999092045677</v>
      </c>
    </row>
    <row r="11" spans="1:65" ht="15" customHeight="1" x14ac:dyDescent="0.25">
      <c r="A11" s="12" t="s">
        <v>91</v>
      </c>
      <c r="B11" s="13">
        <v>13474.014546375805</v>
      </c>
      <c r="C11" s="13">
        <v>16215.043799175181</v>
      </c>
      <c r="D11" s="13">
        <v>15200.937450702015</v>
      </c>
      <c r="E11" s="13">
        <v>17454.42663189525</v>
      </c>
      <c r="F11" s="13">
        <v>14391.344924818268</v>
      </c>
      <c r="G11" s="13">
        <v>14679.148439835322</v>
      </c>
      <c r="H11" s="13">
        <v>16492.513865059147</v>
      </c>
      <c r="I11" s="13">
        <v>18442.271019001913</v>
      </c>
      <c r="J11" s="13">
        <v>14626.883595618216</v>
      </c>
      <c r="K11" s="13">
        <v>14606.961586401962</v>
      </c>
      <c r="L11" s="13">
        <v>13558.470237857509</v>
      </c>
      <c r="M11" s="13">
        <v>14197.243796627501</v>
      </c>
      <c r="N11" s="13">
        <v>14232.450724088969</v>
      </c>
      <c r="O11" s="13">
        <v>16680.082214921884</v>
      </c>
      <c r="P11" s="13">
        <v>16397.785706103048</v>
      </c>
      <c r="Q11" s="13">
        <v>17136.438046080715</v>
      </c>
      <c r="R11" s="13">
        <v>16480.989073907996</v>
      </c>
      <c r="S11" s="13">
        <v>19331.730846452898</v>
      </c>
      <c r="T11" s="13">
        <v>19486.145186801165</v>
      </c>
      <c r="U11" s="13">
        <v>19331.749391398731</v>
      </c>
      <c r="V11" s="13">
        <v>16246.807356841024</v>
      </c>
      <c r="W11" s="13">
        <v>17109.132660026775</v>
      </c>
      <c r="X11" s="13">
        <v>15794.475173566738</v>
      </c>
      <c r="Y11" s="13">
        <v>16279.941805293505</v>
      </c>
      <c r="Z11" s="13">
        <v>12609.336787813987</v>
      </c>
      <c r="AA11" s="13">
        <v>15418.047196626178</v>
      </c>
      <c r="AB11" s="13">
        <v>14586.754815566777</v>
      </c>
      <c r="AC11" s="13">
        <v>16962.718458867876</v>
      </c>
      <c r="AD11" s="13">
        <v>14667.120547316432</v>
      </c>
      <c r="AE11" s="13">
        <v>15281.63988858536</v>
      </c>
      <c r="AF11" s="13">
        <v>18957.152660849184</v>
      </c>
      <c r="AG11" s="13">
        <v>18901.154017658922</v>
      </c>
      <c r="AH11" s="13">
        <v>17291.588559012565</v>
      </c>
      <c r="AI11" s="13">
        <v>17624.934439648365</v>
      </c>
      <c r="AJ11" s="13">
        <v>15518.437076275515</v>
      </c>
      <c r="AK11" s="13">
        <v>17666.039925063556</v>
      </c>
      <c r="AL11" s="13">
        <v>15825.755624213969</v>
      </c>
      <c r="AM11" s="13">
        <v>16695.508875074625</v>
      </c>
      <c r="AN11" s="13">
        <v>20002.239141925867</v>
      </c>
      <c r="AO11" s="13">
        <v>20381.713358785539</v>
      </c>
      <c r="AP11" s="13">
        <v>20331.615871299942</v>
      </c>
      <c r="AQ11" s="13">
        <v>20314.762709374441</v>
      </c>
      <c r="AR11" s="13">
        <v>21816.444259220818</v>
      </c>
      <c r="AS11" s="13">
        <v>24759.062160104797</v>
      </c>
      <c r="AT11" s="13">
        <v>20630.38641899755</v>
      </c>
      <c r="AU11" s="13">
        <v>24227.189382821005</v>
      </c>
      <c r="AV11" s="13">
        <v>24263.595623162721</v>
      </c>
      <c r="AW11" s="13">
        <v>24816.995575018715</v>
      </c>
      <c r="AX11" s="13">
        <v>20828.658463838823</v>
      </c>
      <c r="AY11" s="13">
        <v>23647.417688429727</v>
      </c>
      <c r="AZ11" s="13">
        <v>24560.82744205014</v>
      </c>
      <c r="BA11" s="13">
        <v>27339.155258085826</v>
      </c>
      <c r="BB11" s="13">
        <v>24641.739112442185</v>
      </c>
      <c r="BC11" s="13">
        <v>16364.967698367893</v>
      </c>
      <c r="BD11" s="13">
        <v>18909.701245980097</v>
      </c>
      <c r="BE11" s="13">
        <v>20235.023013159505</v>
      </c>
      <c r="BF11" s="13">
        <v>18995.604113787318</v>
      </c>
      <c r="BG11" s="13">
        <v>20929.897812678024</v>
      </c>
      <c r="BH11" s="13">
        <v>22108.745854133569</v>
      </c>
      <c r="BI11" s="13">
        <v>25115.396860170455</v>
      </c>
      <c r="BJ11" s="13">
        <v>23910.214001820408</v>
      </c>
      <c r="BK11" s="13">
        <v>28802.27726408355</v>
      </c>
      <c r="BL11" s="13">
        <v>32728.25893753544</v>
      </c>
      <c r="BM11" s="13">
        <v>31859.931335662564</v>
      </c>
    </row>
    <row r="12" spans="1:65" ht="15" customHeight="1" x14ac:dyDescent="0.25">
      <c r="A12" s="12" t="s">
        <v>92</v>
      </c>
      <c r="B12" s="13">
        <v>4161.3735347787469</v>
      </c>
      <c r="C12" s="13">
        <v>4478.0498891971165</v>
      </c>
      <c r="D12" s="13">
        <v>4418.8300844462556</v>
      </c>
      <c r="E12" s="13">
        <v>5000.0439694603692</v>
      </c>
      <c r="F12" s="13">
        <v>4866.9309545402621</v>
      </c>
      <c r="G12" s="13">
        <v>4836.727941617537</v>
      </c>
      <c r="H12" s="13">
        <v>4868.6571718545065</v>
      </c>
      <c r="I12" s="13">
        <v>5019.2665337835424</v>
      </c>
      <c r="J12" s="13">
        <v>4525.7987339439578</v>
      </c>
      <c r="K12" s="13">
        <v>4812.9730233208711</v>
      </c>
      <c r="L12" s="13">
        <v>4991.1415030322969</v>
      </c>
      <c r="M12" s="13">
        <v>4916.5323449424322</v>
      </c>
      <c r="N12" s="13">
        <v>4131.5162282527272</v>
      </c>
      <c r="O12" s="13">
        <v>4136.3944868601648</v>
      </c>
      <c r="P12" s="13">
        <v>5023.3779543916153</v>
      </c>
      <c r="Q12" s="13">
        <v>6243.6903369334859</v>
      </c>
      <c r="R12" s="13">
        <v>4626.9550143012011</v>
      </c>
      <c r="S12" s="13">
        <v>4664.2269949224892</v>
      </c>
      <c r="T12" s="13">
        <v>4845.705460094443</v>
      </c>
      <c r="U12" s="13">
        <v>4830.7017443856466</v>
      </c>
      <c r="V12" s="13">
        <v>4845.5778967400638</v>
      </c>
      <c r="W12" s="13">
        <v>4871.1376216946601</v>
      </c>
      <c r="X12" s="13">
        <v>7737.6650121249604</v>
      </c>
      <c r="Y12" s="13">
        <v>4944.8185877181377</v>
      </c>
      <c r="Z12" s="13">
        <v>5373.6706964967898</v>
      </c>
      <c r="AA12" s="13">
        <v>5524.7494176789778</v>
      </c>
      <c r="AB12" s="13">
        <v>5792.4059346753766</v>
      </c>
      <c r="AC12" s="13">
        <v>5735.3797651049135</v>
      </c>
      <c r="AD12" s="13">
        <v>5423.4145828718238</v>
      </c>
      <c r="AE12" s="13">
        <v>5854.7378662563724</v>
      </c>
      <c r="AF12" s="13">
        <v>5722.7637660157516</v>
      </c>
      <c r="AG12" s="13">
        <v>6843.5683017288766</v>
      </c>
      <c r="AH12" s="13">
        <v>5418.4638833942299</v>
      </c>
      <c r="AI12" s="13">
        <v>5897.3352137423763</v>
      </c>
      <c r="AJ12" s="13">
        <v>6018.6988025243763</v>
      </c>
      <c r="AK12" s="13">
        <v>6516.5021003390166</v>
      </c>
      <c r="AL12" s="13">
        <v>6648.2791680001192</v>
      </c>
      <c r="AM12" s="13">
        <v>6815.1525012049742</v>
      </c>
      <c r="AN12" s="13">
        <v>6428.1693502454482</v>
      </c>
      <c r="AO12" s="13">
        <v>6605.4729805494608</v>
      </c>
      <c r="AP12" s="13">
        <v>6271.1310177700288</v>
      </c>
      <c r="AQ12" s="13">
        <v>6266.995753375948</v>
      </c>
      <c r="AR12" s="13">
        <v>6411.7577695136879</v>
      </c>
      <c r="AS12" s="13">
        <v>7066.877459340335</v>
      </c>
      <c r="AT12" s="13">
        <v>6567.2719062589258</v>
      </c>
      <c r="AU12" s="13">
        <v>7441.5691793979549</v>
      </c>
      <c r="AV12" s="13">
        <v>7415.5181492533438</v>
      </c>
      <c r="AW12" s="13">
        <v>8232.3687650897773</v>
      </c>
      <c r="AX12" s="13">
        <v>7379.8918432314567</v>
      </c>
      <c r="AY12" s="13">
        <v>6938.5923105763632</v>
      </c>
      <c r="AZ12" s="13">
        <v>7731.9018993719301</v>
      </c>
      <c r="BA12" s="13">
        <v>7718.0212730856601</v>
      </c>
      <c r="BB12" s="13">
        <v>6824.0111495942565</v>
      </c>
      <c r="BC12" s="13">
        <v>3323.4531161742657</v>
      </c>
      <c r="BD12" s="13">
        <v>3523.5294788834576</v>
      </c>
      <c r="BE12" s="13">
        <v>4295.0903260428477</v>
      </c>
      <c r="BF12" s="13">
        <v>3745.3916083381064</v>
      </c>
      <c r="BG12" s="13">
        <v>4346.1744454113832</v>
      </c>
      <c r="BH12" s="13">
        <v>4808.9377454179548</v>
      </c>
      <c r="BI12" s="13">
        <v>5181.9109148415755</v>
      </c>
      <c r="BJ12" s="13">
        <v>4983.5708059721155</v>
      </c>
      <c r="BK12" s="13">
        <v>5526.6731389178995</v>
      </c>
      <c r="BL12" s="13">
        <v>5529.3143196879355</v>
      </c>
      <c r="BM12" s="13">
        <v>5925.0677563831159</v>
      </c>
    </row>
    <row r="13" spans="1:65" ht="15" customHeight="1" x14ac:dyDescent="0.25">
      <c r="A13" s="16" t="s">
        <v>93</v>
      </c>
      <c r="B13" s="15">
        <v>-6975.0460290539486</v>
      </c>
      <c r="C13" s="15">
        <v>-9182.3726808771899</v>
      </c>
      <c r="D13" s="15">
        <v>-9626.1632030581732</v>
      </c>
      <c r="E13" s="15">
        <v>-9742.3912633000509</v>
      </c>
      <c r="F13" s="15">
        <v>-6092.0847016473372</v>
      </c>
      <c r="G13" s="15">
        <v>-6873.3751281899531</v>
      </c>
      <c r="H13" s="15">
        <v>-9164.0704164423078</v>
      </c>
      <c r="I13" s="15">
        <v>-10770.522502884845</v>
      </c>
      <c r="J13" s="15">
        <v>-8805.2523262381819</v>
      </c>
      <c r="K13" s="15">
        <v>-8716.1460857255079</v>
      </c>
      <c r="L13" s="15">
        <v>-7585.6404338788188</v>
      </c>
      <c r="M13" s="15">
        <v>-8079.6947972852122</v>
      </c>
      <c r="N13" s="15">
        <v>-7682.7689586334809</v>
      </c>
      <c r="O13" s="15">
        <v>-9964.9218867218315</v>
      </c>
      <c r="P13" s="15">
        <v>-9356.4319464079563</v>
      </c>
      <c r="Q13" s="15">
        <v>-10957.434728212409</v>
      </c>
      <c r="R13" s="15">
        <v>-9273.6600444561336</v>
      </c>
      <c r="S13" s="15">
        <v>-11938.964520343101</v>
      </c>
      <c r="T13" s="15">
        <v>-10005.58124679464</v>
      </c>
      <c r="U13" s="15">
        <v>-9036.4645080611135</v>
      </c>
      <c r="V13" s="15">
        <v>-6174.4316144329978</v>
      </c>
      <c r="W13" s="15">
        <v>-6427.1407684620117</v>
      </c>
      <c r="X13" s="15">
        <v>-7461.484833906803</v>
      </c>
      <c r="Y13" s="15">
        <v>-5901.1620740613434</v>
      </c>
      <c r="Z13" s="15">
        <v>-2580.4083613153139</v>
      </c>
      <c r="AA13" s="15">
        <v>-5652.5101688375544</v>
      </c>
      <c r="AB13" s="15">
        <v>-4399.7011430790253</v>
      </c>
      <c r="AC13" s="15">
        <v>-6137.0492690180427</v>
      </c>
      <c r="AD13" s="15">
        <v>-4639.8024939985535</v>
      </c>
      <c r="AE13" s="15">
        <v>-6722.4107148819903</v>
      </c>
      <c r="AF13" s="15">
        <v>-10795.208309244477</v>
      </c>
      <c r="AG13" s="15">
        <v>-6339.4091987311613</v>
      </c>
      <c r="AH13" s="15">
        <v>-4298.7697609618717</v>
      </c>
      <c r="AI13" s="15">
        <v>-6915.2135417000572</v>
      </c>
      <c r="AJ13" s="15">
        <v>-3550.1549195290877</v>
      </c>
      <c r="AK13" s="15">
        <v>-5648.8617778089938</v>
      </c>
      <c r="AL13" s="15">
        <v>-2252.3720833904631</v>
      </c>
      <c r="AM13" s="15">
        <v>-6540.5539367401007</v>
      </c>
      <c r="AN13" s="15">
        <v>-8427.2630275624397</v>
      </c>
      <c r="AO13" s="15">
        <v>-5705.123952307008</v>
      </c>
      <c r="AP13" s="15">
        <v>-4129.5889746116954</v>
      </c>
      <c r="AQ13" s="15">
        <v>-9433.2236614519661</v>
      </c>
      <c r="AR13" s="15">
        <v>-8661.2342243609728</v>
      </c>
      <c r="AS13" s="15">
        <v>-8856.2561395753619</v>
      </c>
      <c r="AT13" s="15">
        <v>-2679.429857837692</v>
      </c>
      <c r="AU13" s="15">
        <v>-9428.9076083584096</v>
      </c>
      <c r="AV13" s="15">
        <v>-10167.724730869553</v>
      </c>
      <c r="AW13" s="15">
        <v>-6841.1988029343111</v>
      </c>
      <c r="AX13" s="15">
        <v>-1486.5340219542534</v>
      </c>
      <c r="AY13" s="15">
        <v>-6225.0465370558795</v>
      </c>
      <c r="AZ13" s="15">
        <v>-7962.1222623626218</v>
      </c>
      <c r="BA13" s="15">
        <v>-6092.2793866912352</v>
      </c>
      <c r="BB13" s="15">
        <v>-6282.5106186917274</v>
      </c>
      <c r="BC13" s="15">
        <v>-14092.827075142497</v>
      </c>
      <c r="BD13" s="15">
        <v>-17215.428379591925</v>
      </c>
      <c r="BE13" s="15">
        <v>-17177.812012915467</v>
      </c>
      <c r="BF13" s="15">
        <v>-14752.164329932515</v>
      </c>
      <c r="BG13" s="15">
        <v>-16032.675480713304</v>
      </c>
      <c r="BH13" s="15">
        <v>-15619.324236252003</v>
      </c>
      <c r="BI13" s="15">
        <v>-13981.659728576196</v>
      </c>
      <c r="BJ13" s="15">
        <v>-7982.4055626565178</v>
      </c>
      <c r="BK13" s="15">
        <v>-12600.52414901534</v>
      </c>
      <c r="BL13" s="15">
        <v>-12971.817628496678</v>
      </c>
      <c r="BM13" s="15">
        <v>-11687.381266274311</v>
      </c>
    </row>
    <row r="14" spans="1:65" ht="15" customHeight="1" x14ac:dyDescent="0.25">
      <c r="A14" s="17" t="s">
        <v>94</v>
      </c>
      <c r="B14" s="18">
        <v>31705.387789077238</v>
      </c>
      <c r="C14" s="18">
        <v>33008.761430409577</v>
      </c>
      <c r="D14" s="18">
        <v>31674.782116053371</v>
      </c>
      <c r="E14" s="18">
        <v>36595.369664459795</v>
      </c>
      <c r="F14" s="18">
        <v>33880.805440595243</v>
      </c>
      <c r="G14" s="18">
        <v>34871.595154526862</v>
      </c>
      <c r="H14" s="18">
        <v>37543.732137526684</v>
      </c>
      <c r="I14" s="18">
        <v>41333.856267351235</v>
      </c>
      <c r="J14" s="18">
        <v>36531.015922270388</v>
      </c>
      <c r="K14" s="18">
        <v>36343.979228246884</v>
      </c>
      <c r="L14" s="18">
        <v>38015.924288555383</v>
      </c>
      <c r="M14" s="18">
        <v>37361.452560927326</v>
      </c>
      <c r="N14" s="18">
        <v>36734.511806800205</v>
      </c>
      <c r="O14" s="18">
        <v>38252.644242345879</v>
      </c>
      <c r="P14" s="18">
        <v>38355.302089025696</v>
      </c>
      <c r="Q14" s="18">
        <v>38620.451861828238</v>
      </c>
      <c r="R14" s="18">
        <v>37816.842110735699</v>
      </c>
      <c r="S14" s="18">
        <v>40175.541396917688</v>
      </c>
      <c r="T14" s="18">
        <v>40789.069312390609</v>
      </c>
      <c r="U14" s="18">
        <v>43483.893179955987</v>
      </c>
      <c r="V14" s="18">
        <v>39444.857536437965</v>
      </c>
      <c r="W14" s="18">
        <v>40044.497529308013</v>
      </c>
      <c r="X14" s="18">
        <v>41291.199099903912</v>
      </c>
      <c r="Y14" s="18">
        <v>44354.614834350112</v>
      </c>
      <c r="Z14" s="18">
        <v>41761.941368093787</v>
      </c>
      <c r="AA14" s="18">
        <v>40971.204860666934</v>
      </c>
      <c r="AB14" s="18">
        <v>41909.478919386143</v>
      </c>
      <c r="AC14" s="18">
        <v>43904.076851853133</v>
      </c>
      <c r="AD14" s="18">
        <v>41974.685933256507</v>
      </c>
      <c r="AE14" s="18">
        <v>41514.227485325202</v>
      </c>
      <c r="AF14" s="18">
        <v>41992.854562643814</v>
      </c>
      <c r="AG14" s="18">
        <v>44068.879018774511</v>
      </c>
      <c r="AH14" s="18">
        <v>42554.741242421173</v>
      </c>
      <c r="AI14" s="18">
        <v>42533.362867706259</v>
      </c>
      <c r="AJ14" s="18">
        <v>42039.34555437832</v>
      </c>
      <c r="AK14" s="18">
        <v>46783.364335494218</v>
      </c>
      <c r="AL14" s="18">
        <v>45480.376537119751</v>
      </c>
      <c r="AM14" s="18">
        <v>44950.088328082129</v>
      </c>
      <c r="AN14" s="18">
        <v>45832.009518367617</v>
      </c>
      <c r="AO14" s="18">
        <v>48139.600616430485</v>
      </c>
      <c r="AP14" s="18">
        <v>48594.938478398668</v>
      </c>
      <c r="AQ14" s="18">
        <v>47313.168046764913</v>
      </c>
      <c r="AR14" s="18">
        <v>48396.665777727918</v>
      </c>
      <c r="AS14" s="18">
        <v>50990.403697108515</v>
      </c>
      <c r="AT14" s="18">
        <v>48293.113867429594</v>
      </c>
      <c r="AU14" s="18">
        <v>49716.221416440756</v>
      </c>
      <c r="AV14" s="18">
        <v>53002.51960764535</v>
      </c>
      <c r="AW14" s="18">
        <v>54974.382108484278</v>
      </c>
      <c r="AX14" s="18">
        <v>52125.822928850568</v>
      </c>
      <c r="AY14" s="18">
        <v>53245.770545417588</v>
      </c>
      <c r="AZ14" s="18">
        <v>57300.443187393445</v>
      </c>
      <c r="BA14" s="18">
        <v>60592.125872997247</v>
      </c>
      <c r="BB14" s="18">
        <v>55387.54867904749</v>
      </c>
      <c r="BC14" s="18">
        <v>36317.804528605127</v>
      </c>
      <c r="BD14" s="18">
        <v>42942.467702208829</v>
      </c>
      <c r="BE14" s="18">
        <v>47161.426566360591</v>
      </c>
      <c r="BF14" s="18">
        <v>41900.731543265763</v>
      </c>
      <c r="BG14" s="18">
        <v>46484.562283390027</v>
      </c>
      <c r="BH14" s="18">
        <v>50118.239734035851</v>
      </c>
      <c r="BI14" s="18">
        <v>56484.644438153475</v>
      </c>
      <c r="BJ14" s="18">
        <v>54310.415597329746</v>
      </c>
      <c r="BK14" s="18">
        <v>59073.244111672779</v>
      </c>
      <c r="BL14" s="18">
        <v>65137.317560749369</v>
      </c>
      <c r="BM14" s="18">
        <v>65763.450630017294</v>
      </c>
    </row>
    <row r="15" spans="1:65" ht="15" customHeight="1" x14ac:dyDescent="0.25">
      <c r="A15" s="19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</row>
    <row r="16" spans="1:65" ht="15" customHeight="1" x14ac:dyDescent="0.25">
      <c r="A16" s="21" t="s">
        <v>95</v>
      </c>
      <c r="B16" s="21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</row>
    <row r="17" spans="1:65" ht="15" customHeight="1" x14ac:dyDescent="0.25">
      <c r="A17" s="25" t="s">
        <v>96</v>
      </c>
      <c r="B17" s="26"/>
      <c r="C17" s="27"/>
      <c r="D17" s="27"/>
      <c r="E17" s="27"/>
      <c r="F17" s="27">
        <f t="shared" ref="F17:BM21" si="0">+(F3/B3-1)*100</f>
        <v>9.9237498900346388</v>
      </c>
      <c r="G17" s="27">
        <f t="shared" si="0"/>
        <v>2.9601588916184696</v>
      </c>
      <c r="H17" s="27">
        <f t="shared" si="0"/>
        <v>11.741422991441741</v>
      </c>
      <c r="I17" s="27">
        <f t="shared" si="0"/>
        <v>2.6541863058543891</v>
      </c>
      <c r="J17" s="27">
        <f t="shared" si="0"/>
        <v>0.99940945998233666</v>
      </c>
      <c r="K17" s="27">
        <f t="shared" si="0"/>
        <v>16.435401566940211</v>
      </c>
      <c r="L17" s="27">
        <f t="shared" si="0"/>
        <v>5.0822791910522414</v>
      </c>
      <c r="M17" s="27">
        <f t="shared" si="0"/>
        <v>4.5840961095061861</v>
      </c>
      <c r="N17" s="27">
        <f t="shared" si="0"/>
        <v>0.54165217511985553</v>
      </c>
      <c r="O17" s="27">
        <f t="shared" si="0"/>
        <v>1.4364213607034992</v>
      </c>
      <c r="P17" s="27">
        <f t="shared" si="0"/>
        <v>2.0797376514395616</v>
      </c>
      <c r="Q17" s="27">
        <f t="shared" si="0"/>
        <v>0.83838857609153106</v>
      </c>
      <c r="R17" s="27">
        <f t="shared" si="0"/>
        <v>7.022748491898434</v>
      </c>
      <c r="S17" s="27">
        <f t="shared" si="0"/>
        <v>1.3221166444963073</v>
      </c>
      <c r="T17" s="27">
        <f t="shared" si="0"/>
        <v>5.7701316379342948</v>
      </c>
      <c r="U17" s="27">
        <f t="shared" si="0"/>
        <v>12.185460257568836</v>
      </c>
      <c r="V17" s="27">
        <f t="shared" si="0"/>
        <v>5.3361999076199984</v>
      </c>
      <c r="W17" s="27">
        <f t="shared" si="0"/>
        <v>3.883539312842732</v>
      </c>
      <c r="X17" s="27">
        <f t="shared" si="0"/>
        <v>9.9968561343932727E-2</v>
      </c>
      <c r="Y17" s="27">
        <f t="shared" si="0"/>
        <v>1.3607204287537034</v>
      </c>
      <c r="Z17" s="27">
        <f t="shared" si="0"/>
        <v>8.0770019732885778</v>
      </c>
      <c r="AA17" s="27">
        <f t="shared" si="0"/>
        <v>3.9399530831185636E-2</v>
      </c>
      <c r="AB17" s="27">
        <f t="shared" si="0"/>
        <v>2.2275527997630773</v>
      </c>
      <c r="AC17" s="27">
        <f t="shared" si="0"/>
        <v>1.4261672981966678</v>
      </c>
      <c r="AD17" s="27">
        <f t="shared" si="0"/>
        <v>-1.6766418132810768</v>
      </c>
      <c r="AE17" s="27">
        <f t="shared" si="0"/>
        <v>-9.2110289836166981E-2</v>
      </c>
      <c r="AF17" s="27">
        <f t="shared" si="0"/>
        <v>4.6550976199637217</v>
      </c>
      <c r="AG17" s="27">
        <f t="shared" si="0"/>
        <v>2.6363848680413193</v>
      </c>
      <c r="AH17" s="27">
        <f t="shared" si="0"/>
        <v>0.40114677101339424</v>
      </c>
      <c r="AI17" s="27">
        <f t="shared" si="0"/>
        <v>5.3579698400147313</v>
      </c>
      <c r="AJ17" s="27">
        <f t="shared" si="0"/>
        <v>1.2455868605175446</v>
      </c>
      <c r="AK17" s="27">
        <f t="shared" si="0"/>
        <v>7.1527502198734272</v>
      </c>
      <c r="AL17" s="27">
        <f t="shared" si="0"/>
        <v>13.201230047358514</v>
      </c>
      <c r="AM17" s="27">
        <f t="shared" si="0"/>
        <v>9.4382635576752083</v>
      </c>
      <c r="AN17" s="27">
        <f t="shared" si="0"/>
        <v>6.2239871404729419</v>
      </c>
      <c r="AO17" s="27">
        <f t="shared" si="0"/>
        <v>2.7057665539889308</v>
      </c>
      <c r="AP17" s="27">
        <f t="shared" si="0"/>
        <v>11.130764876380361</v>
      </c>
      <c r="AQ17" s="27">
        <f t="shared" si="0"/>
        <v>13.966623627896757</v>
      </c>
      <c r="AR17" s="27">
        <f t="shared" si="0"/>
        <v>6.9625612359073719</v>
      </c>
      <c r="AS17" s="27">
        <f t="shared" si="0"/>
        <v>5.8784887723317469</v>
      </c>
      <c r="AT17" s="27">
        <f t="shared" si="0"/>
        <v>-0.23723272919407012</v>
      </c>
      <c r="AU17" s="27">
        <f t="shared" si="0"/>
        <v>1.5334926888781908</v>
      </c>
      <c r="AV17" s="27">
        <f t="shared" si="0"/>
        <v>10.242753254222148</v>
      </c>
      <c r="AW17" s="27">
        <f t="shared" si="0"/>
        <v>10.467944146275654</v>
      </c>
      <c r="AX17" s="27">
        <f t="shared" si="0"/>
        <v>1.8281590327607677</v>
      </c>
      <c r="AY17" s="27">
        <f t="shared" si="0"/>
        <v>3.5515624314374827</v>
      </c>
      <c r="AZ17" s="27">
        <f t="shared" si="0"/>
        <v>3.677725431427592</v>
      </c>
      <c r="BA17" s="27">
        <f t="shared" si="0"/>
        <v>4.9979184128850163</v>
      </c>
      <c r="BB17" s="27">
        <f t="shared" si="0"/>
        <v>11.908824074146928</v>
      </c>
      <c r="BC17" s="27">
        <f t="shared" si="0"/>
        <v>-28.446515470768819</v>
      </c>
      <c r="BD17" s="27">
        <f t="shared" si="0"/>
        <v>-24.576815828605302</v>
      </c>
      <c r="BE17" s="27">
        <f t="shared" si="0"/>
        <v>-22.130492284854931</v>
      </c>
      <c r="BF17" s="27">
        <f t="shared" si="0"/>
        <v>-27.550761160759873</v>
      </c>
      <c r="BG17" s="27">
        <f t="shared" si="0"/>
        <v>23.502047422216176</v>
      </c>
      <c r="BH17" s="27">
        <f t="shared" si="0"/>
        <v>20.662187808593547</v>
      </c>
      <c r="BI17" s="27">
        <f t="shared" si="0"/>
        <v>27.561591280286724</v>
      </c>
      <c r="BJ17" s="27">
        <f t="shared" si="0"/>
        <v>35.808033900474911</v>
      </c>
      <c r="BK17" s="27">
        <f t="shared" si="0"/>
        <v>31.526296494759755</v>
      </c>
      <c r="BL17" s="27">
        <f t="shared" si="0"/>
        <v>29.076297189269297</v>
      </c>
      <c r="BM17" s="27">
        <f t="shared" si="0"/>
        <v>19.538007455294547</v>
      </c>
    </row>
    <row r="18" spans="1:65" ht="15" customHeight="1" x14ac:dyDescent="0.25">
      <c r="A18" s="12" t="s">
        <v>84</v>
      </c>
      <c r="C18" s="28"/>
      <c r="D18" s="28"/>
      <c r="E18" s="28"/>
      <c r="F18" s="28">
        <f t="shared" si="0"/>
        <v>9.2338928960915556</v>
      </c>
      <c r="G18" s="28">
        <f t="shared" si="0"/>
        <v>1.1945681513862549</v>
      </c>
      <c r="H18" s="28">
        <f t="shared" si="0"/>
        <v>10.664938884068276</v>
      </c>
      <c r="I18" s="28">
        <f t="shared" si="0"/>
        <v>5.6529230588308943</v>
      </c>
      <c r="J18" s="28">
        <f t="shared" si="0"/>
        <v>0.43378492714567507</v>
      </c>
      <c r="K18" s="28">
        <f t="shared" si="0"/>
        <v>16.855585167097686</v>
      </c>
      <c r="L18" s="28">
        <f t="shared" si="0"/>
        <v>7.2428345317461229</v>
      </c>
      <c r="M18" s="28">
        <f t="shared" si="0"/>
        <v>0.26516490192325382</v>
      </c>
      <c r="N18" s="28">
        <f t="shared" si="0"/>
        <v>-0.73103480208710492</v>
      </c>
      <c r="O18" s="28">
        <f t="shared" si="0"/>
        <v>0.3631679773390184</v>
      </c>
      <c r="P18" s="28">
        <f t="shared" si="0"/>
        <v>0.60912482790591582</v>
      </c>
      <c r="Q18" s="28">
        <f t="shared" si="0"/>
        <v>1.9571512627965637</v>
      </c>
      <c r="R18" s="28">
        <f t="shared" si="0"/>
        <v>3.756656918744028</v>
      </c>
      <c r="S18" s="28">
        <f t="shared" si="0"/>
        <v>0.13493056570792472</v>
      </c>
      <c r="T18" s="28">
        <f t="shared" si="0"/>
        <v>7.3323457700809502</v>
      </c>
      <c r="U18" s="28">
        <f t="shared" si="0"/>
        <v>14.207131763297109</v>
      </c>
      <c r="V18" s="28">
        <f t="shared" si="0"/>
        <v>9.8871162674214261</v>
      </c>
      <c r="W18" s="28">
        <f t="shared" si="0"/>
        <v>6.8344454452068826</v>
      </c>
      <c r="X18" s="28">
        <f t="shared" si="0"/>
        <v>2.8479185768718329</v>
      </c>
      <c r="Y18" s="28">
        <f t="shared" si="0"/>
        <v>1.8133391494068674</v>
      </c>
      <c r="Z18" s="28">
        <f t="shared" si="0"/>
        <v>9.003755491534605</v>
      </c>
      <c r="AA18" s="28">
        <f t="shared" si="0"/>
        <v>-1.3322346921816441</v>
      </c>
      <c r="AB18" s="28">
        <f t="shared" si="0"/>
        <v>3.1006057564215261</v>
      </c>
      <c r="AC18" s="28">
        <f t="shared" si="0"/>
        <v>0.33491324310168658</v>
      </c>
      <c r="AD18" s="28">
        <f t="shared" si="0"/>
        <v>-4.7203967832137099</v>
      </c>
      <c r="AE18" s="28">
        <f t="shared" si="0"/>
        <v>-2.3138664354176997</v>
      </c>
      <c r="AF18" s="28">
        <f t="shared" si="0"/>
        <v>2.0313581593842667</v>
      </c>
      <c r="AG18" s="28">
        <f t="shared" si="0"/>
        <v>4.7639668968298521</v>
      </c>
      <c r="AH18" s="28">
        <f t="shared" si="0"/>
        <v>-0.54191601243955834</v>
      </c>
      <c r="AI18" s="28">
        <f t="shared" si="0"/>
        <v>5.1662760536774543</v>
      </c>
      <c r="AJ18" s="28">
        <f t="shared" si="0"/>
        <v>2.5118620547457615</v>
      </c>
      <c r="AK18" s="28">
        <f t="shared" si="0"/>
        <v>5.4116405932250533</v>
      </c>
      <c r="AL18" s="28">
        <f t="shared" si="0"/>
        <v>15.12083752489195</v>
      </c>
      <c r="AM18" s="28">
        <f t="shared" si="0"/>
        <v>12.325850905014612</v>
      </c>
      <c r="AN18" s="28">
        <f t="shared" si="0"/>
        <v>5.4067781853773367</v>
      </c>
      <c r="AO18" s="28">
        <f t="shared" si="0"/>
        <v>3.8393021143827699</v>
      </c>
      <c r="AP18" s="28">
        <f t="shared" si="0"/>
        <v>17.117515009226004</v>
      </c>
      <c r="AQ18" s="28">
        <f t="shared" si="0"/>
        <v>19.847032464205871</v>
      </c>
      <c r="AR18" s="28">
        <f t="shared" si="0"/>
        <v>8.4817952570418456</v>
      </c>
      <c r="AS18" s="28">
        <f t="shared" si="0"/>
        <v>10.410339659575252</v>
      </c>
      <c r="AT18" s="28">
        <f t="shared" si="0"/>
        <v>-1.4806637900760755</v>
      </c>
      <c r="AU18" s="28">
        <f t="shared" si="0"/>
        <v>-0.58288660596450548</v>
      </c>
      <c r="AV18" s="28">
        <f t="shared" si="0"/>
        <v>11.585767507732481</v>
      </c>
      <c r="AW18" s="28">
        <f t="shared" si="0"/>
        <v>10.768375828404753</v>
      </c>
      <c r="AX18" s="28">
        <f t="shared" si="0"/>
        <v>-1.8437957509954139</v>
      </c>
      <c r="AY18" s="28">
        <f t="shared" si="0"/>
        <v>1.5584115931098985</v>
      </c>
      <c r="AZ18" s="28">
        <f t="shared" si="0"/>
        <v>2.582379116308009</v>
      </c>
      <c r="BA18" s="28">
        <f t="shared" si="0"/>
        <v>3.5312146638182051</v>
      </c>
      <c r="BB18" s="28">
        <f t="shared" si="0"/>
        <v>15.57844590897426</v>
      </c>
      <c r="BC18" s="28">
        <f t="shared" si="0"/>
        <v>-36.79926821397256</v>
      </c>
      <c r="BD18" s="28">
        <f t="shared" si="0"/>
        <v>-33.001351478257632</v>
      </c>
      <c r="BE18" s="28">
        <f t="shared" si="0"/>
        <v>-31.390687860721101</v>
      </c>
      <c r="BF18" s="28">
        <f t="shared" si="0"/>
        <v>-36.06943126004375</v>
      </c>
      <c r="BG18" s="28">
        <f t="shared" si="0"/>
        <v>29.411778333963802</v>
      </c>
      <c r="BH18" s="28">
        <f t="shared" si="0"/>
        <v>26.887536961944104</v>
      </c>
      <c r="BI18" s="28">
        <f t="shared" si="0"/>
        <v>40.219151994133348</v>
      </c>
      <c r="BJ18" s="28">
        <f t="shared" si="0"/>
        <v>49.904845297592423</v>
      </c>
      <c r="BK18" s="28">
        <f t="shared" si="0"/>
        <v>44.551317907034907</v>
      </c>
      <c r="BL18" s="28">
        <f t="shared" si="0"/>
        <v>39.646789063679776</v>
      </c>
      <c r="BM18" s="28">
        <f t="shared" si="0"/>
        <v>26.139430718039037</v>
      </c>
    </row>
    <row r="19" spans="1:65" ht="15" customHeight="1" x14ac:dyDescent="0.25">
      <c r="A19" s="14" t="s">
        <v>85</v>
      </c>
      <c r="B19" s="16"/>
      <c r="C19" s="29"/>
      <c r="D19" s="29"/>
      <c r="E19" s="29"/>
      <c r="F19" s="29">
        <f t="shared" si="0"/>
        <v>12.579626645039777</v>
      </c>
      <c r="G19" s="29">
        <f t="shared" si="0"/>
        <v>9.2510796880966204</v>
      </c>
      <c r="H19" s="29">
        <f t="shared" si="0"/>
        <v>15.009238136256119</v>
      </c>
      <c r="I19" s="29">
        <f t="shared" si="0"/>
        <v>-5.4327733665381022</v>
      </c>
      <c r="J19" s="29">
        <f t="shared" si="0"/>
        <v>3.1122887751600992</v>
      </c>
      <c r="K19" s="29">
        <f t="shared" si="0"/>
        <v>15.048662545030878</v>
      </c>
      <c r="L19" s="29">
        <f t="shared" si="0"/>
        <v>-1.228639364678441</v>
      </c>
      <c r="M19" s="29">
        <f t="shared" si="0"/>
        <v>17.596696284297163</v>
      </c>
      <c r="N19" s="29">
        <f t="shared" si="0"/>
        <v>5.1722541917205156</v>
      </c>
      <c r="O19" s="29">
        <f t="shared" si="0"/>
        <v>5.0341284763621985</v>
      </c>
      <c r="P19" s="29">
        <f t="shared" si="0"/>
        <v>6.7437831361802925</v>
      </c>
      <c r="Q19" s="29">
        <f t="shared" si="0"/>
        <v>-2.0355714542176884</v>
      </c>
      <c r="R19" s="29">
        <f t="shared" si="0"/>
        <v>18.239226929565167</v>
      </c>
      <c r="S19" s="29">
        <f t="shared" si="0"/>
        <v>5.1247658136768015</v>
      </c>
      <c r="T19" s="29">
        <f t="shared" si="0"/>
        <v>1.1003156126689229</v>
      </c>
      <c r="U19" s="29">
        <f t="shared" si="0"/>
        <v>6.780374066323458</v>
      </c>
      <c r="V19" s="29">
        <f t="shared" si="0"/>
        <v>-8.378345321000257</v>
      </c>
      <c r="W19" s="29">
        <f t="shared" si="0"/>
        <v>-5.1197958703473549</v>
      </c>
      <c r="X19" s="29">
        <f t="shared" si="0"/>
        <v>-8.6206270386733781</v>
      </c>
      <c r="Y19" s="29">
        <f t="shared" si="0"/>
        <v>6.6446112067941598E-2</v>
      </c>
      <c r="Z19" s="29">
        <f t="shared" si="0"/>
        <v>4.7273827031714788</v>
      </c>
      <c r="AA19" s="29">
        <f t="shared" si="0"/>
        <v>4.7515812042277839</v>
      </c>
      <c r="AB19" s="29">
        <f t="shared" si="0"/>
        <v>-0.89079993669883839</v>
      </c>
      <c r="AC19" s="29">
        <f t="shared" si="0"/>
        <v>4.6011100307589592</v>
      </c>
      <c r="AD19" s="29">
        <f t="shared" si="0"/>
        <v>9.7737962387798092</v>
      </c>
      <c r="AE19" s="29">
        <f t="shared" si="0"/>
        <v>7.0973254853835765</v>
      </c>
      <c r="AF19" s="29">
        <f t="shared" si="0"/>
        <v>14.40393004157119</v>
      </c>
      <c r="AG19" s="29">
        <f t="shared" si="0"/>
        <v>-3.3012313753696509</v>
      </c>
      <c r="AH19" s="29">
        <f t="shared" si="0"/>
        <v>3.4804628998566844</v>
      </c>
      <c r="AI19" s="29">
        <f t="shared" si="0"/>
        <v>5.9237669814920846</v>
      </c>
      <c r="AJ19" s="29">
        <f t="shared" si="0"/>
        <v>-2.9505797268178369</v>
      </c>
      <c r="AK19" s="29">
        <f t="shared" si="0"/>
        <v>12.417077963119127</v>
      </c>
      <c r="AL19" s="29">
        <f t="shared" si="0"/>
        <v>7.1769128720569508</v>
      </c>
      <c r="AM19" s="29">
        <f t="shared" si="0"/>
        <v>0.97630445446177383</v>
      </c>
      <c r="AN19" s="29">
        <f t="shared" si="0"/>
        <v>9.0844671418622411</v>
      </c>
      <c r="AO19" s="29">
        <f t="shared" si="0"/>
        <v>-0.50795489827336615</v>
      </c>
      <c r="AP19" s="29">
        <f t="shared" si="0"/>
        <v>-9.0500744926226737</v>
      </c>
      <c r="AQ19" s="29">
        <f t="shared" si="0"/>
        <v>-5.2025573804795116</v>
      </c>
      <c r="AR19" s="29">
        <f t="shared" si="0"/>
        <v>1.8240643154451508</v>
      </c>
      <c r="AS19" s="29">
        <f t="shared" si="0"/>
        <v>-7.5313049422660931</v>
      </c>
      <c r="AT19" s="29">
        <f t="shared" si="0"/>
        <v>5.1602257014657482</v>
      </c>
      <c r="AU19" s="29">
        <f t="shared" si="0"/>
        <v>10.255575472656609</v>
      </c>
      <c r="AV19" s="29">
        <f t="shared" si="0"/>
        <v>5.4032756883062971</v>
      </c>
      <c r="AW19" s="29">
        <f t="shared" si="0"/>
        <v>9.4064753498619638</v>
      </c>
      <c r="AX19" s="29">
        <f t="shared" si="0"/>
        <v>16.760740286583808</v>
      </c>
      <c r="AY19" s="29">
        <f t="shared" si="0"/>
        <v>10.958308500854329</v>
      </c>
      <c r="AZ19" s="29">
        <f t="shared" si="0"/>
        <v>7.8562600792204007</v>
      </c>
      <c r="BA19" s="29">
        <f t="shared" si="0"/>
        <v>10.244502834428971</v>
      </c>
      <c r="BB19" s="29">
        <f t="shared" si="0"/>
        <v>-0.63643946409842611</v>
      </c>
      <c r="BC19" s="29">
        <f t="shared" si="0"/>
        <v>-3.6400779896028634E-2</v>
      </c>
      <c r="BD19" s="29">
        <f t="shared" si="0"/>
        <v>5.9897000511943688</v>
      </c>
      <c r="BE19" s="29">
        <f t="shared" si="0"/>
        <v>8.977271209450933</v>
      </c>
      <c r="BF19" s="29">
        <f t="shared" si="0"/>
        <v>6.3242917829892553</v>
      </c>
      <c r="BG19" s="29">
        <f t="shared" si="0"/>
        <v>10.793635301542693</v>
      </c>
      <c r="BH19" s="29">
        <f t="shared" si="0"/>
        <v>6.3842311425598597</v>
      </c>
      <c r="BI19" s="29">
        <f t="shared" si="0"/>
        <v>0.79175070474384324</v>
      </c>
      <c r="BJ19" s="29">
        <f t="shared" si="0"/>
        <v>2.1021949277709062</v>
      </c>
      <c r="BK19" s="29">
        <f t="shared" si="0"/>
        <v>-1.1897654788660894</v>
      </c>
      <c r="BL19" s="29">
        <f t="shared" si="0"/>
        <v>0.16022833931002012</v>
      </c>
      <c r="BM19" s="29">
        <f t="shared" si="0"/>
        <v>0.11503508456476297</v>
      </c>
    </row>
    <row r="20" spans="1:65" ht="15" customHeight="1" x14ac:dyDescent="0.25">
      <c r="A20" s="4" t="s">
        <v>97</v>
      </c>
      <c r="C20" s="28"/>
      <c r="D20" s="28"/>
      <c r="E20" s="28"/>
      <c r="F20" s="28">
        <f t="shared" si="0"/>
        <v>-8.7369101592408516</v>
      </c>
      <c r="G20" s="28">
        <f t="shared" si="0"/>
        <v>-7.0456001167944144</v>
      </c>
      <c r="H20" s="28">
        <f t="shared" si="0"/>
        <v>15.396736199526684</v>
      </c>
      <c r="I20" s="28">
        <f t="shared" si="0"/>
        <v>29.300810057591598</v>
      </c>
      <c r="J20" s="28">
        <f t="shared" si="0"/>
        <v>40.8632624723448</v>
      </c>
      <c r="K20" s="28">
        <f t="shared" si="0"/>
        <v>-6.0811445797868675</v>
      </c>
      <c r="L20" s="28">
        <f t="shared" si="0"/>
        <v>-14.689363318601178</v>
      </c>
      <c r="M20" s="28">
        <f t="shared" si="0"/>
        <v>-36.533776298189203</v>
      </c>
      <c r="N20" s="28">
        <f t="shared" si="0"/>
        <v>-6.0975947018149901</v>
      </c>
      <c r="O20" s="28">
        <f t="shared" si="0"/>
        <v>18.408737237314266</v>
      </c>
      <c r="P20" s="28">
        <f t="shared" si="0"/>
        <v>9.8167900819264418</v>
      </c>
      <c r="Q20" s="28">
        <f t="shared" si="0"/>
        <v>27.719926737198051</v>
      </c>
      <c r="R20" s="28">
        <f t="shared" si="0"/>
        <v>4.3143782999428115</v>
      </c>
      <c r="S20" s="28">
        <f t="shared" si="0"/>
        <v>19.934206967319025</v>
      </c>
      <c r="T20" s="28">
        <f t="shared" si="0"/>
        <v>7.7706797569252251</v>
      </c>
      <c r="U20" s="28">
        <f t="shared" si="0"/>
        <v>-5.1802942386165789</v>
      </c>
      <c r="V20" s="28">
        <f t="shared" si="0"/>
        <v>-17.8518579819</v>
      </c>
      <c r="W20" s="28">
        <f t="shared" si="0"/>
        <v>-32.618716067277987</v>
      </c>
      <c r="X20" s="28">
        <f t="shared" si="0"/>
        <v>-11.676091129609356</v>
      </c>
      <c r="Y20" s="28">
        <f t="shared" si="0"/>
        <v>-16.247004821428522</v>
      </c>
      <c r="Z20" s="28">
        <f t="shared" si="0"/>
        <v>-27.076112688448806</v>
      </c>
      <c r="AA20" s="28">
        <f t="shared" si="0"/>
        <v>0.98458758882276065</v>
      </c>
      <c r="AB20" s="28">
        <f t="shared" si="0"/>
        <v>-20.258746728600595</v>
      </c>
      <c r="AC20" s="28">
        <f t="shared" si="0"/>
        <v>-5.1462624096175862</v>
      </c>
      <c r="AD20" s="28">
        <f t="shared" si="0"/>
        <v>27.621848169952969</v>
      </c>
      <c r="AE20" s="28">
        <f t="shared" si="0"/>
        <v>11.494050729503025</v>
      </c>
      <c r="AF20" s="28">
        <f t="shared" si="0"/>
        <v>39.195080107260715</v>
      </c>
      <c r="AG20" s="28">
        <f t="shared" si="0"/>
        <v>-4.4468682837820239</v>
      </c>
      <c r="AH20" s="28">
        <f t="shared" si="0"/>
        <v>0.79724295069749651</v>
      </c>
      <c r="AI20" s="28">
        <f t="shared" si="0"/>
        <v>-3.2558420213132044</v>
      </c>
      <c r="AJ20" s="28">
        <f t="shared" si="0"/>
        <v>-43.846931753317875</v>
      </c>
      <c r="AK20" s="28">
        <f t="shared" si="0"/>
        <v>-5.1614596398568473</v>
      </c>
      <c r="AL20" s="28">
        <f t="shared" si="0"/>
        <v>-26.872990837355449</v>
      </c>
      <c r="AM20" s="28">
        <f t="shared" si="0"/>
        <v>-7.5899895237245278</v>
      </c>
      <c r="AN20" s="28">
        <f t="shared" si="0"/>
        <v>65.840123363389196</v>
      </c>
      <c r="AO20" s="28">
        <f t="shared" si="0"/>
        <v>2.6549075503095487</v>
      </c>
      <c r="AP20" s="28">
        <f t="shared" si="0"/>
        <v>7.8129582209990556</v>
      </c>
      <c r="AQ20" s="28">
        <f t="shared" si="0"/>
        <v>0.37821453556126094</v>
      </c>
      <c r="AR20" s="28">
        <f t="shared" si="0"/>
        <v>0.9271053536882734</v>
      </c>
      <c r="AS20" s="28">
        <f t="shared" si="0"/>
        <v>28.563775141198811</v>
      </c>
      <c r="AT20" s="28">
        <f t="shared" si="0"/>
        <v>-15.822375665492295</v>
      </c>
      <c r="AU20" s="28">
        <f t="shared" si="0"/>
        <v>12.222917901488195</v>
      </c>
      <c r="AV20" s="28">
        <f t="shared" si="0"/>
        <v>11.879698901971846</v>
      </c>
      <c r="AW20" s="28">
        <f t="shared" si="0"/>
        <v>-16.253434449376712</v>
      </c>
      <c r="AX20" s="28">
        <f t="shared" si="0"/>
        <v>21.26512223202397</v>
      </c>
      <c r="AY20" s="28">
        <f t="shared" si="0"/>
        <v>-7.5087714376805392</v>
      </c>
      <c r="AZ20" s="28">
        <f t="shared" si="0"/>
        <v>2.4173110688238131</v>
      </c>
      <c r="BA20" s="28">
        <f t="shared" si="0"/>
        <v>18.214082548803034</v>
      </c>
      <c r="BB20" s="28">
        <f t="shared" si="0"/>
        <v>27.610228361092215</v>
      </c>
      <c r="BC20" s="28">
        <f t="shared" si="0"/>
        <v>24.491047438017667</v>
      </c>
      <c r="BD20" s="28">
        <f t="shared" si="0"/>
        <v>33.702347919526979</v>
      </c>
      <c r="BE20" s="28">
        <f t="shared" si="0"/>
        <v>55.858926875586668</v>
      </c>
      <c r="BF20" s="28">
        <f t="shared" si="0"/>
        <v>60.503137358915858</v>
      </c>
      <c r="BG20" s="28">
        <f t="shared" si="0"/>
        <v>24.904167220521355</v>
      </c>
      <c r="BH20" s="28">
        <f t="shared" si="0"/>
        <v>-6.6446523280531133</v>
      </c>
      <c r="BI20" s="28">
        <f t="shared" si="0"/>
        <v>-19.225340671782732</v>
      </c>
      <c r="BJ20" s="28">
        <f t="shared" si="0"/>
        <v>-31.300398745652757</v>
      </c>
      <c r="BK20" s="28">
        <f t="shared" si="0"/>
        <v>-14.198415437246547</v>
      </c>
      <c r="BL20" s="28">
        <f t="shared" si="0"/>
        <v>0.28613322476200853</v>
      </c>
      <c r="BM20" s="28">
        <f t="shared" si="0"/>
        <v>-14.315680734610748</v>
      </c>
    </row>
    <row r="21" spans="1:65" ht="15" customHeight="1" x14ac:dyDescent="0.25">
      <c r="A21" s="16" t="s">
        <v>98</v>
      </c>
      <c r="B21" s="16"/>
      <c r="C21" s="29"/>
      <c r="D21" s="29"/>
      <c r="E21" s="29"/>
      <c r="F21" s="29">
        <f t="shared" si="0"/>
        <v>23.506273188643291</v>
      </c>
      <c r="G21" s="29">
        <f t="shared" si="0"/>
        <v>9.8324009854017689</v>
      </c>
      <c r="H21" s="29">
        <f t="shared" si="0"/>
        <v>22.04906473338837</v>
      </c>
      <c r="I21" s="29">
        <f t="shared" si="0"/>
        <v>-0.16570293179259954</v>
      </c>
      <c r="J21" s="29">
        <f t="shared" si="0"/>
        <v>-21.409085865007281</v>
      </c>
      <c r="K21" s="29">
        <f t="shared" si="0"/>
        <v>-15.334882634599046</v>
      </c>
      <c r="L21" s="29">
        <f t="shared" si="0"/>
        <v>-10.110020010745025</v>
      </c>
      <c r="M21" s="29">
        <f t="shared" si="0"/>
        <v>-13.05595887406078</v>
      </c>
      <c r="N21" s="29">
        <f t="shared" si="0"/>
        <v>3.2256124494391747</v>
      </c>
      <c r="O21" s="29">
        <f t="shared" si="0"/>
        <v>1.3805045823878759</v>
      </c>
      <c r="P21" s="29">
        <f t="shared" si="0"/>
        <v>10.039796495744469</v>
      </c>
      <c r="Q21" s="29">
        <f t="shared" si="0"/>
        <v>12.584756874538749</v>
      </c>
      <c r="R21" s="29">
        <f t="shared" si="0"/>
        <v>10.79547491511792</v>
      </c>
      <c r="S21" s="29">
        <f t="shared" si="0"/>
        <v>11.108440463288405</v>
      </c>
      <c r="T21" s="29">
        <f t="shared" si="0"/>
        <v>18.745030885135307</v>
      </c>
      <c r="U21" s="29">
        <f t="shared" ref="U21:BM21" si="1">+(U7/Q7-1)*100</f>
        <v>21.760924385964863</v>
      </c>
      <c r="V21" s="29">
        <f t="shared" si="1"/>
        <v>26.057086208124236</v>
      </c>
      <c r="W21" s="29">
        <f t="shared" si="1"/>
        <v>28.996749845821501</v>
      </c>
      <c r="X21" s="29">
        <f t="shared" si="1"/>
        <v>12.176135342475348</v>
      </c>
      <c r="Y21" s="29">
        <f t="shared" si="1"/>
        <v>1.3064383573157867</v>
      </c>
      <c r="Z21" s="29">
        <f t="shared" si="1"/>
        <v>3.2487397103551308</v>
      </c>
      <c r="AA21" s="29">
        <f t="shared" si="1"/>
        <v>-1.6899690031369263</v>
      </c>
      <c r="AB21" s="29">
        <f t="shared" si="1"/>
        <v>-0.56746749043833367</v>
      </c>
      <c r="AC21" s="29">
        <f t="shared" si="1"/>
        <v>8.0754572799922375</v>
      </c>
      <c r="AD21" s="29">
        <f t="shared" si="1"/>
        <v>0.31250253810981565</v>
      </c>
      <c r="AE21" s="29">
        <f t="shared" si="1"/>
        <v>-5.7312164074442169</v>
      </c>
      <c r="AF21" s="29">
        <f t="shared" si="1"/>
        <v>-13.109025843424982</v>
      </c>
      <c r="AG21" s="29">
        <f t="shared" si="1"/>
        <v>17.174420372997858</v>
      </c>
      <c r="AH21" s="29">
        <f t="shared" si="1"/>
        <v>19.161227593317044</v>
      </c>
      <c r="AI21" s="29">
        <f t="shared" si="1"/>
        <v>15.215027657903324</v>
      </c>
      <c r="AJ21" s="29">
        <f t="shared" si="1"/>
        <v>29.545258041430024</v>
      </c>
      <c r="AK21" s="29">
        <f t="shared" si="1"/>
        <v>-4.4917227959347938</v>
      </c>
      <c r="AL21" s="29">
        <f t="shared" si="1"/>
        <v>9.8329924030943197</v>
      </c>
      <c r="AM21" s="29">
        <f t="shared" si="1"/>
        <v>2.1861269415067719</v>
      </c>
      <c r="AN21" s="29">
        <f t="shared" si="1"/>
        <v>8.986780702484598E-2</v>
      </c>
      <c r="AO21" s="29">
        <f t="shared" si="1"/>
        <v>14.829122455542866</v>
      </c>
      <c r="AP21" s="29">
        <f t="shared" si="1"/>
        <v>11.134075560721435</v>
      </c>
      <c r="AQ21" s="29">
        <f t="shared" si="1"/>
        <v>1.0514215210164046</v>
      </c>
      <c r="AR21" s="29">
        <f t="shared" si="1"/>
        <v>8.6863839590634928</v>
      </c>
      <c r="AS21" s="29">
        <f t="shared" si="1"/>
        <v>7.9297817201702481</v>
      </c>
      <c r="AT21" s="29">
        <f t="shared" si="1"/>
        <v>9.1000586599571562</v>
      </c>
      <c r="AU21" s="29">
        <f t="shared" si="1"/>
        <v>29.689511153901194</v>
      </c>
      <c r="AV21" s="29">
        <f t="shared" si="1"/>
        <v>9.9372639471424264</v>
      </c>
      <c r="AW21" s="29">
        <f t="shared" si="1"/>
        <v>14.098940719590502</v>
      </c>
      <c r="AX21" s="29">
        <f t="shared" si="1"/>
        <v>8.9883648022358607</v>
      </c>
      <c r="AY21" s="29">
        <f t="shared" si="1"/>
        <v>9.5374403025010537</v>
      </c>
      <c r="AZ21" s="29">
        <f t="shared" si="1"/>
        <v>13.105699646210557</v>
      </c>
      <c r="BA21" s="29">
        <f t="shared" si="1"/>
        <v>10.518598119337529</v>
      </c>
      <c r="BB21" s="29">
        <f t="shared" si="1"/>
        <v>-5.7584600853207268</v>
      </c>
      <c r="BC21" s="29">
        <f t="shared" si="1"/>
        <v>-77.030490817247397</v>
      </c>
      <c r="BD21" s="29">
        <f t="shared" si="1"/>
        <v>-78.554573963908936</v>
      </c>
      <c r="BE21" s="29">
        <f t="shared" si="1"/>
        <v>-74.61651153251897</v>
      </c>
      <c r="BF21" s="29">
        <f t="shared" si="1"/>
        <v>-68.277189490573932</v>
      </c>
      <c r="BG21" s="29">
        <f t="shared" si="1"/>
        <v>65.190634057143072</v>
      </c>
      <c r="BH21" s="29">
        <f t="shared" si="1"/>
        <v>116.53482856701318</v>
      </c>
      <c r="BI21" s="29">
        <f t="shared" si="1"/>
        <v>121.91212414134944</v>
      </c>
      <c r="BJ21" s="29">
        <f t="shared" si="1"/>
        <v>161.75767416460508</v>
      </c>
      <c r="BK21" s="29">
        <f t="shared" si="1"/>
        <v>135.06971276152547</v>
      </c>
      <c r="BL21" s="29">
        <f t="shared" si="1"/>
        <v>123.80024227997622</v>
      </c>
      <c r="BM21" s="29">
        <f t="shared" si="1"/>
        <v>59.954528018103524</v>
      </c>
    </row>
    <row r="22" spans="1:65" ht="15" customHeight="1" x14ac:dyDescent="0.25">
      <c r="A22" s="12" t="s">
        <v>88</v>
      </c>
      <c r="C22" s="28"/>
      <c r="D22" s="28"/>
      <c r="E22" s="28"/>
      <c r="F22" s="28">
        <f t="shared" ref="F22:BM26" si="2">+(F8/B8-1)*100</f>
        <v>12.345071857159407</v>
      </c>
      <c r="G22" s="28">
        <f t="shared" si="2"/>
        <v>4.4648662201366207</v>
      </c>
      <c r="H22" s="28">
        <f t="shared" si="2"/>
        <v>143.71662748413402</v>
      </c>
      <c r="I22" s="28">
        <f t="shared" si="2"/>
        <v>38.038669355658648</v>
      </c>
      <c r="J22" s="28">
        <f t="shared" si="2"/>
        <v>-38.934812529271312</v>
      </c>
      <c r="K22" s="28">
        <f t="shared" si="2"/>
        <v>6.0478266241763778</v>
      </c>
      <c r="L22" s="28">
        <f t="shared" si="2"/>
        <v>-9.2400776354709553</v>
      </c>
      <c r="M22" s="28">
        <f t="shared" si="2"/>
        <v>11.666707069323667</v>
      </c>
      <c r="N22" s="28">
        <f t="shared" si="2"/>
        <v>71.593882670948233</v>
      </c>
      <c r="O22" s="28">
        <f t="shared" si="2"/>
        <v>71.373852999904557</v>
      </c>
      <c r="P22" s="28">
        <f t="shared" si="2"/>
        <v>-21.084231137028485</v>
      </c>
      <c r="Q22" s="28">
        <f t="shared" si="2"/>
        <v>74.227261309495816</v>
      </c>
      <c r="R22" s="28">
        <f t="shared" si="2"/>
        <v>58.148026362873061</v>
      </c>
      <c r="S22" s="28">
        <f t="shared" si="2"/>
        <v>13.377534451286689</v>
      </c>
      <c r="T22" s="28">
        <f t="shared" si="2"/>
        <v>76.847765580376446</v>
      </c>
      <c r="U22" s="28">
        <f t="shared" si="2"/>
        <v>6.3151292119207447</v>
      </c>
      <c r="V22" s="28">
        <f t="shared" si="2"/>
        <v>-19.690673210171905</v>
      </c>
      <c r="W22" s="28">
        <f t="shared" si="2"/>
        <v>15.160946859773695</v>
      </c>
      <c r="X22" s="28">
        <f t="shared" si="2"/>
        <v>24.445277500267437</v>
      </c>
      <c r="Y22" s="28">
        <f t="shared" si="2"/>
        <v>-39.253601969600361</v>
      </c>
      <c r="Z22" s="28">
        <f t="shared" si="2"/>
        <v>-20.620984654340781</v>
      </c>
      <c r="AA22" s="28">
        <f t="shared" si="2"/>
        <v>7.2276130649365777</v>
      </c>
      <c r="AB22" s="28">
        <f t="shared" si="2"/>
        <v>28.46534842023798</v>
      </c>
      <c r="AC22" s="28">
        <f t="shared" si="2"/>
        <v>75.596805175530164</v>
      </c>
      <c r="AD22" s="28">
        <f t="shared" si="2"/>
        <v>83.055597538564911</v>
      </c>
      <c r="AE22" s="28">
        <f t="shared" si="2"/>
        <v>-35.930887142638248</v>
      </c>
      <c r="AF22" s="28">
        <f t="shared" si="2"/>
        <v>2.0505253458314554</v>
      </c>
      <c r="AG22" s="28">
        <f t="shared" si="2"/>
        <v>75.873623668098205</v>
      </c>
      <c r="AH22" s="28">
        <f t="shared" si="2"/>
        <v>134.09327315481497</v>
      </c>
      <c r="AI22" s="28">
        <f t="shared" si="2"/>
        <v>240.33758004629289</v>
      </c>
      <c r="AJ22" s="28">
        <f t="shared" si="2"/>
        <v>67.301015716758556</v>
      </c>
      <c r="AK22" s="28">
        <f t="shared" si="2"/>
        <v>24.806927389768106</v>
      </c>
      <c r="AL22" s="28">
        <f t="shared" si="2"/>
        <v>5.3795964878184943</v>
      </c>
      <c r="AM22" s="28">
        <f t="shared" si="2"/>
        <v>-19.151268454747594</v>
      </c>
      <c r="AN22" s="28">
        <f t="shared" si="2"/>
        <v>-13.359851535691536</v>
      </c>
      <c r="AO22" s="28">
        <f t="shared" si="2"/>
        <v>-14.669847226270482</v>
      </c>
      <c r="AP22" s="28">
        <f t="shared" si="2"/>
        <v>-7.3333278860704958</v>
      </c>
      <c r="AQ22" s="28">
        <f t="shared" si="2"/>
        <v>0.89342446703803979</v>
      </c>
      <c r="AR22" s="28">
        <f t="shared" si="2"/>
        <v>9.9160384861925586</v>
      </c>
      <c r="AS22" s="28">
        <f t="shared" si="2"/>
        <v>47.162771629636183</v>
      </c>
      <c r="AT22" s="28">
        <f t="shared" si="2"/>
        <v>60.768715005691007</v>
      </c>
      <c r="AU22" s="28">
        <f t="shared" si="2"/>
        <v>85.850336727966976</v>
      </c>
      <c r="AV22" s="28">
        <f t="shared" si="2"/>
        <v>90.463308139318272</v>
      </c>
      <c r="AW22" s="28">
        <f t="shared" si="2"/>
        <v>41.181992208824056</v>
      </c>
      <c r="AX22" s="28">
        <f t="shared" si="2"/>
        <v>11.440157602152091</v>
      </c>
      <c r="AY22" s="28">
        <f t="shared" si="2"/>
        <v>6.8923706989304723</v>
      </c>
      <c r="AZ22" s="28">
        <f t="shared" si="2"/>
        <v>-8.6542435304843739</v>
      </c>
      <c r="BA22" s="28">
        <f t="shared" si="2"/>
        <v>0.69746054753545561</v>
      </c>
      <c r="BB22" s="28">
        <f t="shared" si="2"/>
        <v>-17.763654726967449</v>
      </c>
      <c r="BC22" s="28">
        <f t="shared" si="2"/>
        <v>-71.688379247427974</v>
      </c>
      <c r="BD22" s="28">
        <f t="shared" si="2"/>
        <v>-63.782535516235875</v>
      </c>
      <c r="BE22" s="28">
        <f t="shared" si="2"/>
        <v>-58.000359259207926</v>
      </c>
      <c r="BF22" s="28">
        <f t="shared" si="2"/>
        <v>-38.297652148249185</v>
      </c>
      <c r="BG22" s="28">
        <f t="shared" si="2"/>
        <v>137.1464714037094</v>
      </c>
      <c r="BH22" s="28">
        <f t="shared" si="2"/>
        <v>91.801122413294451</v>
      </c>
      <c r="BI22" s="28">
        <f t="shared" si="2"/>
        <v>53.015094413861078</v>
      </c>
      <c r="BJ22" s="28">
        <f t="shared" si="2"/>
        <v>101.64983519668947</v>
      </c>
      <c r="BK22" s="28">
        <f t="shared" si="2"/>
        <v>80.034519723581241</v>
      </c>
      <c r="BL22" s="28">
        <f t="shared" si="2"/>
        <v>104.04011545830434</v>
      </c>
      <c r="BM22" s="28">
        <f t="shared" si="2"/>
        <v>38.13938908986767</v>
      </c>
    </row>
    <row r="23" spans="1:65" ht="15" customHeight="1" x14ac:dyDescent="0.25">
      <c r="A23" s="37" t="s">
        <v>89</v>
      </c>
      <c r="C23" s="28"/>
      <c r="D23" s="28"/>
      <c r="E23" s="28"/>
      <c r="F23" s="28">
        <f t="shared" si="2"/>
        <v>24.239723184850213</v>
      </c>
      <c r="G23" s="28">
        <f t="shared" si="2"/>
        <v>10.143677995099987</v>
      </c>
      <c r="H23" s="28">
        <f t="shared" si="2"/>
        <v>17.231349030447006</v>
      </c>
      <c r="I23" s="28">
        <f t="shared" si="2"/>
        <v>-1.9031781772072764</v>
      </c>
      <c r="J23" s="28">
        <f t="shared" si="2"/>
        <v>-20.367658095829768</v>
      </c>
      <c r="K23" s="28">
        <f t="shared" si="2"/>
        <v>-16.510986259103767</v>
      </c>
      <c r="L23" s="28">
        <f t="shared" si="2"/>
        <v>-10.181634062079414</v>
      </c>
      <c r="M23" s="28">
        <f t="shared" si="2"/>
        <v>-14.638105337970053</v>
      </c>
      <c r="N23" s="28">
        <f t="shared" si="2"/>
        <v>0.11022605888746373</v>
      </c>
      <c r="O23" s="28">
        <f t="shared" si="2"/>
        <v>-3.5095315642456493</v>
      </c>
      <c r="P23" s="28">
        <f t="shared" si="2"/>
        <v>12.628799267864931</v>
      </c>
      <c r="Q23" s="28">
        <f t="shared" si="2"/>
        <v>7.4242623349346504</v>
      </c>
      <c r="R23" s="28">
        <f t="shared" si="2"/>
        <v>7.096988140159266</v>
      </c>
      <c r="S23" s="28">
        <f t="shared" si="2"/>
        <v>10.826882425059159</v>
      </c>
      <c r="T23" s="28">
        <f t="shared" si="2"/>
        <v>15.358557748981628</v>
      </c>
      <c r="U23" s="28">
        <f t="shared" si="2"/>
        <v>23.858101206712657</v>
      </c>
      <c r="V23" s="28">
        <f t="shared" si="2"/>
        <v>31.333477962791868</v>
      </c>
      <c r="W23" s="28">
        <f t="shared" si="2"/>
        <v>30.753061998859987</v>
      </c>
      <c r="X23" s="28">
        <f t="shared" si="2"/>
        <v>11.079871679800002</v>
      </c>
      <c r="Y23" s="28">
        <f t="shared" si="2"/>
        <v>6.033527685286022</v>
      </c>
      <c r="Z23" s="28">
        <f t="shared" si="2"/>
        <v>4.9322088069926773</v>
      </c>
      <c r="AA23" s="28">
        <f t="shared" si="2"/>
        <v>-2.6869750928881886</v>
      </c>
      <c r="AB23" s="28">
        <f t="shared" si="2"/>
        <v>-3.4737179035285171</v>
      </c>
      <c r="AC23" s="28">
        <f t="shared" si="2"/>
        <v>3.5671464062877911</v>
      </c>
      <c r="AD23" s="28">
        <f t="shared" si="2"/>
        <v>-4.1020470411641474</v>
      </c>
      <c r="AE23" s="28">
        <f t="shared" si="2"/>
        <v>-2.0108255360594351</v>
      </c>
      <c r="AF23" s="28">
        <f t="shared" si="2"/>
        <v>-15.128650368092245</v>
      </c>
      <c r="AG23" s="28">
        <f t="shared" si="2"/>
        <v>10.529350396019744</v>
      </c>
      <c r="AH23" s="28">
        <f t="shared" si="2"/>
        <v>7.4562806339457222</v>
      </c>
      <c r="AI23" s="28">
        <f t="shared" si="2"/>
        <v>-2.9182360688622455</v>
      </c>
      <c r="AJ23" s="28">
        <f t="shared" si="2"/>
        <v>23.497121066164659</v>
      </c>
      <c r="AK23" s="28">
        <f t="shared" si="2"/>
        <v>-9.7693420885492479</v>
      </c>
      <c r="AL23" s="28">
        <f t="shared" si="2"/>
        <v>10.821037460315818</v>
      </c>
      <c r="AM23" s="28">
        <f t="shared" si="2"/>
        <v>8.2113152782798728</v>
      </c>
      <c r="AN23" s="28">
        <f t="shared" si="2"/>
        <v>3.0085942606220328</v>
      </c>
      <c r="AO23" s="28">
        <f t="shared" si="2"/>
        <v>22.179029747597269</v>
      </c>
      <c r="AP23" s="28">
        <f t="shared" si="2"/>
        <v>15.030135236094733</v>
      </c>
      <c r="AQ23" s="28">
        <f t="shared" si="2"/>
        <v>1.0847548543730268</v>
      </c>
      <c r="AR23" s="28">
        <f t="shared" si="2"/>
        <v>8.4619394356833855</v>
      </c>
      <c r="AS23" s="28">
        <f t="shared" si="2"/>
        <v>1.1027444870194358</v>
      </c>
      <c r="AT23" s="28">
        <f t="shared" si="2"/>
        <v>0.31875759022714778</v>
      </c>
      <c r="AU23" s="28">
        <f t="shared" si="2"/>
        <v>17.863441285910355</v>
      </c>
      <c r="AV23" s="28">
        <f t="shared" si="2"/>
        <v>-4.9579232750428526</v>
      </c>
      <c r="AW23" s="28">
        <f t="shared" si="2"/>
        <v>7.2391088115302038</v>
      </c>
      <c r="AX23" s="28">
        <f t="shared" si="2"/>
        <v>8.3205825685460653</v>
      </c>
      <c r="AY23" s="28">
        <f t="shared" si="2"/>
        <v>10.415710805337364</v>
      </c>
      <c r="AZ23" s="28">
        <f t="shared" si="2"/>
        <v>21.171784086921441</v>
      </c>
      <c r="BA23" s="28">
        <f t="shared" si="2"/>
        <v>13.793541400434028</v>
      </c>
      <c r="BB23" s="28">
        <f t="shared" si="2"/>
        <v>-2.3944984714958539</v>
      </c>
      <c r="BC23" s="28">
        <f t="shared" si="2"/>
        <v>-78.747687270463572</v>
      </c>
      <c r="BD23" s="28">
        <f t="shared" si="2"/>
        <v>-82.682503839226356</v>
      </c>
      <c r="BE23" s="28">
        <f t="shared" si="2"/>
        <v>-79.519640951785092</v>
      </c>
      <c r="BF23" s="28">
        <f t="shared" si="2"/>
        <v>-75.354956399356993</v>
      </c>
      <c r="BG23" s="28">
        <f t="shared" si="2"/>
        <v>34.377803598365645</v>
      </c>
      <c r="BH23" s="28">
        <f t="shared" si="2"/>
        <v>130.98969294854163</v>
      </c>
      <c r="BI23" s="28">
        <f t="shared" si="2"/>
        <v>163.60399671245068</v>
      </c>
      <c r="BJ23" s="28">
        <f t="shared" si="2"/>
        <v>197.28598361327369</v>
      </c>
      <c r="BK23" s="28">
        <f t="shared" si="2"/>
        <v>176.66031276739861</v>
      </c>
      <c r="BL23" s="28">
        <f t="shared" si="2"/>
        <v>133.3892373389605</v>
      </c>
      <c r="BM23" s="28">
        <f t="shared" si="2"/>
        <v>67.61739293263507</v>
      </c>
    </row>
    <row r="24" spans="1:65" ht="15" customHeight="1" x14ac:dyDescent="0.25">
      <c r="A24" s="16" t="s">
        <v>99</v>
      </c>
      <c r="B24" s="16"/>
      <c r="C24" s="29"/>
      <c r="D24" s="29"/>
      <c r="E24" s="29"/>
      <c r="F24" s="29">
        <f t="shared" si="2"/>
        <v>9.2024501572393724</v>
      </c>
      <c r="G24" s="29">
        <f t="shared" si="2"/>
        <v>-5.6889381773829957</v>
      </c>
      <c r="H24" s="29">
        <f t="shared" si="2"/>
        <v>8.8757601161466795</v>
      </c>
      <c r="I24" s="29">
        <f t="shared" si="2"/>
        <v>4.4849284995792216</v>
      </c>
      <c r="J24" s="29">
        <f t="shared" si="2"/>
        <v>-0.54830219723633888</v>
      </c>
      <c r="K24" s="29">
        <f t="shared" si="2"/>
        <v>-0.49160883095776819</v>
      </c>
      <c r="L24" s="29">
        <f t="shared" si="2"/>
        <v>-13.162009194932578</v>
      </c>
      <c r="M24" s="29">
        <f t="shared" si="2"/>
        <v>-18.531442798382734</v>
      </c>
      <c r="N24" s="29">
        <f t="shared" si="2"/>
        <v>-4.1180413461100134</v>
      </c>
      <c r="O24" s="29">
        <f t="shared" si="2"/>
        <v>7.191281124911808</v>
      </c>
      <c r="P24" s="29">
        <f t="shared" si="2"/>
        <v>15.480388267507262</v>
      </c>
      <c r="Q24" s="29">
        <f t="shared" si="2"/>
        <v>22.320823524586086</v>
      </c>
      <c r="R24" s="29">
        <f t="shared" si="2"/>
        <v>14.942180755327495</v>
      </c>
      <c r="S24" s="29">
        <f t="shared" si="2"/>
        <v>15.273867836247002</v>
      </c>
      <c r="T24" s="29">
        <f t="shared" si="2"/>
        <v>13.587903218203291</v>
      </c>
      <c r="U24" s="29">
        <f t="shared" si="2"/>
        <v>3.346101184536443</v>
      </c>
      <c r="V24" s="29">
        <f t="shared" si="2"/>
        <v>-7.3710800839210666E-2</v>
      </c>
      <c r="W24" s="29">
        <f t="shared" si="2"/>
        <v>-8.4001129397651031</v>
      </c>
      <c r="X24" s="29">
        <f t="shared" si="2"/>
        <v>-3.2866816125469822</v>
      </c>
      <c r="Y24" s="29">
        <f t="shared" si="2"/>
        <v>-12.158082498600653</v>
      </c>
      <c r="Z24" s="29">
        <f t="shared" si="2"/>
        <v>-14.741707644195422</v>
      </c>
      <c r="AA24" s="29">
        <f t="shared" si="2"/>
        <v>-4.7200223387563796</v>
      </c>
      <c r="AB24" s="29">
        <f t="shared" si="2"/>
        <v>-13.398608926215127</v>
      </c>
      <c r="AC24" s="29">
        <f t="shared" si="2"/>
        <v>6.9415993569766909</v>
      </c>
      <c r="AD24" s="29">
        <f t="shared" si="2"/>
        <v>11.719550512983922</v>
      </c>
      <c r="AE24" s="29">
        <f t="shared" si="2"/>
        <v>0.92433281047266114</v>
      </c>
      <c r="AF24" s="29">
        <f t="shared" si="2"/>
        <v>21.10369376507164</v>
      </c>
      <c r="AG24" s="29">
        <f t="shared" si="2"/>
        <v>13.422376030593174</v>
      </c>
      <c r="AH24" s="29">
        <f t="shared" si="2"/>
        <v>13.038564155926458</v>
      </c>
      <c r="AI24" s="29">
        <f t="shared" si="2"/>
        <v>11.288083162700246</v>
      </c>
      <c r="AJ24" s="29">
        <f t="shared" si="2"/>
        <v>-12.734162035670504</v>
      </c>
      <c r="AK24" s="29">
        <f t="shared" si="2"/>
        <v>-6.0679632687620106</v>
      </c>
      <c r="AL24" s="29">
        <f t="shared" si="2"/>
        <v>-1.0392651042583689</v>
      </c>
      <c r="AM24" s="29">
        <f t="shared" si="2"/>
        <v>-4.9350157455851917E-2</v>
      </c>
      <c r="AN24" s="29">
        <f t="shared" si="2"/>
        <v>22.720164096601735</v>
      </c>
      <c r="AO24" s="29">
        <f t="shared" si="2"/>
        <v>11.597806016366219</v>
      </c>
      <c r="AP24" s="29">
        <f t="shared" si="2"/>
        <v>18.371031882028753</v>
      </c>
      <c r="AQ24" s="29">
        <f t="shared" si="2"/>
        <v>13.062572070257804</v>
      </c>
      <c r="AR24" s="29">
        <f t="shared" si="2"/>
        <v>6.8019892204681298</v>
      </c>
      <c r="AS24" s="29">
        <f t="shared" si="2"/>
        <v>17.929817578120154</v>
      </c>
      <c r="AT24" s="29">
        <f t="shared" si="2"/>
        <v>2.2362782259561564</v>
      </c>
      <c r="AU24" s="29">
        <f t="shared" si="2"/>
        <v>19.137184270924369</v>
      </c>
      <c r="AV24" s="29">
        <f t="shared" si="2"/>
        <v>12.22504975757488</v>
      </c>
      <c r="AW24" s="29">
        <f t="shared" si="2"/>
        <v>3.8441118637574156</v>
      </c>
      <c r="AX24" s="29">
        <f t="shared" si="2"/>
        <v>3.7168346249686568</v>
      </c>
      <c r="AY24" s="29">
        <f t="shared" si="2"/>
        <v>-3.4189801317459745</v>
      </c>
      <c r="AZ24" s="29">
        <f t="shared" si="2"/>
        <v>1.9369720170022697</v>
      </c>
      <c r="BA24" s="29">
        <f t="shared" si="2"/>
        <v>6.0751915540666612</v>
      </c>
      <c r="BB24" s="29">
        <f t="shared" si="2"/>
        <v>11.546853416815871</v>
      </c>
      <c r="BC24" s="29">
        <f t="shared" si="2"/>
        <v>-35.629325906903375</v>
      </c>
      <c r="BD24" s="29">
        <f t="shared" si="2"/>
        <v>-30.531636122536344</v>
      </c>
      <c r="BE24" s="29">
        <f t="shared" si="2"/>
        <v>-30.028268770044487</v>
      </c>
      <c r="BF24" s="29">
        <f t="shared" si="2"/>
        <v>-27.727781690422514</v>
      </c>
      <c r="BG24" s="29">
        <f t="shared" si="2"/>
        <v>28.380394223492655</v>
      </c>
      <c r="BH24" s="29">
        <f t="shared" si="2"/>
        <v>19.990223118945071</v>
      </c>
      <c r="BI24" s="29">
        <f t="shared" si="2"/>
        <v>23.510671785576086</v>
      </c>
      <c r="BJ24" s="29">
        <f t="shared" si="2"/>
        <v>27.055935284666788</v>
      </c>
      <c r="BK24" s="29">
        <f t="shared" si="2"/>
        <v>35.816000415233582</v>
      </c>
      <c r="BL24" s="29">
        <f t="shared" si="2"/>
        <v>42.128029389054824</v>
      </c>
      <c r="BM24" s="29">
        <f t="shared" si="2"/>
        <v>24.714048431752687</v>
      </c>
    </row>
    <row r="25" spans="1:65" ht="15" customHeight="1" x14ac:dyDescent="0.25">
      <c r="A25" s="12" t="s">
        <v>91</v>
      </c>
      <c r="C25" s="28"/>
      <c r="D25" s="28"/>
      <c r="E25" s="28"/>
      <c r="F25" s="28">
        <f t="shared" si="2"/>
        <v>6.8081444864493079</v>
      </c>
      <c r="G25" s="28">
        <f t="shared" si="2"/>
        <v>-9.4720395353972808</v>
      </c>
      <c r="H25" s="28">
        <f t="shared" si="2"/>
        <v>8.4966892242391623</v>
      </c>
      <c r="I25" s="28">
        <f t="shared" si="2"/>
        <v>5.6595636622146728</v>
      </c>
      <c r="J25" s="28">
        <f t="shared" si="2"/>
        <v>1.6366689286541503</v>
      </c>
      <c r="K25" s="28">
        <f t="shared" si="2"/>
        <v>-0.49176458518168653</v>
      </c>
      <c r="L25" s="28">
        <f t="shared" si="2"/>
        <v>-17.790154073586496</v>
      </c>
      <c r="M25" s="28">
        <f t="shared" si="2"/>
        <v>-23.017920179139363</v>
      </c>
      <c r="N25" s="28">
        <f t="shared" si="2"/>
        <v>-2.6966295927001616</v>
      </c>
      <c r="O25" s="28">
        <f t="shared" si="2"/>
        <v>14.192688987762182</v>
      </c>
      <c r="P25" s="28">
        <f t="shared" si="2"/>
        <v>20.941267107831219</v>
      </c>
      <c r="Q25" s="28">
        <f t="shared" si="2"/>
        <v>20.702569396965686</v>
      </c>
      <c r="R25" s="28">
        <f t="shared" si="2"/>
        <v>15.79867300023945</v>
      </c>
      <c r="S25" s="28">
        <f t="shared" si="2"/>
        <v>15.897095693922104</v>
      </c>
      <c r="T25" s="28">
        <f t="shared" si="2"/>
        <v>18.834003176103643</v>
      </c>
      <c r="U25" s="28">
        <f t="shared" si="2"/>
        <v>12.810779809752271</v>
      </c>
      <c r="V25" s="28">
        <f t="shared" si="2"/>
        <v>-1.4209202858930348</v>
      </c>
      <c r="W25" s="28">
        <f t="shared" si="2"/>
        <v>-11.497150483211593</v>
      </c>
      <c r="X25" s="28">
        <f t="shared" si="2"/>
        <v>-18.945101649632377</v>
      </c>
      <c r="Y25" s="28">
        <f t="shared" si="2"/>
        <v>-15.786505009541795</v>
      </c>
      <c r="Z25" s="28">
        <f t="shared" si="2"/>
        <v>-22.388833012754418</v>
      </c>
      <c r="AA25" s="28">
        <f t="shared" si="2"/>
        <v>-9.8841098318887539</v>
      </c>
      <c r="AB25" s="28">
        <f t="shared" si="2"/>
        <v>-7.6464734961322005</v>
      </c>
      <c r="AC25" s="28">
        <f t="shared" si="2"/>
        <v>4.1939747803789063</v>
      </c>
      <c r="AD25" s="28">
        <f t="shared" si="2"/>
        <v>16.319524128272512</v>
      </c>
      <c r="AE25" s="28">
        <f t="shared" si="2"/>
        <v>-0.88472493501425831</v>
      </c>
      <c r="AF25" s="28">
        <f t="shared" si="2"/>
        <v>29.961412943051457</v>
      </c>
      <c r="AG25" s="28">
        <f t="shared" si="2"/>
        <v>11.427623252083507</v>
      </c>
      <c r="AH25" s="28">
        <f t="shared" si="2"/>
        <v>17.893546338761901</v>
      </c>
      <c r="AI25" s="28">
        <f t="shared" si="2"/>
        <v>15.334051634166123</v>
      </c>
      <c r="AJ25" s="28">
        <f t="shared" si="2"/>
        <v>-18.139409678729844</v>
      </c>
      <c r="AK25" s="28">
        <f t="shared" si="2"/>
        <v>-6.5345962021230335</v>
      </c>
      <c r="AL25" s="28">
        <f t="shared" si="2"/>
        <v>-8.477144420803306</v>
      </c>
      <c r="AM25" s="28">
        <f t="shared" si="2"/>
        <v>-5.2733561520826981</v>
      </c>
      <c r="AN25" s="28">
        <f t="shared" si="2"/>
        <v>28.893386902377948</v>
      </c>
      <c r="AO25" s="28">
        <f t="shared" si="2"/>
        <v>15.372281763436657</v>
      </c>
      <c r="AP25" s="28">
        <f t="shared" si="2"/>
        <v>28.471691046409475</v>
      </c>
      <c r="AQ25" s="28">
        <f t="shared" si="2"/>
        <v>21.678008507444414</v>
      </c>
      <c r="AR25" s="28">
        <f t="shared" si="2"/>
        <v>9.0700101344767461</v>
      </c>
      <c r="AS25" s="28">
        <f t="shared" si="2"/>
        <v>21.476844091875137</v>
      </c>
      <c r="AT25" s="28">
        <f t="shared" si="2"/>
        <v>1.4694874700999616</v>
      </c>
      <c r="AU25" s="28">
        <f t="shared" si="2"/>
        <v>19.259032110875385</v>
      </c>
      <c r="AV25" s="28">
        <f t="shared" si="2"/>
        <v>11.21700371914458</v>
      </c>
      <c r="AW25" s="28">
        <f t="shared" si="2"/>
        <v>0.23398872921474023</v>
      </c>
      <c r="AX25" s="28">
        <f t="shared" si="2"/>
        <v>0.96106801304842726</v>
      </c>
      <c r="AY25" s="28">
        <f t="shared" si="2"/>
        <v>-2.3930621304441679</v>
      </c>
      <c r="AZ25" s="28">
        <f t="shared" si="2"/>
        <v>1.2250114265985879</v>
      </c>
      <c r="BA25" s="28">
        <f t="shared" si="2"/>
        <v>10.163033939555399</v>
      </c>
      <c r="BB25" s="28">
        <f t="shared" si="2"/>
        <v>18.30689506586971</v>
      </c>
      <c r="BC25" s="28">
        <f t="shared" si="2"/>
        <v>-30.795962950428247</v>
      </c>
      <c r="BD25" s="28">
        <f t="shared" si="2"/>
        <v>-23.00869630472976</v>
      </c>
      <c r="BE25" s="28">
        <f t="shared" si="2"/>
        <v>-25.985192950777815</v>
      </c>
      <c r="BF25" s="28">
        <f t="shared" si="2"/>
        <v>-22.912891711462045</v>
      </c>
      <c r="BG25" s="28">
        <f t="shared" si="2"/>
        <v>27.894525662677605</v>
      </c>
      <c r="BH25" s="28">
        <f t="shared" si="2"/>
        <v>16.917478317292488</v>
      </c>
      <c r="BI25" s="28">
        <f t="shared" si="2"/>
        <v>24.118449699004941</v>
      </c>
      <c r="BJ25" s="28">
        <f t="shared" si="2"/>
        <v>25.87235372243828</v>
      </c>
      <c r="BK25" s="28">
        <f t="shared" si="2"/>
        <v>37.613081161996554</v>
      </c>
      <c r="BL25" s="28">
        <f t="shared" si="2"/>
        <v>48.033086785953486</v>
      </c>
      <c r="BM25" s="28">
        <f t="shared" si="2"/>
        <v>26.854182368856016</v>
      </c>
    </row>
    <row r="26" spans="1:65" ht="15" customHeight="1" x14ac:dyDescent="0.25">
      <c r="A26" s="12" t="s">
        <v>92</v>
      </c>
      <c r="C26" s="28"/>
      <c r="D26" s="28"/>
      <c r="E26" s="28"/>
      <c r="F26" s="28">
        <f t="shared" si="2"/>
        <v>16.954916780837092</v>
      </c>
      <c r="G26" s="28">
        <f t="shared" si="2"/>
        <v>8.0096930872900263</v>
      </c>
      <c r="H26" s="28">
        <f t="shared" si="2"/>
        <v>10.17977787812181</v>
      </c>
      <c r="I26" s="28">
        <f t="shared" si="2"/>
        <v>0.38444790567007114</v>
      </c>
      <c r="J26" s="28">
        <f t="shared" si="2"/>
        <v>-7.0091855377169221</v>
      </c>
      <c r="K26" s="28">
        <f t="shared" si="2"/>
        <v>-0.49113612722078148</v>
      </c>
      <c r="L26" s="28">
        <f t="shared" si="2"/>
        <v>2.5157723547648114</v>
      </c>
      <c r="M26" s="28">
        <f t="shared" si="2"/>
        <v>-2.0467968407262283</v>
      </c>
      <c r="N26" s="28">
        <f t="shared" si="2"/>
        <v>-8.7118877543994842</v>
      </c>
      <c r="O26" s="28">
        <f t="shared" si="2"/>
        <v>-14.05739307455911</v>
      </c>
      <c r="P26" s="28">
        <f t="shared" si="2"/>
        <v>0.64587332055670021</v>
      </c>
      <c r="Q26" s="28">
        <f t="shared" si="2"/>
        <v>26.993781366175341</v>
      </c>
      <c r="R26" s="28">
        <f t="shared" si="2"/>
        <v>11.991694057994827</v>
      </c>
      <c r="S26" s="28">
        <f t="shared" si="2"/>
        <v>12.760690735350755</v>
      </c>
      <c r="T26" s="28">
        <f t="shared" si="2"/>
        <v>-3.536912729050079</v>
      </c>
      <c r="U26" s="28">
        <f t="shared" ref="U26:BM26" si="3">+(U12/Q12-1)*100</f>
        <v>-22.630664179316295</v>
      </c>
      <c r="V26" s="28">
        <f t="shared" si="3"/>
        <v>4.7249839638192626</v>
      </c>
      <c r="W26" s="28">
        <f t="shared" si="3"/>
        <v>4.4361182892130868</v>
      </c>
      <c r="X26" s="28">
        <f t="shared" si="3"/>
        <v>59.68087775549926</v>
      </c>
      <c r="Y26" s="28">
        <f t="shared" si="3"/>
        <v>2.3623243448039455</v>
      </c>
      <c r="Z26" s="28">
        <f t="shared" si="3"/>
        <v>10.898448255511649</v>
      </c>
      <c r="AA26" s="28">
        <f t="shared" si="3"/>
        <v>13.41805234722413</v>
      </c>
      <c r="AB26" s="28">
        <f t="shared" si="3"/>
        <v>-25.140130445054844</v>
      </c>
      <c r="AC26" s="28">
        <f t="shared" si="3"/>
        <v>15.987667967240693</v>
      </c>
      <c r="AD26" s="28">
        <f t="shared" si="3"/>
        <v>0.92569658962287082</v>
      </c>
      <c r="AE26" s="28">
        <f t="shared" si="3"/>
        <v>5.9729125002745853</v>
      </c>
      <c r="AF26" s="28">
        <f t="shared" si="3"/>
        <v>-1.2023012448544534</v>
      </c>
      <c r="AG26" s="28">
        <f t="shared" si="3"/>
        <v>19.32197312140309</v>
      </c>
      <c r="AH26" s="28">
        <f t="shared" si="3"/>
        <v>-9.1283810262798859E-2</v>
      </c>
      <c r="AI26" s="28">
        <f t="shared" si="3"/>
        <v>0.72757053277334727</v>
      </c>
      <c r="AJ26" s="28">
        <f t="shared" si="3"/>
        <v>5.1711908547757091</v>
      </c>
      <c r="AK26" s="28">
        <f t="shared" si="3"/>
        <v>-4.7791764028603856</v>
      </c>
      <c r="AL26" s="28">
        <f t="shared" si="3"/>
        <v>22.696751534597471</v>
      </c>
      <c r="AM26" s="28">
        <f t="shared" si="3"/>
        <v>15.563254490330426</v>
      </c>
      <c r="AN26" s="28">
        <f t="shared" si="3"/>
        <v>6.8033068468109859</v>
      </c>
      <c r="AO26" s="28">
        <f t="shared" si="3"/>
        <v>1.3653165278012525</v>
      </c>
      <c r="AP26" s="28">
        <f t="shared" si="3"/>
        <v>-5.672868733391967</v>
      </c>
      <c r="AQ26" s="28">
        <f t="shared" si="3"/>
        <v>-8.0432058964507007</v>
      </c>
      <c r="AR26" s="28">
        <f t="shared" si="3"/>
        <v>-0.25530722414980334</v>
      </c>
      <c r="AS26" s="28">
        <f t="shared" si="3"/>
        <v>6.9851845605837903</v>
      </c>
      <c r="AT26" s="28">
        <f t="shared" si="3"/>
        <v>4.7222883344287592</v>
      </c>
      <c r="AU26" s="28">
        <f t="shared" si="3"/>
        <v>18.742208743149046</v>
      </c>
      <c r="AV26" s="28">
        <f t="shared" si="3"/>
        <v>15.654995335480182</v>
      </c>
      <c r="AW26" s="28">
        <f t="shared" si="3"/>
        <v>16.492309544847217</v>
      </c>
      <c r="AX26" s="28">
        <f t="shared" si="3"/>
        <v>12.373782425516211</v>
      </c>
      <c r="AY26" s="28">
        <f t="shared" si="3"/>
        <v>-6.7590162329483894</v>
      </c>
      <c r="AZ26" s="28">
        <f t="shared" si="3"/>
        <v>4.2665090119217375</v>
      </c>
      <c r="BA26" s="28">
        <f t="shared" si="3"/>
        <v>-6.247867493318104</v>
      </c>
      <c r="BB26" s="28">
        <f t="shared" si="3"/>
        <v>-7.5323691111683688</v>
      </c>
      <c r="BC26" s="28">
        <f t="shared" si="3"/>
        <v>-52.101911058985408</v>
      </c>
      <c r="BD26" s="28">
        <f t="shared" si="3"/>
        <v>-54.42868359245896</v>
      </c>
      <c r="BE26" s="28">
        <f t="shared" si="3"/>
        <v>-44.349851159121343</v>
      </c>
      <c r="BF26" s="28">
        <f t="shared" si="3"/>
        <v>-45.114515110943209</v>
      </c>
      <c r="BG26" s="28">
        <f t="shared" si="3"/>
        <v>30.772852617051672</v>
      </c>
      <c r="BH26" s="28">
        <f t="shared" si="3"/>
        <v>36.48070136032522</v>
      </c>
      <c r="BI26" s="28">
        <f t="shared" si="3"/>
        <v>20.647309403985759</v>
      </c>
      <c r="BJ26" s="28">
        <f t="shared" si="3"/>
        <v>33.058737966880059</v>
      </c>
      <c r="BK26" s="28">
        <f t="shared" si="3"/>
        <v>27.161788104314731</v>
      </c>
      <c r="BL26" s="28">
        <f t="shared" si="3"/>
        <v>14.979952172522282</v>
      </c>
      <c r="BM26" s="28">
        <f t="shared" si="3"/>
        <v>14.34136660692209</v>
      </c>
    </row>
    <row r="27" spans="1:65" ht="15" customHeight="1" x14ac:dyDescent="0.25">
      <c r="A27" s="4" t="s">
        <v>100</v>
      </c>
      <c r="C27" s="28"/>
      <c r="D27" s="28"/>
      <c r="E27" s="28"/>
      <c r="F27" s="28">
        <f t="shared" ref="F27:BM28" si="4">+(F13/B13-1)*100</f>
        <v>-12.658860224415902</v>
      </c>
      <c r="G27" s="28">
        <f t="shared" si="4"/>
        <v>-25.145979508061732</v>
      </c>
      <c r="H27" s="28">
        <f t="shared" si="4"/>
        <v>-4.8003838795197424</v>
      </c>
      <c r="I27" s="28">
        <f t="shared" si="4"/>
        <v>10.553171308750485</v>
      </c>
      <c r="J27" s="28">
        <f t="shared" si="4"/>
        <v>44.535947175146596</v>
      </c>
      <c r="K27" s="28">
        <f t="shared" si="4"/>
        <v>26.810277675341034</v>
      </c>
      <c r="L27" s="28">
        <f t="shared" si="4"/>
        <v>-17.224114512820055</v>
      </c>
      <c r="M27" s="28">
        <f t="shared" si="4"/>
        <v>-24.983260606705983</v>
      </c>
      <c r="N27" s="28">
        <f t="shared" si="4"/>
        <v>-12.747884172040003</v>
      </c>
      <c r="O27" s="28">
        <f t="shared" si="4"/>
        <v>14.327155473466103</v>
      </c>
      <c r="P27" s="28">
        <f t="shared" si="4"/>
        <v>23.343994854020078</v>
      </c>
      <c r="Q27" s="28">
        <f t="shared" si="4"/>
        <v>35.616938549388301</v>
      </c>
      <c r="R27" s="28">
        <f t="shared" si="4"/>
        <v>20.707261852966361</v>
      </c>
      <c r="S27" s="28">
        <f t="shared" si="4"/>
        <v>19.809915783200104</v>
      </c>
      <c r="T27" s="28">
        <f t="shared" si="4"/>
        <v>6.9380005551785029</v>
      </c>
      <c r="U27" s="28">
        <f t="shared" si="4"/>
        <v>-17.531203861112864</v>
      </c>
      <c r="V27" s="28">
        <f t="shared" si="4"/>
        <v>-33.419689908472314</v>
      </c>
      <c r="W27" s="28">
        <f t="shared" si="4"/>
        <v>-46.166681729302027</v>
      </c>
      <c r="X27" s="28">
        <f t="shared" si="4"/>
        <v>-25.426772819448708</v>
      </c>
      <c r="Y27" s="28">
        <f t="shared" si="4"/>
        <v>-34.696118500801688</v>
      </c>
      <c r="Z27" s="28">
        <f t="shared" si="4"/>
        <v>-58.20816356142808</v>
      </c>
      <c r="AA27" s="28">
        <f t="shared" si="4"/>
        <v>-12.052491574878378</v>
      </c>
      <c r="AB27" s="28">
        <f t="shared" si="4"/>
        <v>-41.034509336724611</v>
      </c>
      <c r="AC27" s="28">
        <f t="shared" si="4"/>
        <v>3.9973007349441536</v>
      </c>
      <c r="AD27" s="28">
        <f t="shared" si="4"/>
        <v>79.808845900402474</v>
      </c>
      <c r="AE27" s="28">
        <f t="shared" si="4"/>
        <v>18.927883614306928</v>
      </c>
      <c r="AF27" s="28">
        <f t="shared" si="4"/>
        <v>145.36230889741094</v>
      </c>
      <c r="AG27" s="28">
        <f t="shared" si="4"/>
        <v>3.2973489513063114</v>
      </c>
      <c r="AH27" s="28">
        <f t="shared" si="4"/>
        <v>-7.3501562507843232</v>
      </c>
      <c r="AI27" s="28">
        <f t="shared" si="4"/>
        <v>2.8680608043070377</v>
      </c>
      <c r="AJ27" s="28">
        <f t="shared" si="4"/>
        <v>-67.113604315639634</v>
      </c>
      <c r="AK27" s="28">
        <f t="shared" si="4"/>
        <v>-10.892930228583154</v>
      </c>
      <c r="AL27" s="28">
        <f t="shared" si="4"/>
        <v>-47.604263344253098</v>
      </c>
      <c r="AM27" s="28">
        <f t="shared" si="4"/>
        <v>-5.4179036222191552</v>
      </c>
      <c r="AN27" s="28">
        <f t="shared" si="4"/>
        <v>137.3773319357083</v>
      </c>
      <c r="AO27" s="28">
        <f t="shared" si="4"/>
        <v>0.99599134677068601</v>
      </c>
      <c r="AP27" s="28">
        <f t="shared" si="4"/>
        <v>83.343995650820048</v>
      </c>
      <c r="AQ27" s="28">
        <f t="shared" si="4"/>
        <v>44.226677934156911</v>
      </c>
      <c r="AR27" s="28">
        <f t="shared" si="4"/>
        <v>2.7763604391283447</v>
      </c>
      <c r="AS27" s="28">
        <f t="shared" si="4"/>
        <v>55.233369399346977</v>
      </c>
      <c r="AT27" s="28">
        <f t="shared" si="4"/>
        <v>-35.116306385198094</v>
      </c>
      <c r="AU27" s="28">
        <f t="shared" si="4"/>
        <v>-4.575374493868134E-2</v>
      </c>
      <c r="AV27" s="28">
        <f t="shared" si="4"/>
        <v>17.393485356525275</v>
      </c>
      <c r="AW27" s="28">
        <f t="shared" si="4"/>
        <v>-22.752925219004204</v>
      </c>
      <c r="AX27" s="28">
        <f t="shared" si="4"/>
        <v>-44.520509928411009</v>
      </c>
      <c r="AY27" s="28">
        <f t="shared" si="4"/>
        <v>-33.979133154962881</v>
      </c>
      <c r="AZ27" s="28">
        <f t="shared" si="4"/>
        <v>-21.69219296241025</v>
      </c>
      <c r="BA27" s="28">
        <f t="shared" si="4"/>
        <v>-10.947195627787497</v>
      </c>
      <c r="BB27" s="28">
        <f t="shared" si="4"/>
        <v>322.62810846619595</v>
      </c>
      <c r="BC27" s="28">
        <f t="shared" si="4"/>
        <v>126.3891039408625</v>
      </c>
      <c r="BD27" s="28">
        <f t="shared" si="4"/>
        <v>116.21657910190825</v>
      </c>
      <c r="BE27" s="28">
        <f t="shared" si="4"/>
        <v>181.96034558823592</v>
      </c>
      <c r="BF27" s="28">
        <f t="shared" si="4"/>
        <v>134.81320168471936</v>
      </c>
      <c r="BG27" s="28">
        <f t="shared" si="4"/>
        <v>13.764792509179301</v>
      </c>
      <c r="BH27" s="28">
        <f t="shared" si="4"/>
        <v>-9.2713588540847987</v>
      </c>
      <c r="BI27" s="28">
        <f t="shared" si="4"/>
        <v>-18.606282813761045</v>
      </c>
      <c r="BJ27" s="28">
        <f t="shared" si="4"/>
        <v>-45.889935984104959</v>
      </c>
      <c r="BK27" s="28">
        <f t="shared" si="4"/>
        <v>-21.407227607311775</v>
      </c>
      <c r="BL27" s="28">
        <f t="shared" si="4"/>
        <v>-16.95019943059085</v>
      </c>
      <c r="BM27" s="28">
        <f t="shared" si="4"/>
        <v>-16.40919967185841</v>
      </c>
    </row>
    <row r="28" spans="1:65" ht="15" customHeight="1" x14ac:dyDescent="0.25">
      <c r="A28" s="30" t="s">
        <v>81</v>
      </c>
      <c r="B28" s="31"/>
      <c r="C28" s="32"/>
      <c r="D28" s="32"/>
      <c r="E28" s="32"/>
      <c r="F28" s="32">
        <f t="shared" si="4"/>
        <v>6.8613500834310948</v>
      </c>
      <c r="G28" s="32">
        <f t="shared" si="4"/>
        <v>5.6434523544441006</v>
      </c>
      <c r="H28" s="32">
        <f t="shared" si="4"/>
        <v>18.52877787752427</v>
      </c>
      <c r="I28" s="32">
        <f t="shared" si="4"/>
        <v>12.948322824276048</v>
      </c>
      <c r="J28" s="32">
        <f t="shared" si="4"/>
        <v>7.8221590284265119</v>
      </c>
      <c r="K28" s="32">
        <f t="shared" si="4"/>
        <v>4.2223020403724831</v>
      </c>
      <c r="L28" s="32">
        <f t="shared" si="4"/>
        <v>1.2577123374389432</v>
      </c>
      <c r="M28" s="32">
        <f t="shared" si="4"/>
        <v>-9.6105325395482879</v>
      </c>
      <c r="N28" s="32">
        <f t="shared" si="4"/>
        <v>0.5570496176805273</v>
      </c>
      <c r="O28" s="32">
        <f t="shared" si="4"/>
        <v>5.2516676891988912</v>
      </c>
      <c r="P28" s="32">
        <f t="shared" si="4"/>
        <v>0.89272536922766488</v>
      </c>
      <c r="Q28" s="32">
        <f t="shared" si="4"/>
        <v>3.369781458169463</v>
      </c>
      <c r="R28" s="32">
        <f t="shared" si="4"/>
        <v>2.9463582084004569</v>
      </c>
      <c r="S28" s="32">
        <f t="shared" si="4"/>
        <v>5.0268345957719562</v>
      </c>
      <c r="T28" s="32">
        <f t="shared" si="4"/>
        <v>6.3453214831053817</v>
      </c>
      <c r="U28" s="32">
        <f t="shared" si="4"/>
        <v>12.592916663760434</v>
      </c>
      <c r="V28" s="32">
        <f t="shared" si="4"/>
        <v>4.3050009858969451</v>
      </c>
      <c r="W28" s="32">
        <f t="shared" si="4"/>
        <v>-0.32617822449488854</v>
      </c>
      <c r="X28" s="32">
        <f t="shared" si="4"/>
        <v>1.2310400702395308</v>
      </c>
      <c r="Y28" s="32">
        <f t="shared" si="4"/>
        <v>2.0024004078721402</v>
      </c>
      <c r="Z28" s="32">
        <f t="shared" si="4"/>
        <v>5.8742355185726458</v>
      </c>
      <c r="AA28" s="32">
        <f t="shared" si="4"/>
        <v>2.3141939305910242</v>
      </c>
      <c r="AB28" s="32">
        <f t="shared" si="4"/>
        <v>1.4973646514510497</v>
      </c>
      <c r="AC28" s="32">
        <f t="shared" si="4"/>
        <v>-1.0157634874738308</v>
      </c>
      <c r="AD28" s="32">
        <f t="shared" si="4"/>
        <v>0.50942211543176796</v>
      </c>
      <c r="AE28" s="32">
        <f t="shared" si="4"/>
        <v>1.3253762648790968</v>
      </c>
      <c r="AF28" s="32">
        <f t="shared" si="4"/>
        <v>0.19894220927452189</v>
      </c>
      <c r="AG28" s="32">
        <f t="shared" si="4"/>
        <v>0.37536871001178085</v>
      </c>
      <c r="AH28" s="32">
        <f t="shared" si="4"/>
        <v>1.381916972736863</v>
      </c>
      <c r="AI28" s="32">
        <f t="shared" si="4"/>
        <v>2.4549062914426267</v>
      </c>
      <c r="AJ28" s="32">
        <f t="shared" si="4"/>
        <v>0.11071167278031702</v>
      </c>
      <c r="AK28" s="32">
        <f t="shared" si="4"/>
        <v>6.1596423080406915</v>
      </c>
      <c r="AL28" s="32">
        <f t="shared" si="4"/>
        <v>6.8749925608339257</v>
      </c>
      <c r="AM28" s="32">
        <f t="shared" si="4"/>
        <v>5.6819524660975951</v>
      </c>
      <c r="AN28" s="32">
        <f t="shared" si="4"/>
        <v>9.0217007757255487</v>
      </c>
      <c r="AO28" s="32">
        <f t="shared" si="4"/>
        <v>2.898971248006843</v>
      </c>
      <c r="AP28" s="32">
        <f t="shared" si="4"/>
        <v>6.8481445810742114</v>
      </c>
      <c r="AQ28" s="32">
        <f t="shared" si="4"/>
        <v>5.2571191883653556</v>
      </c>
      <c r="AR28" s="32">
        <f t="shared" si="4"/>
        <v>5.5957752808819983</v>
      </c>
      <c r="AS28" s="32">
        <f t="shared" si="4"/>
        <v>5.9219500040991635</v>
      </c>
      <c r="AT28" s="32">
        <f t="shared" si="4"/>
        <v>-0.62110297989829144</v>
      </c>
      <c r="AU28" s="32">
        <f t="shared" si="4"/>
        <v>5.079037124084862</v>
      </c>
      <c r="AV28" s="32">
        <f t="shared" si="4"/>
        <v>9.516882528789905</v>
      </c>
      <c r="AW28" s="32">
        <f t="shared" si="4"/>
        <v>7.8131925274435021</v>
      </c>
      <c r="AX28" s="32">
        <f t="shared" si="4"/>
        <v>7.9363469333168624</v>
      </c>
      <c r="AY28" s="32">
        <f t="shared" si="4"/>
        <v>7.0993913624530558</v>
      </c>
      <c r="AZ28" s="32">
        <f t="shared" si="4"/>
        <v>8.1089042776904883</v>
      </c>
      <c r="BA28" s="32">
        <f t="shared" si="4"/>
        <v>10.218839301235128</v>
      </c>
      <c r="BB28" s="32">
        <f t="shared" si="4"/>
        <v>6.2574086449417532</v>
      </c>
      <c r="BC28" s="32">
        <f t="shared" si="4"/>
        <v>-31.792132677229713</v>
      </c>
      <c r="BD28" s="32">
        <f t="shared" si="4"/>
        <v>-25.057355033413575</v>
      </c>
      <c r="BE28" s="32">
        <f t="shared" si="4"/>
        <v>-22.165750273868532</v>
      </c>
      <c r="BF28" s="32">
        <f t="shared" si="4"/>
        <v>-24.349907980101026</v>
      </c>
      <c r="BG28" s="32">
        <f t="shared" si="4"/>
        <v>27.99386660825607</v>
      </c>
      <c r="BH28" s="32">
        <f t="shared" si="4"/>
        <v>16.710199519944968</v>
      </c>
      <c r="BI28" s="32">
        <f t="shared" si="4"/>
        <v>19.768735915301949</v>
      </c>
      <c r="BJ28" s="32">
        <f t="shared" si="4"/>
        <v>29.616867288462533</v>
      </c>
      <c r="BK28" s="32">
        <f t="shared" si="4"/>
        <v>27.081424907341688</v>
      </c>
      <c r="BL28" s="32">
        <f t="shared" si="4"/>
        <v>29.967289167408428</v>
      </c>
      <c r="BM28" s="32">
        <f t="shared" si="4"/>
        <v>16.427130389434307</v>
      </c>
    </row>
    <row r="29" spans="1:65" ht="15" customHeight="1" x14ac:dyDescent="0.25">
      <c r="A29" s="33"/>
    </row>
    <row r="30" spans="1:65" ht="15" customHeight="1" x14ac:dyDescent="0.25">
      <c r="A30" s="33" t="s">
        <v>120</v>
      </c>
    </row>
  </sheetData>
  <pageMargins left="0.138125" right="0.31496062992125984" top="0.55118110236220474" bottom="0.74803149606299213" header="0.31496062992125984" footer="0.31496062992125984"/>
  <pageSetup paperSize="9" scale="34" orientation="landscape" r:id="rId1"/>
  <headerFooter>
    <oddHeader>&amp;C&amp;G</oddHead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8"/>
  <sheetViews>
    <sheetView showGridLines="0" view="pageLayout" zoomScaleNormal="100" zoomScaleSheetLayoutView="40" workbookViewId="0">
      <selection activeCell="D16" sqref="D16"/>
    </sheetView>
  </sheetViews>
  <sheetFormatPr defaultColWidth="10" defaultRowHeight="15" customHeight="1" x14ac:dyDescent="0.25"/>
  <cols>
    <col min="1" max="1" width="37.285156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9" width="7.28515625" style="4" bestFit="1" customWidth="1"/>
    <col min="20" max="20" width="7.85546875" style="4" bestFit="1" customWidth="1"/>
    <col min="21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2" width="7.85546875" style="4" bestFit="1" customWidth="1"/>
    <col min="33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8" width="7.85546875" style="4" bestFit="1" customWidth="1"/>
    <col min="49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5" width="7.28515625" style="4" bestFit="1" customWidth="1"/>
    <col min="56" max="56" width="7.85546875" style="4" bestFit="1" customWidth="1"/>
    <col min="57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5" width="9.42578125" style="4" bestFit="1" customWidth="1"/>
    <col min="66" max="16384" width="10" style="4"/>
  </cols>
  <sheetData>
    <row r="1" spans="1:65" ht="18" customHeight="1" x14ac:dyDescent="0.25">
      <c r="A1" s="5" t="s">
        <v>131</v>
      </c>
      <c r="B1" s="6"/>
      <c r="C1" s="6"/>
      <c r="D1" s="6"/>
      <c r="E1" s="6"/>
      <c r="F1" s="6"/>
      <c r="G1" s="6"/>
      <c r="H1" s="6"/>
    </row>
    <row r="2" spans="1:65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</row>
    <row r="3" spans="1:65" ht="15" customHeight="1" x14ac:dyDescent="0.25">
      <c r="A3" s="10" t="s">
        <v>83</v>
      </c>
      <c r="B3" s="11">
        <v>28157.902346309183</v>
      </c>
      <c r="C3" s="11">
        <v>28398.301183502233</v>
      </c>
      <c r="D3" s="11">
        <v>29295.927573600493</v>
      </c>
      <c r="E3" s="11">
        <v>32967.030812713223</v>
      </c>
      <c r="F3" s="11">
        <v>30495.69834478484</v>
      </c>
      <c r="G3" s="11">
        <v>28257.175168268728</v>
      </c>
      <c r="H3" s="11">
        <v>30908.965881886928</v>
      </c>
      <c r="I3" s="11">
        <v>31733.280298181839</v>
      </c>
      <c r="J3" s="11">
        <v>29681.069771584916</v>
      </c>
      <c r="K3" s="11">
        <v>32737.351627245014</v>
      </c>
      <c r="L3" s="11">
        <v>32784.413195644403</v>
      </c>
      <c r="M3" s="11">
        <v>33762.850588555972</v>
      </c>
      <c r="N3" s="11">
        <v>29843.169226591752</v>
      </c>
      <c r="O3" s="11">
        <v>32549.24750245639</v>
      </c>
      <c r="P3" s="11">
        <v>32725.778495867373</v>
      </c>
      <c r="Q3" s="11">
        <v>33260.669583961135</v>
      </c>
      <c r="R3" s="11">
        <v>31004.658246541141</v>
      </c>
      <c r="S3" s="11">
        <v>31678.503081313851</v>
      </c>
      <c r="T3" s="11">
        <v>33445.475250869546</v>
      </c>
      <c r="U3" s="11">
        <v>36302.701976600125</v>
      </c>
      <c r="V3" s="11">
        <v>32236.113755998635</v>
      </c>
      <c r="W3" s="11">
        <v>32741.684475421567</v>
      </c>
      <c r="X3" s="11">
        <v>33061.244801381581</v>
      </c>
      <c r="Y3" s="11">
        <v>35761.696741757594</v>
      </c>
      <c r="Z3" s="11">
        <v>33933.143377962115</v>
      </c>
      <c r="AA3" s="11">
        <v>32365.158908328776</v>
      </c>
      <c r="AB3" s="11">
        <v>33592.923844579862</v>
      </c>
      <c r="AC3" s="11">
        <v>36339.624373036357</v>
      </c>
      <c r="AD3" s="11">
        <v>33412.972052552723</v>
      </c>
      <c r="AE3" s="11">
        <v>32562.239546550372</v>
      </c>
      <c r="AF3" s="11">
        <v>35602.652056734041</v>
      </c>
      <c r="AG3" s="11">
        <v>37652.856433426437</v>
      </c>
      <c r="AH3" s="11">
        <v>33699.341026744674</v>
      </c>
      <c r="AI3" s="11">
        <v>34239.150051495475</v>
      </c>
      <c r="AJ3" s="11">
        <v>35775.802372135615</v>
      </c>
      <c r="AK3" s="11">
        <v>39989.241549624319</v>
      </c>
      <c r="AL3" s="11">
        <v>37946.352567878996</v>
      </c>
      <c r="AM3" s="11">
        <v>37220.268747331495</v>
      </c>
      <c r="AN3" s="11">
        <v>37940.658223529172</v>
      </c>
      <c r="AO3" s="11">
        <v>40742.490461260393</v>
      </c>
      <c r="AP3" s="11">
        <v>41708.618090151227</v>
      </c>
      <c r="AQ3" s="11">
        <v>41961.808854162584</v>
      </c>
      <c r="AR3" s="11">
        <v>40041.9419803356</v>
      </c>
      <c r="AS3" s="11">
        <v>43017.870766798485</v>
      </c>
      <c r="AT3" s="11">
        <v>41368.559117503872</v>
      </c>
      <c r="AU3" s="11">
        <v>42220.878963729665</v>
      </c>
      <c r="AV3" s="11">
        <v>43711.818559428393</v>
      </c>
      <c r="AW3" s="11">
        <v>47026.116231711523</v>
      </c>
      <c r="AX3" s="11">
        <v>41844.185236506892</v>
      </c>
      <c r="AY3" s="11">
        <v>43140.781867594393</v>
      </c>
      <c r="AZ3" s="11">
        <v>44761.093931765099</v>
      </c>
      <c r="BA3" s="11">
        <v>48731.521577277454</v>
      </c>
      <c r="BB3" s="11">
        <v>45958.145940205723</v>
      </c>
      <c r="BC3" s="11">
        <v>30649.564847282509</v>
      </c>
      <c r="BD3" s="11">
        <v>33604.311956464328</v>
      </c>
      <c r="BE3" s="11">
        <v>38011.960060392987</v>
      </c>
      <c r="BF3" s="11">
        <v>33545.872782120954</v>
      </c>
      <c r="BG3" s="11">
        <v>37628.809770007218</v>
      </c>
      <c r="BH3" s="11">
        <v>39819.694485202934</v>
      </c>
      <c r="BI3" s="11">
        <v>46500.633496734496</v>
      </c>
      <c r="BJ3" s="11">
        <v>42412.789860309334</v>
      </c>
      <c r="BK3" s="11">
        <v>45774.532737083478</v>
      </c>
      <c r="BL3" s="11">
        <v>47223.902308066565</v>
      </c>
      <c r="BM3" s="11">
        <v>51513.164441402885</v>
      </c>
    </row>
    <row r="4" spans="1:65" ht="15" customHeight="1" x14ac:dyDescent="0.25">
      <c r="A4" s="12" t="s">
        <v>84</v>
      </c>
      <c r="B4" s="13">
        <v>22423.0752456788</v>
      </c>
      <c r="C4" s="13">
        <v>22245.280180268939</v>
      </c>
      <c r="D4" s="13">
        <v>22106.670397762467</v>
      </c>
      <c r="E4" s="13">
        <v>24125.730102983103</v>
      </c>
      <c r="F4" s="13">
        <v>24046.016280348569</v>
      </c>
      <c r="G4" s="13">
        <v>21620.576687610614</v>
      </c>
      <c r="H4" s="13">
        <v>22899.956169445366</v>
      </c>
      <c r="I4" s="13">
        <v>23831.657248876305</v>
      </c>
      <c r="J4" s="13">
        <v>23260.78585448493</v>
      </c>
      <c r="K4" s="13">
        <v>25243.069286262584</v>
      </c>
      <c r="L4" s="13">
        <v>24966.70520785293</v>
      </c>
      <c r="M4" s="13">
        <v>24397.586281684959</v>
      </c>
      <c r="N4" s="13">
        <v>23158.264785793737</v>
      </c>
      <c r="O4" s="13">
        <v>24832.37716336648</v>
      </c>
      <c r="P4" s="13">
        <v>24506.934663369317</v>
      </c>
      <c r="Q4" s="13">
        <v>24159.897410785878</v>
      </c>
      <c r="R4" s="13">
        <v>23190.982387577325</v>
      </c>
      <c r="S4" s="13">
        <v>23696.718931659292</v>
      </c>
      <c r="T4" s="13">
        <v>25232.589428095544</v>
      </c>
      <c r="U4" s="13">
        <v>26672.501576873859</v>
      </c>
      <c r="V4" s="13">
        <v>25056.385349799264</v>
      </c>
      <c r="W4" s="13">
        <v>25135.505113135576</v>
      </c>
      <c r="X4" s="13">
        <v>25572.703112789404</v>
      </c>
      <c r="Y4" s="13">
        <v>26329.428120993289</v>
      </c>
      <c r="Z4" s="13">
        <v>26561.93234269946</v>
      </c>
      <c r="AA4" s="13">
        <v>24517.181438753658</v>
      </c>
      <c r="AB4" s="13">
        <v>26241.85556198805</v>
      </c>
      <c r="AC4" s="13">
        <v>26590.348469638895</v>
      </c>
      <c r="AD4" s="13">
        <v>25462.62138298721</v>
      </c>
      <c r="AE4" s="13">
        <v>24259.513393038498</v>
      </c>
      <c r="AF4" s="13">
        <v>27285.801305893954</v>
      </c>
      <c r="AG4" s="13">
        <v>28267.904407217997</v>
      </c>
      <c r="AH4" s="13">
        <v>25561.666715465235</v>
      </c>
      <c r="AI4" s="13">
        <v>25556.71563585705</v>
      </c>
      <c r="AJ4" s="13">
        <v>27814.640261925841</v>
      </c>
      <c r="AK4" s="13">
        <v>29537.51238675194</v>
      </c>
      <c r="AL4" s="13">
        <v>29193.356955547348</v>
      </c>
      <c r="AM4" s="13">
        <v>28411.496601956729</v>
      </c>
      <c r="AN4" s="13">
        <v>29235.129881764205</v>
      </c>
      <c r="AO4" s="13">
        <v>30428.690560731753</v>
      </c>
      <c r="AP4" s="13">
        <v>33964.381667757771</v>
      </c>
      <c r="AQ4" s="13">
        <v>33897.088464802473</v>
      </c>
      <c r="AR4" s="13">
        <v>31499.923369449076</v>
      </c>
      <c r="AS4" s="13">
        <v>33761.515167014833</v>
      </c>
      <c r="AT4" s="13">
        <v>33454.871293675984</v>
      </c>
      <c r="AU4" s="13">
        <v>33520.680021299981</v>
      </c>
      <c r="AV4" s="13">
        <v>34870.416450339799</v>
      </c>
      <c r="AW4" s="13">
        <v>36999.126024028206</v>
      </c>
      <c r="AX4" s="13">
        <v>32600.944528846121</v>
      </c>
      <c r="AY4" s="13">
        <v>33576.881009954544</v>
      </c>
      <c r="AZ4" s="13">
        <v>35361.104976271577</v>
      </c>
      <c r="BA4" s="13">
        <v>37839.763317694378</v>
      </c>
      <c r="BB4" s="13">
        <v>36998.845894013859</v>
      </c>
      <c r="BC4" s="13">
        <v>21103.806966180015</v>
      </c>
      <c r="BD4" s="13">
        <v>23596.667336036859</v>
      </c>
      <c r="BE4" s="13">
        <v>26006.602817634539</v>
      </c>
      <c r="BF4" s="13">
        <v>23792.71458715633</v>
      </c>
      <c r="BG4" s="13">
        <v>27028.422445319229</v>
      </c>
      <c r="BH4" s="13">
        <v>29238.422284960954</v>
      </c>
      <c r="BI4" s="13">
        <v>34754.868047472228</v>
      </c>
      <c r="BJ4" s="13">
        <v>33163.604867953909</v>
      </c>
      <c r="BK4" s="13">
        <v>36107.493475277894</v>
      </c>
      <c r="BL4" s="13">
        <v>37479.974614614002</v>
      </c>
      <c r="BM4" s="13">
        <v>40600.714965903724</v>
      </c>
    </row>
    <row r="5" spans="1:65" ht="15" customHeight="1" x14ac:dyDescent="0.25">
      <c r="A5" s="14" t="s">
        <v>85</v>
      </c>
      <c r="B5" s="15">
        <v>5753.7823859072832</v>
      </c>
      <c r="C5" s="15">
        <v>6167.6654650124401</v>
      </c>
      <c r="D5" s="15">
        <v>7194.1681065082776</v>
      </c>
      <c r="E5" s="15">
        <v>8837.7280678798707</v>
      </c>
      <c r="F5" s="15">
        <v>6467.3193518263179</v>
      </c>
      <c r="G5" s="15">
        <v>6644.9420119982624</v>
      </c>
      <c r="H5" s="15">
        <v>8009.056046559559</v>
      </c>
      <c r="I5" s="15">
        <v>7905.5587683680433</v>
      </c>
      <c r="J5" s="15">
        <v>6422.1564080973139</v>
      </c>
      <c r="K5" s="15">
        <v>7499.7111407825978</v>
      </c>
      <c r="L5" s="15">
        <v>7825.6914856994626</v>
      </c>
      <c r="M5" s="15">
        <v>9384.191989136194</v>
      </c>
      <c r="N5" s="15">
        <v>6695.3339540542602</v>
      </c>
      <c r="O5" s="15">
        <v>7726.1526534295845</v>
      </c>
      <c r="P5" s="15">
        <v>8225.914887693234</v>
      </c>
      <c r="Q5" s="15">
        <v>9104.2842023539815</v>
      </c>
      <c r="R5" s="15">
        <v>7820.9721280000995</v>
      </c>
      <c r="S5" s="15">
        <v>7989.2392200994282</v>
      </c>
      <c r="T5" s="15">
        <v>8220.7850898438301</v>
      </c>
      <c r="U5" s="15">
        <v>9638.6796794706934</v>
      </c>
      <c r="V5" s="15">
        <v>7158.6090211446108</v>
      </c>
      <c r="W5" s="15">
        <v>7593.6594790504323</v>
      </c>
      <c r="X5" s="15">
        <v>7470.4397281123947</v>
      </c>
      <c r="Y5" s="15">
        <v>9450.5925586145768</v>
      </c>
      <c r="Z5" s="15">
        <v>7336.6528876713055</v>
      </c>
      <c r="AA5" s="15">
        <v>7846.8407891226625</v>
      </c>
      <c r="AB5" s="15">
        <v>7318.949860330099</v>
      </c>
      <c r="AC5" s="15">
        <v>9784.5036644520587</v>
      </c>
      <c r="AD5" s="15">
        <v>7943.154460502883</v>
      </c>
      <c r="AE5" s="15">
        <v>8314.5633590740581</v>
      </c>
      <c r="AF5" s="15">
        <v>8303.9330020024227</v>
      </c>
      <c r="AG5" s="15">
        <v>9391.3083267432867</v>
      </c>
      <c r="AH5" s="15">
        <v>8136.3549946614048</v>
      </c>
      <c r="AI5" s="15">
        <v>8685.4792278555396</v>
      </c>
      <c r="AJ5" s="15">
        <v>7952.5876092380249</v>
      </c>
      <c r="AK5" s="15">
        <v>10458.57816824502</v>
      </c>
      <c r="AL5" s="15">
        <v>8752.9956123316406</v>
      </c>
      <c r="AM5" s="15">
        <v>8808.772145374749</v>
      </c>
      <c r="AN5" s="15">
        <v>8705.5283417649716</v>
      </c>
      <c r="AO5" s="15">
        <v>10313.799900528624</v>
      </c>
      <c r="AP5" s="15">
        <v>7728.1533250585799</v>
      </c>
      <c r="AQ5" s="15">
        <v>8050.5638302134194</v>
      </c>
      <c r="AR5" s="15">
        <v>8534.7736908192564</v>
      </c>
      <c r="AS5" s="15">
        <v>9249.1606104988605</v>
      </c>
      <c r="AT5" s="15">
        <v>7912.3059734698654</v>
      </c>
      <c r="AU5" s="15">
        <v>8684.5483036869082</v>
      </c>
      <c r="AV5" s="15">
        <v>8828.990929745305</v>
      </c>
      <c r="AW5" s="15">
        <v>10001.870067736185</v>
      </c>
      <c r="AX5" s="15">
        <v>9204.2816307229477</v>
      </c>
      <c r="AY5" s="15">
        <v>9522.515230295794</v>
      </c>
      <c r="AZ5" s="15">
        <v>9375.6748208449753</v>
      </c>
      <c r="BA5" s="15">
        <v>10841.860278507549</v>
      </c>
      <c r="BB5" s="15">
        <v>8959.9139639370642</v>
      </c>
      <c r="BC5" s="15">
        <v>9416.0111898208052</v>
      </c>
      <c r="BD5" s="15">
        <v>9882.0973139845282</v>
      </c>
      <c r="BE5" s="15">
        <v>11838.371464537269</v>
      </c>
      <c r="BF5" s="15">
        <v>9635.5981353003026</v>
      </c>
      <c r="BG5" s="15">
        <v>10481.414983581788</v>
      </c>
      <c r="BH5" s="15">
        <v>10479.518818452214</v>
      </c>
      <c r="BI5" s="15">
        <v>11650.119064442195</v>
      </c>
      <c r="BJ5" s="15">
        <v>9179.2856303542176</v>
      </c>
      <c r="BK5" s="15">
        <v>9598.1949088906131</v>
      </c>
      <c r="BL5" s="15">
        <v>9677.6985316359714</v>
      </c>
      <c r="BM5" s="15">
        <v>10834.273885078985</v>
      </c>
    </row>
    <row r="6" spans="1:65" ht="15" customHeight="1" x14ac:dyDescent="0.25">
      <c r="A6" s="4" t="s">
        <v>86</v>
      </c>
      <c r="B6" s="13">
        <v>15188.528941361306</v>
      </c>
      <c r="C6" s="13">
        <v>18858.65617023001</v>
      </c>
      <c r="D6" s="13">
        <v>16979.258564772372</v>
      </c>
      <c r="E6" s="13">
        <v>18952.604879009657</v>
      </c>
      <c r="F6" s="13">
        <v>14424.019085595848</v>
      </c>
      <c r="G6" s="13">
        <v>16709.975671569584</v>
      </c>
      <c r="H6" s="13">
        <v>18595.236761351254</v>
      </c>
      <c r="I6" s="13">
        <v>23022.238803774129</v>
      </c>
      <c r="J6" s="13">
        <v>18562.876759536979</v>
      </c>
      <c r="K6" s="13">
        <v>15995.892600332123</v>
      </c>
      <c r="L6" s="13">
        <v>15958.972334563929</v>
      </c>
      <c r="M6" s="13">
        <v>15238.012234267891</v>
      </c>
      <c r="N6" s="13">
        <v>18364.988680044309</v>
      </c>
      <c r="O6" s="13">
        <v>18582.696143285804</v>
      </c>
      <c r="P6" s="13">
        <v>17241.940222249741</v>
      </c>
      <c r="Q6" s="13">
        <v>18579.446469075665</v>
      </c>
      <c r="R6" s="13">
        <v>17870.55347500031</v>
      </c>
      <c r="S6" s="13">
        <v>21250.620365551033</v>
      </c>
      <c r="T6" s="13">
        <v>18297.076992318947</v>
      </c>
      <c r="U6" s="13">
        <v>16652.152814306563</v>
      </c>
      <c r="V6" s="13">
        <v>14428.828976425719</v>
      </c>
      <c r="W6" s="13">
        <v>14795.229468363183</v>
      </c>
      <c r="X6" s="13">
        <v>15700.274087267537</v>
      </c>
      <c r="Y6" s="13">
        <v>14077.624972227273</v>
      </c>
      <c r="Z6" s="13">
        <v>10662.849680401911</v>
      </c>
      <c r="AA6" s="13">
        <v>14573.778760800367</v>
      </c>
      <c r="AB6" s="13">
        <v>12638.885039124285</v>
      </c>
      <c r="AC6" s="13">
        <v>13588.160887787384</v>
      </c>
      <c r="AD6" s="13">
        <v>13417.714343577672</v>
      </c>
      <c r="AE6" s="13">
        <v>16136.987412681656</v>
      </c>
      <c r="AF6" s="13">
        <v>17897.97540645461</v>
      </c>
      <c r="AG6" s="13">
        <v>12878.62243822932</v>
      </c>
      <c r="AH6" s="13">
        <v>13220.777039029115</v>
      </c>
      <c r="AI6" s="13">
        <v>15354.797263610059</v>
      </c>
      <c r="AJ6" s="13">
        <v>10074.23730575459</v>
      </c>
      <c r="AK6" s="13">
        <v>11970.467391606204</v>
      </c>
      <c r="AL6" s="13">
        <v>9987.302043823458</v>
      </c>
      <c r="AM6" s="13">
        <v>14638.292014433611</v>
      </c>
      <c r="AN6" s="13">
        <v>17218.011036337619</v>
      </c>
      <c r="AO6" s="13">
        <v>12652.799905405267</v>
      </c>
      <c r="AP6" s="13">
        <v>10213.801404348415</v>
      </c>
      <c r="AQ6" s="13">
        <v>14053.824765627494</v>
      </c>
      <c r="AR6" s="13">
        <v>15804.415356140938</v>
      </c>
      <c r="AS6" s="13">
        <v>15699.527589517813</v>
      </c>
      <c r="AT6" s="13">
        <v>9424.1405454063843</v>
      </c>
      <c r="AU6" s="13">
        <v>16922.465936854034</v>
      </c>
      <c r="AV6" s="13">
        <v>18175.669309023178</v>
      </c>
      <c r="AW6" s="13">
        <v>13498.032251790917</v>
      </c>
      <c r="AX6" s="13">
        <v>10486.914676889462</v>
      </c>
      <c r="AY6" s="13">
        <v>14335.349574529879</v>
      </c>
      <c r="AZ6" s="13">
        <v>18790.274795200596</v>
      </c>
      <c r="BA6" s="13">
        <v>17070.873795509033</v>
      </c>
      <c r="BB6" s="13">
        <v>14522.328131152994</v>
      </c>
      <c r="BC6" s="13">
        <v>18804.727934911076</v>
      </c>
      <c r="BD6" s="13">
        <v>27481.13919338398</v>
      </c>
      <c r="BE6" s="13">
        <v>28000.296243295863</v>
      </c>
      <c r="BF6" s="13">
        <v>24813.217122262806</v>
      </c>
      <c r="BG6" s="13">
        <v>26373.263094000369</v>
      </c>
      <c r="BH6" s="13">
        <v>25371.312172318136</v>
      </c>
      <c r="BI6" s="13">
        <v>22890.78607527227</v>
      </c>
      <c r="BJ6" s="13">
        <v>14835.978005037463</v>
      </c>
      <c r="BK6" s="13">
        <v>18041.305000701308</v>
      </c>
      <c r="BL6" s="13">
        <v>20149.668661386866</v>
      </c>
      <c r="BM6" s="13">
        <v>14829.565897726383</v>
      </c>
    </row>
    <row r="7" spans="1:65" ht="15" customHeight="1" x14ac:dyDescent="0.25">
      <c r="A7" s="16" t="s">
        <v>87</v>
      </c>
      <c r="B7" s="15">
        <v>12582.541344146832</v>
      </c>
      <c r="C7" s="15">
        <v>13586.254762736</v>
      </c>
      <c r="D7" s="15">
        <v>11795.582080857406</v>
      </c>
      <c r="E7" s="15">
        <v>15004.233734661542</v>
      </c>
      <c r="F7" s="15">
        <v>15073.312128461623</v>
      </c>
      <c r="G7" s="15">
        <v>14284.969166774978</v>
      </c>
      <c r="H7" s="15">
        <v>13631.980176820465</v>
      </c>
      <c r="I7" s="15">
        <v>14078.791882698752</v>
      </c>
      <c r="J7" s="15">
        <v>11420.651945032649</v>
      </c>
      <c r="K7" s="15">
        <v>11782.401686822619</v>
      </c>
      <c r="L7" s="15">
        <v>12064.356719699295</v>
      </c>
      <c r="M7" s="15">
        <v>12163.08175645235</v>
      </c>
      <c r="N7" s="15">
        <v>11820.502551402169</v>
      </c>
      <c r="O7" s="15">
        <v>11992.65028925256</v>
      </c>
      <c r="P7" s="15">
        <v>13250.511517645922</v>
      </c>
      <c r="Q7" s="15">
        <v>13485.058972246305</v>
      </c>
      <c r="R7" s="15">
        <v>12629.369163449146</v>
      </c>
      <c r="S7" s="15">
        <v>12705.035166892876</v>
      </c>
      <c r="T7" s="15">
        <v>14949.540878058977</v>
      </c>
      <c r="U7" s="15">
        <v>15702.235732427063</v>
      </c>
      <c r="V7" s="15">
        <v>15433.625045303508</v>
      </c>
      <c r="W7" s="15">
        <v>16047.500630139692</v>
      </c>
      <c r="X7" s="15">
        <v>16517.695649846148</v>
      </c>
      <c r="Y7" s="15">
        <v>15675.811831009305</v>
      </c>
      <c r="Z7" s="15">
        <v>15681.686230978896</v>
      </c>
      <c r="AA7" s="15">
        <v>15492.487450878503</v>
      </c>
      <c r="AB7" s="15">
        <v>16120.876881109136</v>
      </c>
      <c r="AC7" s="15">
        <v>16649.209976633301</v>
      </c>
      <c r="AD7" s="15">
        <v>15481.423757770606</v>
      </c>
      <c r="AE7" s="15">
        <v>14407.219212770769</v>
      </c>
      <c r="AF7" s="15">
        <v>13827.093975280244</v>
      </c>
      <c r="AG7" s="15">
        <v>19291.19848934095</v>
      </c>
      <c r="AH7" s="15">
        <v>18322.469075186298</v>
      </c>
      <c r="AI7" s="15">
        <v>16587.237175323742</v>
      </c>
      <c r="AJ7" s="15">
        <v>17977.845411140574</v>
      </c>
      <c r="AK7" s="15">
        <v>18651.448338349328</v>
      </c>
      <c r="AL7" s="15">
        <v>20436.570259768163</v>
      </c>
      <c r="AM7" s="15">
        <v>17256.904125629768</v>
      </c>
      <c r="AN7" s="15">
        <v>18378.307845428251</v>
      </c>
      <c r="AO7" s="15">
        <v>21845.475769173754</v>
      </c>
      <c r="AP7" s="15">
        <v>23230.530441169598</v>
      </c>
      <c r="AQ7" s="15">
        <v>17884.71252874206</v>
      </c>
      <c r="AR7" s="15">
        <v>20359.410105544783</v>
      </c>
      <c r="AS7" s="15">
        <v>24055.079513093253</v>
      </c>
      <c r="AT7" s="15">
        <v>25349.743632060919</v>
      </c>
      <c r="AU7" s="15">
        <v>22857.161675340602</v>
      </c>
      <c r="AV7" s="15">
        <v>22007.452751933099</v>
      </c>
      <c r="AW7" s="15">
        <v>26777.292404764998</v>
      </c>
      <c r="AX7" s="15">
        <v>26827.043802482614</v>
      </c>
      <c r="AY7" s="15">
        <v>24741.032319107246</v>
      </c>
      <c r="AZ7" s="15">
        <v>24917.767315598405</v>
      </c>
      <c r="BA7" s="15">
        <v>29602.823688520835</v>
      </c>
      <c r="BB7" s="15">
        <v>25148.250544093749</v>
      </c>
      <c r="BC7" s="15">
        <v>5586.7896523288919</v>
      </c>
      <c r="BD7" s="15">
        <v>5280.9882217885361</v>
      </c>
      <c r="BE7" s="15">
        <v>7541.7750267177707</v>
      </c>
      <c r="BF7" s="15">
        <v>8051.0146358143047</v>
      </c>
      <c r="BG7" s="15">
        <v>9365.6796011014503</v>
      </c>
      <c r="BH7" s="15">
        <v>11326.569149094619</v>
      </c>
      <c r="BI7" s="15">
        <v>16156.617268867265</v>
      </c>
      <c r="BJ7" s="15">
        <v>20085.261400892312</v>
      </c>
      <c r="BK7" s="15">
        <v>20848.047826472775</v>
      </c>
      <c r="BL7" s="15">
        <v>24403.540726050338</v>
      </c>
      <c r="BM7" s="15">
        <v>24782.599235636368</v>
      </c>
    </row>
    <row r="8" spans="1:65" ht="15" customHeight="1" x14ac:dyDescent="0.25">
      <c r="A8" s="12" t="s">
        <v>88</v>
      </c>
      <c r="B8" s="13">
        <v>741.08479811138011</v>
      </c>
      <c r="C8" s="13">
        <v>711.32827065573645</v>
      </c>
      <c r="D8" s="13">
        <v>429.14228377534829</v>
      </c>
      <c r="E8" s="13">
        <v>623.42618714047717</v>
      </c>
      <c r="F8" s="13">
        <v>794.91220772981569</v>
      </c>
      <c r="G8" s="13">
        <v>697.44243028929498</v>
      </c>
      <c r="H8" s="13">
        <v>971.54552965794937</v>
      </c>
      <c r="I8" s="13">
        <v>796.13497179354931</v>
      </c>
      <c r="J8" s="13">
        <v>470.24566025167923</v>
      </c>
      <c r="K8" s="13">
        <v>729.92182601911088</v>
      </c>
      <c r="L8" s="13">
        <v>880.18844384802821</v>
      </c>
      <c r="M8" s="13">
        <v>891.68186279841848</v>
      </c>
      <c r="N8" s="13">
        <v>809.9563688337339</v>
      </c>
      <c r="O8" s="13">
        <v>1250.6271742753181</v>
      </c>
      <c r="P8" s="13">
        <v>689.98916211760684</v>
      </c>
      <c r="Q8" s="13">
        <v>1529.7564129523844</v>
      </c>
      <c r="R8" s="13">
        <v>1245.8899946903264</v>
      </c>
      <c r="S8" s="13">
        <v>1372.2567434116604</v>
      </c>
      <c r="T8" s="13">
        <v>1181.6551643502657</v>
      </c>
      <c r="U8" s="13">
        <v>1584.3401454243046</v>
      </c>
      <c r="V8" s="13">
        <v>986.19250402056048</v>
      </c>
      <c r="W8" s="13">
        <v>1566.8393049294427</v>
      </c>
      <c r="X8" s="13">
        <v>1459.8077593306896</v>
      </c>
      <c r="Y8" s="13">
        <v>952.23414841476506</v>
      </c>
      <c r="Z8" s="13">
        <v>769.05846272399265</v>
      </c>
      <c r="AA8" s="13">
        <v>1638.958141153106</v>
      </c>
      <c r="AB8" s="13">
        <v>1817.7662590793893</v>
      </c>
      <c r="AC8" s="13">
        <v>1611.872409311801</v>
      </c>
      <c r="AD8" s="13">
        <v>1347.5463511177916</v>
      </c>
      <c r="AE8" s="13">
        <v>1009.1074911893731</v>
      </c>
      <c r="AF8" s="13">
        <v>1804.1799292476337</v>
      </c>
      <c r="AG8" s="13">
        <v>2812.2047024769786</v>
      </c>
      <c r="AH8" s="13">
        <v>3232.5474840149072</v>
      </c>
      <c r="AI8" s="13">
        <v>3606.1248517081858</v>
      </c>
      <c r="AJ8" s="13">
        <v>3236.2609746119083</v>
      </c>
      <c r="AK8" s="13">
        <v>3829.0666896650009</v>
      </c>
      <c r="AL8" s="13">
        <v>3762.8338234740377</v>
      </c>
      <c r="AM8" s="13">
        <v>3270.6571577953978</v>
      </c>
      <c r="AN8" s="13">
        <v>3204.0020784262397</v>
      </c>
      <c r="AO8" s="13">
        <v>3817.3979403043277</v>
      </c>
      <c r="AP8" s="13">
        <v>4187.9573283184491</v>
      </c>
      <c r="AQ8" s="13">
        <v>3971.2891902414053</v>
      </c>
      <c r="AR8" s="13">
        <v>4135.3892553538617</v>
      </c>
      <c r="AS8" s="13">
        <v>6259.3245816715435</v>
      </c>
      <c r="AT8" s="13">
        <v>6913.4341963292036</v>
      </c>
      <c r="AU8" s="13">
        <v>7166.6888095231261</v>
      </c>
      <c r="AV8" s="13">
        <v>7425.8355266539193</v>
      </c>
      <c r="AW8" s="13">
        <v>8311.5342852527338</v>
      </c>
      <c r="AX8" s="13">
        <v>7408.1877995493087</v>
      </c>
      <c r="AY8" s="13">
        <v>7695.9475438255067</v>
      </c>
      <c r="AZ8" s="13">
        <v>7026.6872927600944</v>
      </c>
      <c r="BA8" s="13">
        <v>8843.8334441611278</v>
      </c>
      <c r="BB8" s="13">
        <v>6260.1173703106651</v>
      </c>
      <c r="BC8" s="13">
        <v>2185.1541196296857</v>
      </c>
      <c r="BD8" s="13">
        <v>2524.4773708595221</v>
      </c>
      <c r="BE8" s="13">
        <v>3765.5819677767904</v>
      </c>
      <c r="BF8" s="13">
        <v>4003.3174259215639</v>
      </c>
      <c r="BG8" s="13">
        <v>5389.0366803065399</v>
      </c>
      <c r="BH8" s="13">
        <v>4999.1039758932093</v>
      </c>
      <c r="BI8" s="13">
        <v>5713.5990778749101</v>
      </c>
      <c r="BJ8" s="13">
        <v>7795.2437946136133</v>
      </c>
      <c r="BK8" s="13">
        <v>8997.1093275755229</v>
      </c>
      <c r="BL8" s="13">
        <v>9462.6586820296488</v>
      </c>
      <c r="BM8" s="13">
        <v>7289.2170061231163</v>
      </c>
    </row>
    <row r="9" spans="1:65" ht="15" customHeight="1" x14ac:dyDescent="0.25">
      <c r="A9" s="12" t="s">
        <v>89</v>
      </c>
      <c r="B9" s="13">
        <v>11957.87012678232</v>
      </c>
      <c r="C9" s="13">
        <v>13005.989101278996</v>
      </c>
      <c r="D9" s="13">
        <v>11491.598503247031</v>
      </c>
      <c r="E9" s="13">
        <v>14535.332797797699</v>
      </c>
      <c r="F9" s="13">
        <v>14423.462171302423</v>
      </c>
      <c r="G9" s="13">
        <v>13728.374924112488</v>
      </c>
      <c r="H9" s="13">
        <v>12776.381080800646</v>
      </c>
      <c r="I9" s="13">
        <v>13414.909611989846</v>
      </c>
      <c r="J9" s="13">
        <v>11072.128607492912</v>
      </c>
      <c r="K9" s="13">
        <v>11158.120207057354</v>
      </c>
      <c r="L9" s="13">
        <v>11281.520036491744</v>
      </c>
      <c r="M9" s="13">
        <v>11369.198826761613</v>
      </c>
      <c r="N9" s="13">
        <v>11111.110842535945</v>
      </c>
      <c r="O9" s="13">
        <v>10814.749851410812</v>
      </c>
      <c r="P9" s="13">
        <v>12688.144487758102</v>
      </c>
      <c r="Q9" s="13">
        <v>12028.641874887669</v>
      </c>
      <c r="R9" s="13">
        <v>11464.307835704998</v>
      </c>
      <c r="S9" s="13">
        <v>11405.549982019933</v>
      </c>
      <c r="T9" s="13">
        <v>13884.619976853781</v>
      </c>
      <c r="U9" s="13">
        <v>14215.854182468338</v>
      </c>
      <c r="V9" s="13">
        <v>14574.949163801459</v>
      </c>
      <c r="W9" s="13">
        <v>14584.996648561804</v>
      </c>
      <c r="X9" s="13">
        <v>15173.261236656967</v>
      </c>
      <c r="Y9" s="13">
        <v>14855.674952092879</v>
      </c>
      <c r="Z9" s="13">
        <v>15049.252628916607</v>
      </c>
      <c r="AA9" s="13">
        <v>13952.507805792462</v>
      </c>
      <c r="AB9" s="13">
        <v>14401.504400189358</v>
      </c>
      <c r="AC9" s="13">
        <v>15149.825620994705</v>
      </c>
      <c r="AD9" s="13">
        <v>14245.618256884325</v>
      </c>
      <c r="AE9" s="13">
        <v>13515.661302482027</v>
      </c>
      <c r="AF9" s="13">
        <v>12089.4577066332</v>
      </c>
      <c r="AG9" s="13">
        <v>16555.496402620705</v>
      </c>
      <c r="AH9" s="13">
        <v>15113.120706836229</v>
      </c>
      <c r="AI9" s="13">
        <v>12954.115628833793</v>
      </c>
      <c r="AJ9" s="13">
        <v>14759.791505924864</v>
      </c>
      <c r="AK9" s="13">
        <v>14807.972158405109</v>
      </c>
      <c r="AL9" s="13">
        <v>16673.736436294137</v>
      </c>
      <c r="AM9" s="13">
        <v>13986.246967834386</v>
      </c>
      <c r="AN9" s="13">
        <v>15174.305767002028</v>
      </c>
      <c r="AO9" s="13">
        <v>18028.077828869446</v>
      </c>
      <c r="AP9" s="13">
        <v>19042.283835497066</v>
      </c>
      <c r="AQ9" s="13">
        <v>14002.567486125741</v>
      </c>
      <c r="AR9" s="13">
        <v>16279.396229625607</v>
      </c>
      <c r="AS9" s="13">
        <v>18025.458274739984</v>
      </c>
      <c r="AT9" s="13">
        <v>18912.010362238678</v>
      </c>
      <c r="AU9" s="13">
        <v>16360.108905322882</v>
      </c>
      <c r="AV9" s="13">
        <v>15361.948113239985</v>
      </c>
      <c r="AW9" s="13">
        <v>19228.497058324501</v>
      </c>
      <c r="AX9" s="13">
        <v>19961.936217081755</v>
      </c>
      <c r="AY9" s="13">
        <v>17752.356409958255</v>
      </c>
      <c r="AZ9" s="13">
        <v>18430.336040422208</v>
      </c>
      <c r="BA9" s="13">
        <v>21518.160929456666</v>
      </c>
      <c r="BB9" s="13">
        <v>19206.643589917989</v>
      </c>
      <c r="BC9" s="13">
        <v>3682.0688438631232</v>
      </c>
      <c r="BD9" s="13">
        <v>3142.718497155719</v>
      </c>
      <c r="BE9" s="13">
        <v>4370.0639371221541</v>
      </c>
      <c r="BF9" s="13">
        <v>4701.2267291978924</v>
      </c>
      <c r="BG9" s="13">
        <v>4943.7686587386734</v>
      </c>
      <c r="BH9" s="13">
        <v>7067.9956469017907</v>
      </c>
      <c r="BI9" s="13">
        <v>11098.780962338795</v>
      </c>
      <c r="BJ9" s="13">
        <v>13264.301027299267</v>
      </c>
      <c r="BK9" s="13">
        <v>13145.888465946769</v>
      </c>
      <c r="BL9" s="13">
        <v>16121.958762221939</v>
      </c>
      <c r="BM9" s="13">
        <v>17966.144314734662</v>
      </c>
    </row>
    <row r="10" spans="1:65" ht="15" customHeight="1" x14ac:dyDescent="0.25">
      <c r="A10" s="16" t="s">
        <v>90</v>
      </c>
      <c r="B10" s="15">
        <v>19921.276321401256</v>
      </c>
      <c r="C10" s="15">
        <v>23375.319863316603</v>
      </c>
      <c r="D10" s="15">
        <v>22162.869829159903</v>
      </c>
      <c r="E10" s="15">
        <v>25365.005376796966</v>
      </c>
      <c r="F10" s="15">
        <v>20863.290856846394</v>
      </c>
      <c r="G10" s="15">
        <v>20869.848887330376</v>
      </c>
      <c r="H10" s="15">
        <v>22744.925119452208</v>
      </c>
      <c r="I10" s="15">
        <v>25097.222738882163</v>
      </c>
      <c r="J10" s="15">
        <v>20762.358848330965</v>
      </c>
      <c r="K10" s="15">
        <v>21234.479775868222</v>
      </c>
      <c r="L10" s="15">
        <v>20356.569011658561</v>
      </c>
      <c r="M10" s="15">
        <v>20970.262275343237</v>
      </c>
      <c r="N10" s="15">
        <v>20041.495255437872</v>
      </c>
      <c r="O10" s="15">
        <v>22502.609538687178</v>
      </c>
      <c r="P10" s="15">
        <v>22869.401486635768</v>
      </c>
      <c r="Q10" s="15">
        <v>24578.419865792101</v>
      </c>
      <c r="R10" s="15">
        <v>21718.898833375602</v>
      </c>
      <c r="S10" s="15">
        <v>24295.369303644176</v>
      </c>
      <c r="T10" s="15">
        <v>24344.790011307152</v>
      </c>
      <c r="U10" s="15">
        <v>23969.110652314666</v>
      </c>
      <c r="V10" s="15">
        <v>20804.959017966274</v>
      </c>
      <c r="W10" s="15">
        <v>21602.869238445008</v>
      </c>
      <c r="X10" s="15">
        <v>23113.691119206338</v>
      </c>
      <c r="Y10" s="15">
        <v>20827.119536206439</v>
      </c>
      <c r="Z10" s="15">
        <v>17666.228097079264</v>
      </c>
      <c r="AA10" s="15">
        <v>20602.28860246783</v>
      </c>
      <c r="AB10" s="15">
        <v>20047.779587164699</v>
      </c>
      <c r="AC10" s="15">
        <v>22335.681772080603</v>
      </c>
      <c r="AD10" s="15">
        <v>19749.77902365792</v>
      </c>
      <c r="AE10" s="15">
        <v>20774.870108953448</v>
      </c>
      <c r="AF10" s="15">
        <v>24256.508038090717</v>
      </c>
      <c r="AG10" s="15">
        <v>25331.952442621518</v>
      </c>
      <c r="AH10" s="15">
        <v>22387.630280905905</v>
      </c>
      <c r="AI10" s="15">
        <v>23336.198093404349</v>
      </c>
      <c r="AJ10" s="15">
        <v>21586.093405950985</v>
      </c>
      <c r="AK10" s="15">
        <v>24642.078219738818</v>
      </c>
      <c r="AL10" s="15">
        <v>23360.971051011507</v>
      </c>
      <c r="AM10" s="15">
        <v>24776.975214052858</v>
      </c>
      <c r="AN10" s="15">
        <v>28115.349933234051</v>
      </c>
      <c r="AO10" s="15">
        <v>28654.696801701633</v>
      </c>
      <c r="AP10" s="15">
        <v>27956.855939897647</v>
      </c>
      <c r="AQ10" s="15">
        <v>27815.208891161492</v>
      </c>
      <c r="AR10" s="15">
        <v>29571.201679852966</v>
      </c>
      <c r="AS10" s="15">
        <v>33559.547086507722</v>
      </c>
      <c r="AT10" s="15">
        <v>29024.996888409732</v>
      </c>
      <c r="AU10" s="15">
        <v>34108.579524725246</v>
      </c>
      <c r="AV10" s="15">
        <v>34330.821036359892</v>
      </c>
      <c r="AW10" s="15">
        <v>35913.498842465568</v>
      </c>
      <c r="AX10" s="15">
        <v>28325.212796170268</v>
      </c>
      <c r="AY10" s="15">
        <v>31391.845949612663</v>
      </c>
      <c r="AZ10" s="15">
        <v>34834.630422837974</v>
      </c>
      <c r="BA10" s="15">
        <v>38804.495118837011</v>
      </c>
      <c r="BB10" s="15">
        <v>31531.163833325641</v>
      </c>
      <c r="BC10" s="15">
        <v>21359.486134413117</v>
      </c>
      <c r="BD10" s="15">
        <v>26654.051654061186</v>
      </c>
      <c r="BE10" s="15">
        <v>30690.238364291617</v>
      </c>
      <c r="BF10" s="15">
        <v>25725.128323421275</v>
      </c>
      <c r="BG10" s="15">
        <v>28538.899763482055</v>
      </c>
      <c r="BH10" s="15">
        <v>30890.572828095846</v>
      </c>
      <c r="BI10" s="15">
        <v>34566.299752038729</v>
      </c>
      <c r="BJ10" s="15">
        <v>28512.913678383775</v>
      </c>
      <c r="BK10" s="15">
        <v>33008.706588816196</v>
      </c>
      <c r="BL10" s="15">
        <v>37048.348734908723</v>
      </c>
      <c r="BM10" s="15">
        <v>36809.425332580024</v>
      </c>
    </row>
    <row r="11" spans="1:65" ht="15" customHeight="1" x14ac:dyDescent="0.25">
      <c r="A11" s="12" t="s">
        <v>91</v>
      </c>
      <c r="B11" s="13">
        <v>15156.236031592307</v>
      </c>
      <c r="C11" s="13">
        <v>18239.480908754827</v>
      </c>
      <c r="D11" s="13">
        <v>17098.764077427837</v>
      </c>
      <c r="E11" s="13">
        <v>19633.599839052506</v>
      </c>
      <c r="F11" s="13">
        <v>15485.62335788406</v>
      </c>
      <c r="G11" s="13">
        <v>15587.489463646241</v>
      </c>
      <c r="H11" s="13">
        <v>17451.737351637119</v>
      </c>
      <c r="I11" s="13">
        <v>19634.477491272366</v>
      </c>
      <c r="J11" s="13">
        <v>15817.375777604246</v>
      </c>
      <c r="K11" s="13">
        <v>15960.438705289969</v>
      </c>
      <c r="L11" s="13">
        <v>14884.841242648974</v>
      </c>
      <c r="M11" s="13">
        <v>15570.667273573801</v>
      </c>
      <c r="N11" s="13">
        <v>15503.894475844783</v>
      </c>
      <c r="O11" s="13">
        <v>17976.464527337437</v>
      </c>
      <c r="P11" s="13">
        <v>17417.175893731684</v>
      </c>
      <c r="Q11" s="13">
        <v>17876.312660351137</v>
      </c>
      <c r="R11" s="13">
        <v>16820.218443841528</v>
      </c>
      <c r="S11" s="13">
        <v>19398.926431510667</v>
      </c>
      <c r="T11" s="13">
        <v>19300.523473075027</v>
      </c>
      <c r="U11" s="13">
        <v>18966.65100800513</v>
      </c>
      <c r="V11" s="13">
        <v>15829.534291390379</v>
      </c>
      <c r="W11" s="13">
        <v>16607.920337220148</v>
      </c>
      <c r="X11" s="13">
        <v>15312.413296567123</v>
      </c>
      <c r="Y11" s="13">
        <v>15801.734352249689</v>
      </c>
      <c r="Z11" s="13">
        <v>12283.567621715034</v>
      </c>
      <c r="AA11" s="13">
        <v>15051.168261218763</v>
      </c>
      <c r="AB11" s="13">
        <v>14247.629228068206</v>
      </c>
      <c r="AC11" s="13">
        <v>16552.279356936244</v>
      </c>
      <c r="AD11" s="13">
        <v>14277.384403748905</v>
      </c>
      <c r="AE11" s="13">
        <v>14862.737632717035</v>
      </c>
      <c r="AF11" s="13">
        <v>18451.725775210605</v>
      </c>
      <c r="AG11" s="13">
        <v>18441.700178024694</v>
      </c>
      <c r="AH11" s="13">
        <v>16941.635184617371</v>
      </c>
      <c r="AI11" s="13">
        <v>17437.446646042052</v>
      </c>
      <c r="AJ11" s="13">
        <v>15592.007267029407</v>
      </c>
      <c r="AK11" s="13">
        <v>18129.910902311163</v>
      </c>
      <c r="AL11" s="13">
        <v>16685.438419204995</v>
      </c>
      <c r="AM11" s="13">
        <v>17922.708067490417</v>
      </c>
      <c r="AN11" s="13">
        <v>21655.883205528702</v>
      </c>
      <c r="AO11" s="13">
        <v>22039.254307775867</v>
      </c>
      <c r="AP11" s="13">
        <v>21771.336020493301</v>
      </c>
      <c r="AQ11" s="13">
        <v>21651.345582937654</v>
      </c>
      <c r="AR11" s="13">
        <v>23286.158353235653</v>
      </c>
      <c r="AS11" s="13">
        <v>26630.536247447388</v>
      </c>
      <c r="AT11" s="13">
        <v>22508.526245097462</v>
      </c>
      <c r="AU11" s="13">
        <v>26715.460526728453</v>
      </c>
      <c r="AV11" s="13">
        <v>26948.182390150108</v>
      </c>
      <c r="AW11" s="13">
        <v>27663.099004773685</v>
      </c>
      <c r="AX11" s="13">
        <v>21102.443899562873</v>
      </c>
      <c r="AY11" s="13">
        <v>24622.181331863118</v>
      </c>
      <c r="AZ11" s="13">
        <v>27201.044730526621</v>
      </c>
      <c r="BA11" s="13">
        <v>31328.039661154649</v>
      </c>
      <c r="BB11" s="13">
        <v>25080.971248419977</v>
      </c>
      <c r="BC11" s="13">
        <v>18348.538251076221</v>
      </c>
      <c r="BD11" s="13">
        <v>23483.260472639166</v>
      </c>
      <c r="BE11" s="13">
        <v>26775.682736089926</v>
      </c>
      <c r="BF11" s="13">
        <v>22456.22269558538</v>
      </c>
      <c r="BG11" s="13">
        <v>24649.45554242286</v>
      </c>
      <c r="BH11" s="13">
        <v>26596.898071122421</v>
      </c>
      <c r="BI11" s="13">
        <v>30044.011386750037</v>
      </c>
      <c r="BJ11" s="13">
        <v>24192.414894720492</v>
      </c>
      <c r="BK11" s="13">
        <v>28147.508049689357</v>
      </c>
      <c r="BL11" s="13">
        <v>32307.578436089596</v>
      </c>
      <c r="BM11" s="13">
        <v>31737.69463599825</v>
      </c>
    </row>
    <row r="12" spans="1:65" ht="15" customHeight="1" x14ac:dyDescent="0.25">
      <c r="A12" s="12" t="s">
        <v>92</v>
      </c>
      <c r="B12" s="13">
        <v>4722.5241333002814</v>
      </c>
      <c r="C12" s="13">
        <v>5081.9034857394563</v>
      </c>
      <c r="D12" s="13">
        <v>5014.6980414869877</v>
      </c>
      <c r="E12" s="13">
        <v>5674.2871352438169</v>
      </c>
      <c r="F12" s="13">
        <v>5336.5834023831267</v>
      </c>
      <c r="G12" s="13">
        <v>5240.4002500445458</v>
      </c>
      <c r="H12" s="13">
        <v>5243.3365272508527</v>
      </c>
      <c r="I12" s="13">
        <v>5404.3797036668657</v>
      </c>
      <c r="J12" s="13">
        <v>4900.3230814532581</v>
      </c>
      <c r="K12" s="13">
        <v>5232.1197879988813</v>
      </c>
      <c r="L12" s="13">
        <v>5438.7450098422214</v>
      </c>
      <c r="M12" s="13">
        <v>5361.5087591442343</v>
      </c>
      <c r="N12" s="13">
        <v>4501.8377109539779</v>
      </c>
      <c r="O12" s="13">
        <v>4488.2810709287751</v>
      </c>
      <c r="P12" s="13">
        <v>5410.3110380015532</v>
      </c>
      <c r="Q12" s="13">
        <v>6653.6667043963298</v>
      </c>
      <c r="R12" s="13">
        <v>4856.8933330562122</v>
      </c>
      <c r="S12" s="13">
        <v>4843.8922048700169</v>
      </c>
      <c r="T12" s="13">
        <v>4992.9812074533438</v>
      </c>
      <c r="U12" s="13">
        <v>4952.324398231277</v>
      </c>
      <c r="V12" s="13">
        <v>4954.8820271245777</v>
      </c>
      <c r="W12" s="13">
        <v>4967.1472196045124</v>
      </c>
      <c r="X12" s="13">
        <v>7864.3527594034404</v>
      </c>
      <c r="Y12" s="13">
        <v>5006.5078077831959</v>
      </c>
      <c r="Z12" s="13">
        <v>5416.0580614086603</v>
      </c>
      <c r="AA12" s="13">
        <v>5555.4628813029194</v>
      </c>
      <c r="AB12" s="13">
        <v>5823.3649243376458</v>
      </c>
      <c r="AC12" s="13">
        <v>5776.9217202852869</v>
      </c>
      <c r="AD12" s="13">
        <v>5484.426080532854</v>
      </c>
      <c r="AE12" s="13">
        <v>5929.686974364924</v>
      </c>
      <c r="AF12" s="13">
        <v>5790.7287838044676</v>
      </c>
      <c r="AG12" s="13">
        <v>6901.6293665206704</v>
      </c>
      <c r="AH12" s="13">
        <v>5432.2254044145948</v>
      </c>
      <c r="AI12" s="13">
        <v>5892.865794896481</v>
      </c>
      <c r="AJ12" s="13">
        <v>6009.1504002503034</v>
      </c>
      <c r="AK12" s="13">
        <v>6516.7584004386272</v>
      </c>
      <c r="AL12" s="13">
        <v>6675.5326318064963</v>
      </c>
      <c r="AM12" s="13">
        <v>6854.2671465624308</v>
      </c>
      <c r="AN12" s="13">
        <v>6459.4667277053368</v>
      </c>
      <c r="AO12" s="13">
        <v>6615.442493925746</v>
      </c>
      <c r="AP12" s="13">
        <v>6244.4435882445168</v>
      </c>
      <c r="AQ12" s="13">
        <v>6221.8575202451921</v>
      </c>
      <c r="AR12" s="13">
        <v>6364.1571784572297</v>
      </c>
      <c r="AS12" s="13">
        <v>7032.0680555030349</v>
      </c>
      <c r="AT12" s="13">
        <v>6569.8437882496974</v>
      </c>
      <c r="AU12" s="13">
        <v>7474.6535716511262</v>
      </c>
      <c r="AV12" s="13">
        <v>7468.8734462966186</v>
      </c>
      <c r="AW12" s="13">
        <v>8303.1213757872993</v>
      </c>
      <c r="AX12" s="13">
        <v>7195.1126228024223</v>
      </c>
      <c r="AY12" s="13">
        <v>6850.7168085566509</v>
      </c>
      <c r="AZ12" s="13">
        <v>7712.5398287538537</v>
      </c>
      <c r="BA12" s="13">
        <v>7657.2981934223099</v>
      </c>
      <c r="BB12" s="13">
        <v>6561.5239321749395</v>
      </c>
      <c r="BC12" s="13">
        <v>3203.8945630548083</v>
      </c>
      <c r="BD12" s="13">
        <v>3462.3077528689455</v>
      </c>
      <c r="BE12" s="13">
        <v>4227.4090604269431</v>
      </c>
      <c r="BF12" s="13">
        <v>3580.9774584178513</v>
      </c>
      <c r="BG12" s="13">
        <v>4191.2517367361625</v>
      </c>
      <c r="BH12" s="13">
        <v>4606.2164309471727</v>
      </c>
      <c r="BI12" s="13">
        <v>4919.6776763249391</v>
      </c>
      <c r="BJ12" s="13">
        <v>4534.4255149990367</v>
      </c>
      <c r="BK12" s="13">
        <v>5136.459384785986</v>
      </c>
      <c r="BL12" s="13">
        <v>5190.2194122661385</v>
      </c>
      <c r="BM12" s="13">
        <v>5447.2724374836862</v>
      </c>
    </row>
    <row r="13" spans="1:65" ht="15" customHeight="1" x14ac:dyDescent="0.25">
      <c r="A13" s="17" t="s">
        <v>94</v>
      </c>
      <c r="B13" s="18">
        <v>35941.475285344866</v>
      </c>
      <c r="C13" s="18">
        <v>37418.989827326121</v>
      </c>
      <c r="D13" s="18">
        <v>35906.78045530853</v>
      </c>
      <c r="E13" s="18">
        <v>41484.796940612396</v>
      </c>
      <c r="F13" s="18">
        <v>38966.154554401306</v>
      </c>
      <c r="G13" s="18">
        <v>38274.032076056377</v>
      </c>
      <c r="H13" s="18">
        <v>40357.858392692418</v>
      </c>
      <c r="I13" s="18">
        <v>43765.450821377905</v>
      </c>
      <c r="J13" s="18">
        <v>38945.526746185897</v>
      </c>
      <c r="K13" s="18">
        <v>39301.515007740811</v>
      </c>
      <c r="L13" s="18">
        <v>40480.968362623193</v>
      </c>
      <c r="M13" s="18">
        <v>40209.245534439782</v>
      </c>
      <c r="N13" s="18">
        <v>40003.24187153719</v>
      </c>
      <c r="O13" s="18">
        <v>40676.496197517852</v>
      </c>
      <c r="P13" s="18">
        <v>40376.574545685406</v>
      </c>
      <c r="Q13" s="18">
        <v>40799.697289393851</v>
      </c>
      <c r="R13" s="18">
        <v>39809.335170511113</v>
      </c>
      <c r="S13" s="18">
        <v>41381.522227167938</v>
      </c>
      <c r="T13" s="18">
        <v>42338.195104451479</v>
      </c>
      <c r="U13" s="18">
        <v>44679.34969539562</v>
      </c>
      <c r="V13" s="18">
        <v>41273.195315539677</v>
      </c>
      <c r="W13" s="18">
        <v>41945.536458117313</v>
      </c>
      <c r="X13" s="18">
        <v>42103.267433873167</v>
      </c>
      <c r="Y13" s="18">
        <v>44709.190829775958</v>
      </c>
      <c r="Z13" s="18">
        <v>42724.411003787856</v>
      </c>
      <c r="AA13" s="18">
        <v>41823.428831591948</v>
      </c>
      <c r="AB13" s="18">
        <v>42326.127659677477</v>
      </c>
      <c r="AC13" s="18">
        <v>44232.052087832453</v>
      </c>
      <c r="AD13" s="18">
        <v>42589.422638011056</v>
      </c>
      <c r="AE13" s="18">
        <v>42297.003430174016</v>
      </c>
      <c r="AF13" s="18">
        <v>42975.513630060334</v>
      </c>
      <c r="AG13" s="18">
        <v>44436.118801836616</v>
      </c>
      <c r="AH13" s="18">
        <v>42855.28886569765</v>
      </c>
      <c r="AI13" s="18">
        <v>42786.754379383012</v>
      </c>
      <c r="AJ13" s="18">
        <v>42290.127949146197</v>
      </c>
      <c r="AK13" s="18">
        <v>45978.642805773183</v>
      </c>
      <c r="AL13" s="18">
        <v>45009.253820459133</v>
      </c>
      <c r="AM13" s="18">
        <v>44338.489673342025</v>
      </c>
      <c r="AN13" s="18">
        <v>45421.627172061038</v>
      </c>
      <c r="AO13" s="18">
        <v>46586.069334137821</v>
      </c>
      <c r="AP13" s="18">
        <v>47316.757751196383</v>
      </c>
      <c r="AQ13" s="18">
        <v>46187.866837476817</v>
      </c>
      <c r="AR13" s="18">
        <v>46705.668624833015</v>
      </c>
      <c r="AS13" s="18">
        <v>49399.203835696535</v>
      </c>
      <c r="AT13" s="18">
        <v>46942.187799682622</v>
      </c>
      <c r="AU13" s="18">
        <v>48221.870051091413</v>
      </c>
      <c r="AV13" s="18">
        <v>49940.42751489245</v>
      </c>
      <c r="AW13" s="18">
        <v>51533.768578720134</v>
      </c>
      <c r="AX13" s="18">
        <v>50556.413371467686</v>
      </c>
      <c r="AY13" s="18">
        <v>50756.199041558706</v>
      </c>
      <c r="AZ13" s="18">
        <v>53608.679366585602</v>
      </c>
      <c r="BA13" s="18">
        <v>56732.419853459251</v>
      </c>
      <c r="BB13" s="18">
        <v>53957.946792452312</v>
      </c>
      <c r="BC13" s="18">
        <v>33828.771420451732</v>
      </c>
      <c r="BD13" s="18">
        <v>39853.397829165537</v>
      </c>
      <c r="BE13" s="18">
        <v>43158.454769212141</v>
      </c>
      <c r="BF13" s="18">
        <v>40403.47956027386</v>
      </c>
      <c r="BG13" s="18">
        <v>44633.412784340646</v>
      </c>
      <c r="BH13" s="18">
        <v>45778.432968167472</v>
      </c>
      <c r="BI13" s="18">
        <v>51616.637474174124</v>
      </c>
      <c r="BJ13" s="18">
        <v>49733.961150348689</v>
      </c>
      <c r="BK13" s="18">
        <v>52749.44514970453</v>
      </c>
      <c r="BL13" s="18">
        <v>55940.549975960595</v>
      </c>
      <c r="BM13" s="18">
        <v>56324.334973886878</v>
      </c>
    </row>
    <row r="14" spans="1:65" ht="15" customHeight="1" x14ac:dyDescent="0.25">
      <c r="A14" s="19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</row>
    <row r="15" spans="1:65" ht="15" customHeight="1" x14ac:dyDescent="0.25">
      <c r="A15" s="130" t="s">
        <v>95</v>
      </c>
      <c r="B15" s="130"/>
      <c r="C15" s="130"/>
      <c r="D15" s="130"/>
      <c r="E15" s="130"/>
      <c r="F15" s="22" t="s">
        <v>5</v>
      </c>
      <c r="G15" s="22" t="s">
        <v>6</v>
      </c>
      <c r="H15" s="22" t="s">
        <v>7</v>
      </c>
      <c r="I15" s="22" t="s">
        <v>8</v>
      </c>
      <c r="J15" s="22" t="s">
        <v>9</v>
      </c>
      <c r="K15" s="22" t="s">
        <v>10</v>
      </c>
      <c r="L15" s="22" t="s">
        <v>11</v>
      </c>
      <c r="M15" s="22" t="s">
        <v>12</v>
      </c>
      <c r="N15" s="22" t="s">
        <v>13</v>
      </c>
      <c r="O15" s="22" t="s">
        <v>14</v>
      </c>
      <c r="P15" s="22" t="s">
        <v>15</v>
      </c>
      <c r="Q15" s="22" t="s">
        <v>16</v>
      </c>
      <c r="R15" s="22" t="s">
        <v>17</v>
      </c>
      <c r="S15" s="22" t="s">
        <v>18</v>
      </c>
      <c r="T15" s="22" t="s">
        <v>19</v>
      </c>
      <c r="U15" s="22" t="s">
        <v>20</v>
      </c>
      <c r="V15" s="22" t="s">
        <v>21</v>
      </c>
      <c r="W15" s="22" t="s">
        <v>22</v>
      </c>
      <c r="X15" s="22" t="s">
        <v>23</v>
      </c>
      <c r="Y15" s="22" t="s">
        <v>24</v>
      </c>
      <c r="Z15" s="22" t="s">
        <v>25</v>
      </c>
      <c r="AA15" s="22" t="s">
        <v>26</v>
      </c>
      <c r="AB15" s="22" t="s">
        <v>27</v>
      </c>
      <c r="AC15" s="22" t="s">
        <v>28</v>
      </c>
      <c r="AD15" s="22" t="s">
        <v>29</v>
      </c>
      <c r="AE15" s="22" t="s">
        <v>30</v>
      </c>
      <c r="AF15" s="22" t="s">
        <v>31</v>
      </c>
      <c r="AG15" s="22" t="s">
        <v>32</v>
      </c>
      <c r="AH15" s="22" t="s">
        <v>33</v>
      </c>
      <c r="AI15" s="22" t="s">
        <v>34</v>
      </c>
      <c r="AJ15" s="22" t="s">
        <v>35</v>
      </c>
      <c r="AK15" s="22" t="s">
        <v>36</v>
      </c>
      <c r="AL15" s="22" t="s">
        <v>37</v>
      </c>
      <c r="AM15" s="22" t="s">
        <v>38</v>
      </c>
      <c r="AN15" s="22" t="s">
        <v>39</v>
      </c>
      <c r="AO15" s="22" t="s">
        <v>40</v>
      </c>
      <c r="AP15" s="22" t="s">
        <v>41</v>
      </c>
      <c r="AQ15" s="22" t="s">
        <v>42</v>
      </c>
      <c r="AR15" s="22" t="s">
        <v>43</v>
      </c>
      <c r="AS15" s="22" t="s">
        <v>44</v>
      </c>
      <c r="AT15" s="22" t="s">
        <v>45</v>
      </c>
      <c r="AU15" s="22" t="s">
        <v>46</v>
      </c>
      <c r="AV15" s="22" t="s">
        <v>47</v>
      </c>
      <c r="AW15" s="22" t="s">
        <v>48</v>
      </c>
      <c r="AX15" s="22" t="s">
        <v>49</v>
      </c>
      <c r="AY15" s="22" t="s">
        <v>50</v>
      </c>
      <c r="AZ15" s="22" t="s">
        <v>51</v>
      </c>
      <c r="BA15" s="22" t="s">
        <v>52</v>
      </c>
      <c r="BB15" s="22" t="s">
        <v>53</v>
      </c>
      <c r="BC15" s="22" t="s">
        <v>54</v>
      </c>
      <c r="BD15" s="22" t="s">
        <v>55</v>
      </c>
      <c r="BE15" s="22" t="s">
        <v>56</v>
      </c>
      <c r="BF15" s="23" t="s">
        <v>57</v>
      </c>
      <c r="BG15" s="23" t="s">
        <v>58</v>
      </c>
      <c r="BH15" s="23" t="s">
        <v>59</v>
      </c>
      <c r="BI15" s="23" t="s">
        <v>60</v>
      </c>
      <c r="BJ15" s="23" t="s">
        <v>61</v>
      </c>
      <c r="BK15" s="23" t="s">
        <v>62</v>
      </c>
      <c r="BL15" s="23" t="s">
        <v>63</v>
      </c>
      <c r="BM15" s="24" t="s">
        <v>64</v>
      </c>
    </row>
    <row r="16" spans="1:65" ht="15" customHeight="1" x14ac:dyDescent="0.25">
      <c r="A16" s="129" t="s">
        <v>96</v>
      </c>
      <c r="B16" s="128"/>
      <c r="C16" s="128"/>
      <c r="D16" s="128"/>
      <c r="E16" s="128"/>
      <c r="F16" s="27">
        <f t="shared" ref="F16:BM20" si="0">+(F3/B3-1)*100</f>
        <v>8.302450835021391</v>
      </c>
      <c r="G16" s="27">
        <f t="shared" si="0"/>
        <v>-0.49695231528670281</v>
      </c>
      <c r="H16" s="27">
        <f t="shared" si="0"/>
        <v>5.5060154836674258</v>
      </c>
      <c r="I16" s="27">
        <f t="shared" si="0"/>
        <v>-3.7423768053009066</v>
      </c>
      <c r="J16" s="27">
        <f t="shared" si="0"/>
        <v>-2.671290107836588</v>
      </c>
      <c r="K16" s="27">
        <f t="shared" si="0"/>
        <v>15.855004728170009</v>
      </c>
      <c r="L16" s="27">
        <f t="shared" si="0"/>
        <v>6.0676482057800296</v>
      </c>
      <c r="M16" s="27">
        <f t="shared" si="0"/>
        <v>6.3957153855613846</v>
      </c>
      <c r="N16" s="27">
        <f t="shared" si="0"/>
        <v>0.54613750870267097</v>
      </c>
      <c r="O16" s="27">
        <f t="shared" si="0"/>
        <v>-0.57458565045340748</v>
      </c>
      <c r="P16" s="27">
        <f t="shared" si="0"/>
        <v>-0.17884931911735791</v>
      </c>
      <c r="Q16" s="27">
        <f t="shared" si="0"/>
        <v>-1.4873773862123296</v>
      </c>
      <c r="R16" s="27">
        <f t="shared" si="0"/>
        <v>3.8919761206676506</v>
      </c>
      <c r="S16" s="27">
        <f t="shared" si="0"/>
        <v>-2.6751599129191117</v>
      </c>
      <c r="T16" s="27">
        <f t="shared" si="0"/>
        <v>2.1991738258970939</v>
      </c>
      <c r="U16" s="27">
        <f t="shared" si="0"/>
        <v>9.1460347331850258</v>
      </c>
      <c r="V16" s="27">
        <f t="shared" si="0"/>
        <v>3.9718402946591791</v>
      </c>
      <c r="W16" s="27">
        <f t="shared" si="0"/>
        <v>3.3561604580200521</v>
      </c>
      <c r="X16" s="27">
        <f t="shared" si="0"/>
        <v>-1.1488264005995119</v>
      </c>
      <c r="Y16" s="27">
        <f t="shared" si="0"/>
        <v>-1.4902616207224773</v>
      </c>
      <c r="Z16" s="27">
        <f t="shared" si="0"/>
        <v>5.2643740954900098</v>
      </c>
      <c r="AA16" s="27">
        <f t="shared" si="0"/>
        <v>-1.1499883806388778</v>
      </c>
      <c r="AB16" s="27">
        <f t="shared" si="0"/>
        <v>1.6081640192085578</v>
      </c>
      <c r="AC16" s="27">
        <f t="shared" si="0"/>
        <v>1.6160520443202042</v>
      </c>
      <c r="AD16" s="27">
        <f t="shared" si="0"/>
        <v>-1.5329299723739087</v>
      </c>
      <c r="AE16" s="27">
        <f t="shared" si="0"/>
        <v>0.60892838122565962</v>
      </c>
      <c r="AF16" s="27">
        <f t="shared" si="0"/>
        <v>5.9825938982040805</v>
      </c>
      <c r="AG16" s="27">
        <f t="shared" si="0"/>
        <v>3.6137744488203616</v>
      </c>
      <c r="AH16" s="27">
        <f t="shared" si="0"/>
        <v>0.85705926950030431</v>
      </c>
      <c r="AI16" s="27">
        <f t="shared" si="0"/>
        <v>5.1498623199667248</v>
      </c>
      <c r="AJ16" s="27">
        <f t="shared" si="0"/>
        <v>0.48634106000209343</v>
      </c>
      <c r="AK16" s="27">
        <f t="shared" si="0"/>
        <v>6.2050673906475451</v>
      </c>
      <c r="AL16" s="27">
        <f t="shared" si="0"/>
        <v>12.602654567529314</v>
      </c>
      <c r="AM16" s="27">
        <f t="shared" si="0"/>
        <v>8.7067543772331835</v>
      </c>
      <c r="AN16" s="27">
        <f t="shared" si="0"/>
        <v>6.0511734408497331</v>
      </c>
      <c r="AO16" s="27">
        <f t="shared" si="0"/>
        <v>1.8836289022919672</v>
      </c>
      <c r="AP16" s="27">
        <f t="shared" si="0"/>
        <v>9.9146960581843366</v>
      </c>
      <c r="AQ16" s="27">
        <f t="shared" si="0"/>
        <v>12.739134526456187</v>
      </c>
      <c r="AR16" s="27">
        <f t="shared" si="0"/>
        <v>5.5383429154724162</v>
      </c>
      <c r="AS16" s="27">
        <f t="shared" si="0"/>
        <v>5.5847845327511747</v>
      </c>
      <c r="AT16" s="27">
        <f t="shared" si="0"/>
        <v>-0.81532064167729734</v>
      </c>
      <c r="AU16" s="27">
        <f t="shared" si="0"/>
        <v>0.61739499950412835</v>
      </c>
      <c r="AV16" s="27">
        <f t="shared" si="0"/>
        <v>9.1650814061292394</v>
      </c>
      <c r="AW16" s="27">
        <f t="shared" si="0"/>
        <v>9.3176286819073084</v>
      </c>
      <c r="AX16" s="27">
        <f t="shared" si="0"/>
        <v>1.1497285115781963</v>
      </c>
      <c r="AY16" s="27">
        <f t="shared" si="0"/>
        <v>2.1787867198477251</v>
      </c>
      <c r="AZ16" s="27">
        <f t="shared" si="0"/>
        <v>2.4004386157262303</v>
      </c>
      <c r="BA16" s="27">
        <f t="shared" si="0"/>
        <v>3.6265068906879305</v>
      </c>
      <c r="BB16" s="27">
        <f t="shared" si="0"/>
        <v>9.831618611872539</v>
      </c>
      <c r="BC16" s="27">
        <f t="shared" si="0"/>
        <v>-28.954544817127616</v>
      </c>
      <c r="BD16" s="27">
        <f t="shared" si="0"/>
        <v>-24.925177191398497</v>
      </c>
      <c r="BE16" s="27">
        <f t="shared" si="0"/>
        <v>-21.997182049580786</v>
      </c>
      <c r="BF16" s="27">
        <f t="shared" si="0"/>
        <v>-27.007776106185556</v>
      </c>
      <c r="BG16" s="27">
        <f t="shared" si="0"/>
        <v>22.771106074426072</v>
      </c>
      <c r="BH16" s="27">
        <f t="shared" si="0"/>
        <v>18.49578868566293</v>
      </c>
      <c r="BI16" s="27">
        <f t="shared" si="0"/>
        <v>22.331585697908764</v>
      </c>
      <c r="BJ16" s="27">
        <f t="shared" si="0"/>
        <v>26.43221458502105</v>
      </c>
      <c r="BK16" s="27">
        <f t="shared" si="0"/>
        <v>21.647570084900657</v>
      </c>
      <c r="BL16" s="27">
        <f t="shared" si="0"/>
        <v>18.594336090687612</v>
      </c>
      <c r="BM16" s="27">
        <f t="shared" si="0"/>
        <v>10.779489584847045</v>
      </c>
    </row>
    <row r="17" spans="1:65" ht="15" customHeight="1" x14ac:dyDescent="0.25">
      <c r="A17" s="12" t="s">
        <v>84</v>
      </c>
      <c r="B17" s="21"/>
      <c r="C17" s="21"/>
      <c r="D17" s="21"/>
      <c r="E17" s="21"/>
      <c r="F17" s="28">
        <f t="shared" si="0"/>
        <v>7.2378164765001696</v>
      </c>
      <c r="G17" s="28">
        <f t="shared" si="0"/>
        <v>-2.8082518520599398</v>
      </c>
      <c r="H17" s="28">
        <f t="shared" si="0"/>
        <v>3.5884452855604598</v>
      </c>
      <c r="I17" s="28">
        <f t="shared" si="0"/>
        <v>-1.2189179471523537</v>
      </c>
      <c r="J17" s="28">
        <f t="shared" si="0"/>
        <v>-3.2655322890443372</v>
      </c>
      <c r="K17" s="28">
        <f t="shared" si="0"/>
        <v>16.754837999893834</v>
      </c>
      <c r="L17" s="28">
        <f t="shared" si="0"/>
        <v>9.0251222452781619</v>
      </c>
      <c r="M17" s="28">
        <f t="shared" si="0"/>
        <v>2.3746944112975621</v>
      </c>
      <c r="N17" s="28">
        <f t="shared" si="0"/>
        <v>-0.44074636743807183</v>
      </c>
      <c r="O17" s="28">
        <f t="shared" si="0"/>
        <v>-1.6269500282978799</v>
      </c>
      <c r="P17" s="28">
        <f t="shared" si="0"/>
        <v>-1.8415347185618991</v>
      </c>
      <c r="Q17" s="28">
        <f t="shared" si="0"/>
        <v>-0.9742310905464957</v>
      </c>
      <c r="R17" s="28">
        <f t="shared" si="0"/>
        <v>0.14127829561589866</v>
      </c>
      <c r="S17" s="28">
        <f t="shared" si="0"/>
        <v>-4.5732964840053514</v>
      </c>
      <c r="T17" s="28">
        <f t="shared" si="0"/>
        <v>2.9610180738387726</v>
      </c>
      <c r="U17" s="28">
        <f t="shared" si="0"/>
        <v>10.399895841305451</v>
      </c>
      <c r="V17" s="28">
        <f t="shared" si="0"/>
        <v>8.0436564999556648</v>
      </c>
      <c r="W17" s="28">
        <f t="shared" si="0"/>
        <v>6.0716683420422246</v>
      </c>
      <c r="X17" s="28">
        <f t="shared" si="0"/>
        <v>1.3479143139988548</v>
      </c>
      <c r="Y17" s="28">
        <f t="shared" si="0"/>
        <v>-1.2862440176141132</v>
      </c>
      <c r="Z17" s="28">
        <f t="shared" si="0"/>
        <v>6.0086360098714708</v>
      </c>
      <c r="AA17" s="28">
        <f t="shared" si="0"/>
        <v>-2.4599612046737329</v>
      </c>
      <c r="AB17" s="28">
        <f t="shared" si="0"/>
        <v>2.616666866413464</v>
      </c>
      <c r="AC17" s="28">
        <f t="shared" si="0"/>
        <v>0.99098372910562116</v>
      </c>
      <c r="AD17" s="28">
        <f t="shared" si="0"/>
        <v>-4.1386708825587153</v>
      </c>
      <c r="AE17" s="28">
        <f t="shared" si="0"/>
        <v>-1.0509692819251626</v>
      </c>
      <c r="AF17" s="28">
        <f t="shared" si="0"/>
        <v>3.9781704515517768</v>
      </c>
      <c r="AG17" s="28">
        <f t="shared" si="0"/>
        <v>6.3088903836463484</v>
      </c>
      <c r="AH17" s="28">
        <f t="shared" si="0"/>
        <v>0.38898325112826093</v>
      </c>
      <c r="AI17" s="28">
        <f t="shared" si="0"/>
        <v>5.3471898706377141</v>
      </c>
      <c r="AJ17" s="28">
        <f t="shared" si="0"/>
        <v>1.9381470608218931</v>
      </c>
      <c r="AK17" s="28">
        <f t="shared" si="0"/>
        <v>4.4913409966454987</v>
      </c>
      <c r="AL17" s="28">
        <f t="shared" si="0"/>
        <v>14.207564320854239</v>
      </c>
      <c r="AM17" s="28">
        <f t="shared" si="0"/>
        <v>11.170374968269826</v>
      </c>
      <c r="AN17" s="28">
        <f t="shared" si="0"/>
        <v>5.106985409345044</v>
      </c>
      <c r="AO17" s="28">
        <f t="shared" si="0"/>
        <v>3.0171063910565454</v>
      </c>
      <c r="AP17" s="28">
        <f t="shared" si="0"/>
        <v>16.342843748580371</v>
      </c>
      <c r="AQ17" s="28">
        <f t="shared" si="0"/>
        <v>19.307648378044064</v>
      </c>
      <c r="AR17" s="28">
        <f t="shared" si="0"/>
        <v>7.7468220488309258</v>
      </c>
      <c r="AS17" s="28">
        <f t="shared" si="0"/>
        <v>10.952901833324669</v>
      </c>
      <c r="AT17" s="28">
        <f t="shared" si="0"/>
        <v>-1.500131458496301</v>
      </c>
      <c r="AU17" s="28">
        <f t="shared" si="0"/>
        <v>-1.1104447625150504</v>
      </c>
      <c r="AV17" s="28">
        <f t="shared" si="0"/>
        <v>10.700004064643775</v>
      </c>
      <c r="AW17" s="28">
        <f t="shared" si="0"/>
        <v>9.5896491641362491</v>
      </c>
      <c r="AX17" s="28">
        <f t="shared" si="0"/>
        <v>-2.5524736213565435</v>
      </c>
      <c r="AY17" s="28">
        <f t="shared" si="0"/>
        <v>0.16766064596198671</v>
      </c>
      <c r="AZ17" s="28">
        <f t="shared" si="0"/>
        <v>1.4071771314534853</v>
      </c>
      <c r="BA17" s="28">
        <f t="shared" si="0"/>
        <v>2.2720463535280233</v>
      </c>
      <c r="BB17" s="28">
        <f t="shared" si="0"/>
        <v>13.49010413264673</v>
      </c>
      <c r="BC17" s="28">
        <f t="shared" si="0"/>
        <v>-37.147804288541977</v>
      </c>
      <c r="BD17" s="28">
        <f t="shared" si="0"/>
        <v>-33.269428792253606</v>
      </c>
      <c r="BE17" s="28">
        <f t="shared" si="0"/>
        <v>-31.27176140271072</v>
      </c>
      <c r="BF17" s="28">
        <f t="shared" si="0"/>
        <v>-35.693360124495619</v>
      </c>
      <c r="BG17" s="28">
        <f t="shared" si="0"/>
        <v>28.073681154465312</v>
      </c>
      <c r="BH17" s="28">
        <f t="shared" si="0"/>
        <v>23.909117624877485</v>
      </c>
      <c r="BI17" s="28">
        <f t="shared" si="0"/>
        <v>33.638631278306264</v>
      </c>
      <c r="BJ17" s="28">
        <f t="shared" si="0"/>
        <v>39.385544875388568</v>
      </c>
      <c r="BK17" s="28">
        <f t="shared" si="0"/>
        <v>33.590828500355087</v>
      </c>
      <c r="BL17" s="28">
        <f t="shared" si="0"/>
        <v>28.187404400038929</v>
      </c>
      <c r="BM17" s="28">
        <f t="shared" si="0"/>
        <v>16.820224753685032</v>
      </c>
    </row>
    <row r="18" spans="1:65" ht="15" customHeight="1" x14ac:dyDescent="0.25">
      <c r="A18" s="14" t="s">
        <v>85</v>
      </c>
      <c r="B18" s="128"/>
      <c r="C18" s="128"/>
      <c r="D18" s="128"/>
      <c r="E18" s="128"/>
      <c r="F18" s="29">
        <f t="shared" si="0"/>
        <v>12.401180963442382</v>
      </c>
      <c r="G18" s="29">
        <f t="shared" si="0"/>
        <v>7.7383663185574436</v>
      </c>
      <c r="H18" s="29">
        <f t="shared" si="0"/>
        <v>11.327062809584397</v>
      </c>
      <c r="I18" s="29">
        <f t="shared" si="0"/>
        <v>-10.547612376757032</v>
      </c>
      <c r="J18" s="29">
        <f t="shared" si="0"/>
        <v>-0.69832555456303957</v>
      </c>
      <c r="K18" s="29">
        <f t="shared" si="0"/>
        <v>12.863455049584239</v>
      </c>
      <c r="L18" s="29">
        <f t="shared" si="0"/>
        <v>-2.2894653226813722</v>
      </c>
      <c r="M18" s="29">
        <f t="shared" si="0"/>
        <v>18.70371550059815</v>
      </c>
      <c r="N18" s="29">
        <f t="shared" si="0"/>
        <v>4.2536731994336607</v>
      </c>
      <c r="O18" s="29">
        <f t="shared" si="0"/>
        <v>3.0193364570486381</v>
      </c>
      <c r="P18" s="29">
        <f t="shared" si="0"/>
        <v>5.1142241260741406</v>
      </c>
      <c r="Q18" s="29">
        <f t="shared" si="0"/>
        <v>-2.982758527385776</v>
      </c>
      <c r="R18" s="29">
        <f t="shared" si="0"/>
        <v>16.812278247363977</v>
      </c>
      <c r="S18" s="29">
        <f t="shared" si="0"/>
        <v>3.4051432643265489</v>
      </c>
      <c r="T18" s="29">
        <f t="shared" si="0"/>
        <v>-6.2361426290447053E-2</v>
      </c>
      <c r="U18" s="29">
        <f t="shared" si="0"/>
        <v>5.8697143590765721</v>
      </c>
      <c r="V18" s="29">
        <f t="shared" si="0"/>
        <v>-8.4690636408758291</v>
      </c>
      <c r="W18" s="29">
        <f t="shared" si="0"/>
        <v>-4.9514068880775479</v>
      </c>
      <c r="X18" s="29">
        <f t="shared" si="0"/>
        <v>-9.1274173151470794</v>
      </c>
      <c r="Y18" s="29">
        <f t="shared" si="0"/>
        <v>-1.9513784782859922</v>
      </c>
      <c r="Z18" s="29">
        <f t="shared" si="0"/>
        <v>2.4871293571251174</v>
      </c>
      <c r="AA18" s="29">
        <f t="shared" si="0"/>
        <v>3.3341146093094132</v>
      </c>
      <c r="AB18" s="29">
        <f t="shared" si="0"/>
        <v>-2.0278574393983284</v>
      </c>
      <c r="AC18" s="29">
        <f t="shared" si="0"/>
        <v>3.5332293056387076</v>
      </c>
      <c r="AD18" s="29">
        <f t="shared" si="0"/>
        <v>8.2667339196428102</v>
      </c>
      <c r="AE18" s="29">
        <f t="shared" si="0"/>
        <v>5.9606481451714322</v>
      </c>
      <c r="AF18" s="29">
        <f t="shared" si="0"/>
        <v>13.457984553372793</v>
      </c>
      <c r="AG18" s="29">
        <f t="shared" si="0"/>
        <v>-4.0185516935037242</v>
      </c>
      <c r="AH18" s="29">
        <f t="shared" si="0"/>
        <v>2.4322897800767462</v>
      </c>
      <c r="AI18" s="29">
        <f t="shared" si="0"/>
        <v>4.4610384546132975</v>
      </c>
      <c r="AJ18" s="29">
        <f t="shared" si="0"/>
        <v>-4.2310721037811083</v>
      </c>
      <c r="AK18" s="29">
        <f t="shared" si="0"/>
        <v>11.364442571462675</v>
      </c>
      <c r="AL18" s="29">
        <f t="shared" si="0"/>
        <v>7.5788312834781602</v>
      </c>
      <c r="AM18" s="29">
        <f t="shared" si="0"/>
        <v>1.4195292428285544</v>
      </c>
      <c r="AN18" s="29">
        <f t="shared" si="0"/>
        <v>9.4678709562696639</v>
      </c>
      <c r="AO18" s="29">
        <f t="shared" si="0"/>
        <v>-1.3843016267352737</v>
      </c>
      <c r="AP18" s="29">
        <f t="shared" si="0"/>
        <v>-11.708474820085746</v>
      </c>
      <c r="AQ18" s="29">
        <f t="shared" si="0"/>
        <v>-8.6074234030385828</v>
      </c>
      <c r="AR18" s="29">
        <f t="shared" si="0"/>
        <v>-1.9614507499391642</v>
      </c>
      <c r="AS18" s="29">
        <f t="shared" si="0"/>
        <v>-10.322473775889296</v>
      </c>
      <c r="AT18" s="29">
        <f t="shared" si="0"/>
        <v>2.3828803682526489</v>
      </c>
      <c r="AU18" s="29">
        <f t="shared" si="0"/>
        <v>7.8750319461373897</v>
      </c>
      <c r="AV18" s="29">
        <f t="shared" si="0"/>
        <v>3.4472763963564024</v>
      </c>
      <c r="AW18" s="29">
        <f t="shared" si="0"/>
        <v>8.1381380314978315</v>
      </c>
      <c r="AX18" s="29">
        <f t="shared" si="0"/>
        <v>16.328686751815535</v>
      </c>
      <c r="AY18" s="29">
        <f t="shared" si="0"/>
        <v>9.6489408234753817</v>
      </c>
      <c r="AZ18" s="29">
        <f t="shared" si="0"/>
        <v>6.1919181416062452</v>
      </c>
      <c r="BA18" s="29">
        <f t="shared" si="0"/>
        <v>8.3983315628243016</v>
      </c>
      <c r="BB18" s="29">
        <f t="shared" si="0"/>
        <v>-2.6549346987624678</v>
      </c>
      <c r="BC18" s="29">
        <f t="shared" si="0"/>
        <v>-1.118444422500342</v>
      </c>
      <c r="BD18" s="29">
        <f t="shared" si="0"/>
        <v>5.4014511255618736</v>
      </c>
      <c r="BE18" s="29">
        <f t="shared" si="0"/>
        <v>9.1913302738752414</v>
      </c>
      <c r="BF18" s="29">
        <f t="shared" si="0"/>
        <v>7.5411903962784965</v>
      </c>
      <c r="BG18" s="29">
        <f t="shared" si="0"/>
        <v>11.314810191737458</v>
      </c>
      <c r="BH18" s="29">
        <f t="shared" si="0"/>
        <v>6.045493031345206</v>
      </c>
      <c r="BI18" s="29">
        <f t="shared" si="0"/>
        <v>-1.5901883182074417</v>
      </c>
      <c r="BJ18" s="29">
        <f t="shared" si="0"/>
        <v>-4.7356946454042204</v>
      </c>
      <c r="BK18" s="29">
        <f t="shared" si="0"/>
        <v>-8.4265347386270015</v>
      </c>
      <c r="BL18" s="29">
        <f t="shared" si="0"/>
        <v>-7.6513082395005316</v>
      </c>
      <c r="BM18" s="29">
        <f t="shared" si="0"/>
        <v>-7.002891342572493</v>
      </c>
    </row>
    <row r="19" spans="1:65" ht="15" customHeight="1" x14ac:dyDescent="0.25">
      <c r="A19" s="4" t="s">
        <v>97</v>
      </c>
      <c r="B19" s="21"/>
      <c r="C19" s="21"/>
      <c r="D19" s="21"/>
      <c r="E19" s="21"/>
      <c r="F19" s="28">
        <f t="shared" si="0"/>
        <v>-5.0334687362878832</v>
      </c>
      <c r="G19" s="28">
        <f t="shared" si="0"/>
        <v>-11.393603442711363</v>
      </c>
      <c r="H19" s="28">
        <f t="shared" si="0"/>
        <v>9.517366087654878</v>
      </c>
      <c r="I19" s="28">
        <f t="shared" si="0"/>
        <v>21.472689114474509</v>
      </c>
      <c r="J19" s="28">
        <f t="shared" si="0"/>
        <v>28.694205473384926</v>
      </c>
      <c r="K19" s="28">
        <f t="shared" si="0"/>
        <v>-4.2733938413351709</v>
      </c>
      <c r="L19" s="28">
        <f t="shared" si="0"/>
        <v>-14.177095245523274</v>
      </c>
      <c r="M19" s="28">
        <f t="shared" si="0"/>
        <v>-33.811770592137805</v>
      </c>
      <c r="N19" s="28">
        <f t="shared" si="0"/>
        <v>-1.0660420906527968</v>
      </c>
      <c r="O19" s="28">
        <f t="shared" si="0"/>
        <v>16.171673613887428</v>
      </c>
      <c r="P19" s="28">
        <f t="shared" si="0"/>
        <v>8.0391635550815632</v>
      </c>
      <c r="Q19" s="28">
        <f t="shared" si="0"/>
        <v>21.928281612042632</v>
      </c>
      <c r="R19" s="28">
        <f t="shared" si="0"/>
        <v>-2.6922706768736537</v>
      </c>
      <c r="S19" s="28">
        <f t="shared" si="0"/>
        <v>14.357035177746202</v>
      </c>
      <c r="T19" s="28">
        <f t="shared" si="0"/>
        <v>6.1195941783141805</v>
      </c>
      <c r="U19" s="28">
        <f t="shared" si="0"/>
        <v>-10.373256587471335</v>
      </c>
      <c r="V19" s="28">
        <f t="shared" si="0"/>
        <v>-19.259193641592187</v>
      </c>
      <c r="W19" s="28">
        <f t="shared" si="0"/>
        <v>-30.377423275852024</v>
      </c>
      <c r="X19" s="28">
        <f t="shared" si="0"/>
        <v>-14.192446728740006</v>
      </c>
      <c r="Y19" s="28">
        <f t="shared" si="0"/>
        <v>-15.460630651115604</v>
      </c>
      <c r="Z19" s="28">
        <f t="shared" si="0"/>
        <v>-26.100380718191239</v>
      </c>
      <c r="AA19" s="28">
        <f t="shared" si="0"/>
        <v>-1.4967710236353238</v>
      </c>
      <c r="AB19" s="28">
        <f t="shared" si="0"/>
        <v>-19.498952891694731</v>
      </c>
      <c r="AC19" s="28">
        <f t="shared" si="0"/>
        <v>-3.4768939036628477</v>
      </c>
      <c r="AD19" s="28">
        <f t="shared" si="0"/>
        <v>25.836101471440088</v>
      </c>
      <c r="AE19" s="28">
        <f t="shared" si="0"/>
        <v>10.726172515297883</v>
      </c>
      <c r="AF19" s="28">
        <f t="shared" si="0"/>
        <v>41.610397998324643</v>
      </c>
      <c r="AG19" s="28">
        <f t="shared" si="0"/>
        <v>-5.2217401266993697</v>
      </c>
      <c r="AH19" s="28">
        <f t="shared" si="0"/>
        <v>-1.4677410735221108</v>
      </c>
      <c r="AI19" s="28">
        <f t="shared" si="0"/>
        <v>-4.8471881960872931</v>
      </c>
      <c r="AJ19" s="28">
        <f t="shared" si="0"/>
        <v>-43.712978272830341</v>
      </c>
      <c r="AK19" s="28">
        <f t="shared" si="0"/>
        <v>-7.0516474178738182</v>
      </c>
      <c r="AL19" s="28">
        <f t="shared" si="0"/>
        <v>-24.45752610198403</v>
      </c>
      <c r="AM19" s="28">
        <f t="shared" si="0"/>
        <v>-4.666328293858502</v>
      </c>
      <c r="AN19" s="28">
        <f t="shared" si="0"/>
        <v>70.911310839405914</v>
      </c>
      <c r="AO19" s="28">
        <f t="shared" si="0"/>
        <v>5.7001325969737948</v>
      </c>
      <c r="AP19" s="28">
        <f t="shared" si="0"/>
        <v>2.2678733408792118</v>
      </c>
      <c r="AQ19" s="28">
        <f t="shared" si="0"/>
        <v>-3.9927284428389775</v>
      </c>
      <c r="AR19" s="28">
        <f t="shared" si="0"/>
        <v>-8.2099824260384544</v>
      </c>
      <c r="AS19" s="28">
        <f t="shared" si="0"/>
        <v>24.079474162955705</v>
      </c>
      <c r="AT19" s="28">
        <f t="shared" si="0"/>
        <v>-7.7313120520029033</v>
      </c>
      <c r="AU19" s="28">
        <f t="shared" si="0"/>
        <v>20.411818270586334</v>
      </c>
      <c r="AV19" s="28">
        <f t="shared" si="0"/>
        <v>15.003743570690631</v>
      </c>
      <c r="AW19" s="28">
        <f t="shared" si="0"/>
        <v>-14.022685237973532</v>
      </c>
      <c r="AX19" s="28">
        <f t="shared" si="0"/>
        <v>11.277146455557773</v>
      </c>
      <c r="AY19" s="28">
        <f t="shared" si="0"/>
        <v>-15.28805773329931</v>
      </c>
      <c r="AZ19" s="28">
        <f t="shared" si="0"/>
        <v>3.3814737478322199</v>
      </c>
      <c r="BA19" s="28">
        <f t="shared" si="0"/>
        <v>26.469351065923497</v>
      </c>
      <c r="BB19" s="28">
        <f t="shared" si="0"/>
        <v>38.480464260442339</v>
      </c>
      <c r="BC19" s="28">
        <f t="shared" si="0"/>
        <v>31.177323839539284</v>
      </c>
      <c r="BD19" s="28">
        <f t="shared" si="0"/>
        <v>46.25192815382988</v>
      </c>
      <c r="BE19" s="28">
        <f t="shared" si="0"/>
        <v>64.023802054363017</v>
      </c>
      <c r="BF19" s="28">
        <f t="shared" si="0"/>
        <v>70.862529052996763</v>
      </c>
      <c r="BG19" s="28">
        <f t="shared" si="0"/>
        <v>40.248043924306231</v>
      </c>
      <c r="BH19" s="28">
        <f t="shared" si="0"/>
        <v>-7.6773637592643222</v>
      </c>
      <c r="BI19" s="28">
        <f t="shared" si="0"/>
        <v>-18.248057533487593</v>
      </c>
      <c r="BJ19" s="28">
        <f t="shared" si="0"/>
        <v>-40.20937336768641</v>
      </c>
      <c r="BK19" s="28">
        <f t="shared" si="0"/>
        <v>-31.592442935870501</v>
      </c>
      <c r="BL19" s="28">
        <f t="shared" si="0"/>
        <v>-20.580896547512605</v>
      </c>
      <c r="BM19" s="28">
        <f t="shared" si="0"/>
        <v>-35.216004164461637</v>
      </c>
    </row>
    <row r="20" spans="1:65" ht="15" customHeight="1" x14ac:dyDescent="0.25">
      <c r="A20" s="16" t="s">
        <v>98</v>
      </c>
      <c r="B20" s="128"/>
      <c r="C20" s="128"/>
      <c r="D20" s="128"/>
      <c r="E20" s="128"/>
      <c r="F20" s="29">
        <f t="shared" si="0"/>
        <v>19.795450824991345</v>
      </c>
      <c r="G20" s="29">
        <f t="shared" si="0"/>
        <v>5.1428036367711316</v>
      </c>
      <c r="H20" s="29">
        <f t="shared" si="0"/>
        <v>15.568524582973131</v>
      </c>
      <c r="I20" s="29">
        <f t="shared" si="0"/>
        <v>-6.167871471002961</v>
      </c>
      <c r="J20" s="29">
        <f t="shared" si="0"/>
        <v>-24.232631503277723</v>
      </c>
      <c r="K20" s="29">
        <f t="shared" si="0"/>
        <v>-17.518886115435329</v>
      </c>
      <c r="L20" s="29">
        <f t="shared" si="0"/>
        <v>-11.49960194181271</v>
      </c>
      <c r="M20" s="29">
        <f t="shared" si="0"/>
        <v>-13.607063320543823</v>
      </c>
      <c r="N20" s="29">
        <f t="shared" si="0"/>
        <v>3.5011189229300799</v>
      </c>
      <c r="O20" s="29">
        <f t="shared" si="0"/>
        <v>1.7844290834616805</v>
      </c>
      <c r="P20" s="29">
        <f t="shared" si="0"/>
        <v>9.8318942775441407</v>
      </c>
      <c r="Q20" s="29">
        <f t="shared" si="0"/>
        <v>10.868768641571158</v>
      </c>
      <c r="R20" s="29">
        <f t="shared" si="0"/>
        <v>6.8429122072396709</v>
      </c>
      <c r="S20" s="29">
        <f t="shared" si="0"/>
        <v>5.9401788633721253</v>
      </c>
      <c r="T20" s="29">
        <f t="shared" si="0"/>
        <v>12.822368088586078</v>
      </c>
      <c r="U20" s="29">
        <f t="shared" ref="U20:BM25" si="1">+(U7/Q7-1)*100</f>
        <v>16.441728321277239</v>
      </c>
      <c r="V20" s="29">
        <f t="shared" si="1"/>
        <v>22.204243502281983</v>
      </c>
      <c r="W20" s="29">
        <f t="shared" si="1"/>
        <v>26.308195289035496</v>
      </c>
      <c r="X20" s="29">
        <f t="shared" si="1"/>
        <v>10.489651719597015</v>
      </c>
      <c r="Y20" s="29">
        <f t="shared" si="1"/>
        <v>-0.16828114077531708</v>
      </c>
      <c r="Z20" s="29">
        <f t="shared" si="1"/>
        <v>1.6072775187114807</v>
      </c>
      <c r="AA20" s="29">
        <f t="shared" si="1"/>
        <v>-3.4585646204542742</v>
      </c>
      <c r="AB20" s="29">
        <f t="shared" si="1"/>
        <v>-2.4023857634203782</v>
      </c>
      <c r="AC20" s="29">
        <f t="shared" si="1"/>
        <v>6.2095549252412896</v>
      </c>
      <c r="AD20" s="29">
        <f t="shared" si="1"/>
        <v>-1.2770468064376539</v>
      </c>
      <c r="AE20" s="29">
        <f t="shared" si="1"/>
        <v>-7.0051258169403496</v>
      </c>
      <c r="AF20" s="29">
        <f t="shared" si="1"/>
        <v>-14.228648495646079</v>
      </c>
      <c r="AG20" s="29">
        <f t="shared" si="1"/>
        <v>15.868551819669552</v>
      </c>
      <c r="AH20" s="29">
        <f t="shared" si="1"/>
        <v>18.351318082031586</v>
      </c>
      <c r="AI20" s="29">
        <f t="shared" si="1"/>
        <v>15.131427726320524</v>
      </c>
      <c r="AJ20" s="29">
        <f t="shared" si="1"/>
        <v>30.018971761390677</v>
      </c>
      <c r="AK20" s="29">
        <f t="shared" si="1"/>
        <v>-3.3162799674945287</v>
      </c>
      <c r="AL20" s="29">
        <f t="shared" si="1"/>
        <v>11.53829855521462</v>
      </c>
      <c r="AM20" s="29">
        <f t="shared" si="1"/>
        <v>4.0372422678218278</v>
      </c>
      <c r="AN20" s="29">
        <f t="shared" si="1"/>
        <v>2.2275329725525372</v>
      </c>
      <c r="AO20" s="29">
        <f t="shared" si="1"/>
        <v>17.124822549341488</v>
      </c>
      <c r="AP20" s="29">
        <f t="shared" si="1"/>
        <v>13.67137511768146</v>
      </c>
      <c r="AQ20" s="29">
        <f t="shared" si="1"/>
        <v>3.6380129282857832</v>
      </c>
      <c r="AR20" s="29">
        <f t="shared" si="1"/>
        <v>10.779568373642977</v>
      </c>
      <c r="AS20" s="29">
        <f t="shared" si="1"/>
        <v>10.114697282251361</v>
      </c>
      <c r="AT20" s="29">
        <f t="shared" si="1"/>
        <v>9.1225346586818024</v>
      </c>
      <c r="AU20" s="29">
        <f t="shared" si="1"/>
        <v>27.802790448028979</v>
      </c>
      <c r="AV20" s="29">
        <f t="shared" si="1"/>
        <v>8.094746546411379</v>
      </c>
      <c r="AW20" s="29">
        <f t="shared" si="1"/>
        <v>11.316582388306129</v>
      </c>
      <c r="AX20" s="29">
        <f t="shared" si="1"/>
        <v>5.8276730205401028</v>
      </c>
      <c r="AY20" s="29">
        <f t="shared" si="1"/>
        <v>8.2419272809320496</v>
      </c>
      <c r="AZ20" s="29">
        <f t="shared" si="1"/>
        <v>13.224222705236377</v>
      </c>
      <c r="BA20" s="29">
        <f t="shared" si="1"/>
        <v>10.551967842921407</v>
      </c>
      <c r="BB20" s="29">
        <f t="shared" si="1"/>
        <v>-6.2578391817942558</v>
      </c>
      <c r="BC20" s="29">
        <f t="shared" si="1"/>
        <v>-77.418930704786021</v>
      </c>
      <c r="BD20" s="29">
        <f t="shared" si="1"/>
        <v>-78.806334633028456</v>
      </c>
      <c r="BE20" s="29">
        <f t="shared" si="1"/>
        <v>-74.523460646619782</v>
      </c>
      <c r="BF20" s="29">
        <f t="shared" si="1"/>
        <v>-67.985786439903492</v>
      </c>
      <c r="BG20" s="29">
        <f t="shared" si="1"/>
        <v>67.639739169297371</v>
      </c>
      <c r="BH20" s="29">
        <f t="shared" si="1"/>
        <v>114.47821266411759</v>
      </c>
      <c r="BI20" s="29">
        <f t="shared" si="1"/>
        <v>114.22831112874934</v>
      </c>
      <c r="BJ20" s="29">
        <f t="shared" si="1"/>
        <v>149.47490856052613</v>
      </c>
      <c r="BK20" s="29">
        <f t="shared" si="1"/>
        <v>122.60048084520147</v>
      </c>
      <c r="BL20" s="29">
        <f t="shared" si="1"/>
        <v>115.45395083736381</v>
      </c>
      <c r="BM20" s="29">
        <f t="shared" si="1"/>
        <v>53.389777223916802</v>
      </c>
    </row>
    <row r="21" spans="1:65" ht="15" customHeight="1" x14ac:dyDescent="0.25">
      <c r="A21" s="12" t="s">
        <v>88</v>
      </c>
      <c r="B21" s="21"/>
      <c r="C21" s="21"/>
      <c r="D21" s="21"/>
      <c r="E21" s="21"/>
      <c r="F21" s="28">
        <f t="shared" ref="F21:U26" si="2">+(F8/B8-1)*100</f>
        <v>7.2633266470466307</v>
      </c>
      <c r="G21" s="28">
        <f t="shared" si="2"/>
        <v>-1.9521001679914773</v>
      </c>
      <c r="H21" s="28">
        <f t="shared" si="2"/>
        <v>126.39240326328314</v>
      </c>
      <c r="I21" s="28">
        <f t="shared" si="2"/>
        <v>27.703164899962008</v>
      </c>
      <c r="J21" s="28">
        <f t="shared" si="2"/>
        <v>-40.843069752991902</v>
      </c>
      <c r="K21" s="28">
        <f t="shared" si="2"/>
        <v>4.6569285605901012</v>
      </c>
      <c r="L21" s="28">
        <f t="shared" si="2"/>
        <v>-9.4032737551769774</v>
      </c>
      <c r="M21" s="28">
        <f t="shared" si="2"/>
        <v>12.001343288515409</v>
      </c>
      <c r="N21" s="28">
        <f t="shared" si="2"/>
        <v>72.241115080198455</v>
      </c>
      <c r="O21" s="28">
        <f t="shared" si="2"/>
        <v>71.337139087353989</v>
      </c>
      <c r="P21" s="28">
        <f t="shared" si="2"/>
        <v>-21.608927390469223</v>
      </c>
      <c r="Q21" s="28">
        <f t="shared" si="2"/>
        <v>71.558543105436542</v>
      </c>
      <c r="R21" s="28">
        <f t="shared" si="2"/>
        <v>53.821865304213688</v>
      </c>
      <c r="S21" s="28">
        <f t="shared" si="2"/>
        <v>9.7254858712646488</v>
      </c>
      <c r="T21" s="28">
        <f t="shared" si="2"/>
        <v>71.257061592636404</v>
      </c>
      <c r="U21" s="28">
        <f t="shared" si="1"/>
        <v>3.5681322862752607</v>
      </c>
      <c r="V21" s="28">
        <f t="shared" si="1"/>
        <v>-20.84433551730346</v>
      </c>
      <c r="W21" s="28">
        <f t="shared" si="1"/>
        <v>14.179748975692231</v>
      </c>
      <c r="X21" s="28">
        <f t="shared" si="1"/>
        <v>23.539235757782716</v>
      </c>
      <c r="Y21" s="28">
        <f t="shared" si="1"/>
        <v>-39.897114191994064</v>
      </c>
      <c r="Z21" s="28">
        <f t="shared" si="1"/>
        <v>-22.017409421724921</v>
      </c>
      <c r="AA21" s="28">
        <f t="shared" si="1"/>
        <v>4.6028227653448495</v>
      </c>
      <c r="AB21" s="28">
        <f t="shared" si="1"/>
        <v>24.520934175115006</v>
      </c>
      <c r="AC21" s="28">
        <f t="shared" si="1"/>
        <v>69.272695375939946</v>
      </c>
      <c r="AD21" s="28">
        <f t="shared" si="1"/>
        <v>75.220274716801654</v>
      </c>
      <c r="AE21" s="28">
        <f t="shared" si="1"/>
        <v>-38.42994120158523</v>
      </c>
      <c r="AF21" s="28">
        <f t="shared" si="1"/>
        <v>-0.74741896896228788</v>
      </c>
      <c r="AG21" s="28">
        <f t="shared" si="1"/>
        <v>74.468195263523796</v>
      </c>
      <c r="AH21" s="28">
        <f t="shared" si="1"/>
        <v>139.88395511096928</v>
      </c>
      <c r="AI21" s="28">
        <f t="shared" si="1"/>
        <v>257.3578516851428</v>
      </c>
      <c r="AJ21" s="28">
        <f t="shared" si="1"/>
        <v>79.375733104484254</v>
      </c>
      <c r="AK21" s="28">
        <f t="shared" si="1"/>
        <v>36.158889368628607</v>
      </c>
      <c r="AL21" s="28">
        <f t="shared" si="1"/>
        <v>16.40459551116944</v>
      </c>
      <c r="AM21" s="28">
        <f t="shared" si="1"/>
        <v>-9.3027198920714085</v>
      </c>
      <c r="AN21" s="28">
        <f t="shared" si="1"/>
        <v>-0.9967952658557433</v>
      </c>
      <c r="AO21" s="28">
        <f t="shared" si="1"/>
        <v>-0.30474134577410661</v>
      </c>
      <c r="AP21" s="28">
        <f t="shared" si="1"/>
        <v>11.29796118532591</v>
      </c>
      <c r="AQ21" s="28">
        <f t="shared" si="1"/>
        <v>21.421751001204669</v>
      </c>
      <c r="AR21" s="28">
        <f t="shared" si="1"/>
        <v>29.069493531199765</v>
      </c>
      <c r="AS21" s="28">
        <f t="shared" si="1"/>
        <v>63.968354349050195</v>
      </c>
      <c r="AT21" s="28">
        <f t="shared" si="1"/>
        <v>65.078907313152826</v>
      </c>
      <c r="AU21" s="28">
        <f t="shared" si="1"/>
        <v>80.462526555198565</v>
      </c>
      <c r="AV21" s="28">
        <f t="shared" si="1"/>
        <v>79.567993920768103</v>
      </c>
      <c r="AW21" s="28">
        <f t="shared" si="1"/>
        <v>32.78644008317508</v>
      </c>
      <c r="AX21" s="28">
        <f t="shared" si="1"/>
        <v>7.1564086555246709</v>
      </c>
      <c r="AY21" s="28">
        <f t="shared" si="1"/>
        <v>7.3849827775289922</v>
      </c>
      <c r="AZ21" s="28">
        <f t="shared" si="1"/>
        <v>-5.3751289327799157</v>
      </c>
      <c r="BA21" s="28">
        <f t="shared" si="1"/>
        <v>6.4043429364522897</v>
      </c>
      <c r="BB21" s="28">
        <f t="shared" si="1"/>
        <v>-15.4973181067101</v>
      </c>
      <c r="BC21" s="28">
        <f t="shared" si="1"/>
        <v>-71.606431733245842</v>
      </c>
      <c r="BD21" s="28">
        <f t="shared" si="1"/>
        <v>-64.073008151926686</v>
      </c>
      <c r="BE21" s="28">
        <f t="shared" si="1"/>
        <v>-57.421383028612993</v>
      </c>
      <c r="BF21" s="28">
        <f t="shared" si="1"/>
        <v>-36.050441403738489</v>
      </c>
      <c r="BG21" s="28">
        <f t="shared" si="1"/>
        <v>146.62043889242057</v>
      </c>
      <c r="BH21" s="28">
        <f t="shared" si="1"/>
        <v>98.025303518214457</v>
      </c>
      <c r="BI21" s="28">
        <f t="shared" si="1"/>
        <v>51.732165884792416</v>
      </c>
      <c r="BJ21" s="28">
        <f t="shared" si="1"/>
        <v>94.719602900815374</v>
      </c>
      <c r="BK21" s="28">
        <f t="shared" si="1"/>
        <v>66.9520892380296</v>
      </c>
      <c r="BL21" s="28">
        <f t="shared" si="1"/>
        <v>89.287094800602134</v>
      </c>
      <c r="BM21" s="28">
        <f t="shared" si="1"/>
        <v>27.576627389722887</v>
      </c>
    </row>
    <row r="22" spans="1:65" ht="15" customHeight="1" x14ac:dyDescent="0.25">
      <c r="A22" s="12" t="s">
        <v>89</v>
      </c>
      <c r="B22" s="21"/>
      <c r="C22" s="21"/>
      <c r="D22" s="21"/>
      <c r="E22" s="21"/>
      <c r="F22" s="28">
        <f t="shared" si="2"/>
        <v>20.618989990515612</v>
      </c>
      <c r="G22" s="28">
        <f t="shared" si="2"/>
        <v>5.5542551758900993</v>
      </c>
      <c r="H22" s="28">
        <f t="shared" si="2"/>
        <v>11.180190268486934</v>
      </c>
      <c r="I22" s="28">
        <f t="shared" si="2"/>
        <v>-7.7082733597789499</v>
      </c>
      <c r="J22" s="28">
        <f t="shared" si="2"/>
        <v>-23.235292081796256</v>
      </c>
      <c r="K22" s="28">
        <f t="shared" si="2"/>
        <v>-18.722206606848591</v>
      </c>
      <c r="L22" s="28">
        <f t="shared" si="2"/>
        <v>-11.700191430226381</v>
      </c>
      <c r="M22" s="28">
        <f t="shared" si="2"/>
        <v>-15.249530890613217</v>
      </c>
      <c r="N22" s="28">
        <f t="shared" si="2"/>
        <v>0.35207534544579033</v>
      </c>
      <c r="O22" s="28">
        <f t="shared" si="2"/>
        <v>-3.0773136449037897</v>
      </c>
      <c r="P22" s="28">
        <f t="shared" si="2"/>
        <v>12.468394743938971</v>
      </c>
      <c r="Q22" s="28">
        <f t="shared" si="2"/>
        <v>5.800259615249348</v>
      </c>
      <c r="R22" s="28">
        <f t="shared" si="2"/>
        <v>3.1787730153580274</v>
      </c>
      <c r="S22" s="28">
        <f t="shared" si="2"/>
        <v>5.4629107351202411</v>
      </c>
      <c r="T22" s="28">
        <f t="shared" si="2"/>
        <v>9.4298696728278397</v>
      </c>
      <c r="U22" s="28">
        <f t="shared" si="1"/>
        <v>18.18336874877733</v>
      </c>
      <c r="V22" s="28">
        <f t="shared" si="1"/>
        <v>27.133267639660975</v>
      </c>
      <c r="W22" s="28">
        <f t="shared" si="1"/>
        <v>27.876311721521986</v>
      </c>
      <c r="X22" s="28">
        <f t="shared" si="1"/>
        <v>9.2810697156378907</v>
      </c>
      <c r="Y22" s="28">
        <f t="shared" si="1"/>
        <v>4.5007550120596873</v>
      </c>
      <c r="Z22" s="28">
        <f t="shared" si="1"/>
        <v>3.2542375262147427</v>
      </c>
      <c r="AA22" s="28">
        <f t="shared" si="1"/>
        <v>-4.3365717388197726</v>
      </c>
      <c r="AB22" s="28">
        <f t="shared" si="1"/>
        <v>-5.0862950583301592</v>
      </c>
      <c r="AC22" s="28">
        <f t="shared" si="1"/>
        <v>1.9800559035547893</v>
      </c>
      <c r="AD22" s="28">
        <f t="shared" si="1"/>
        <v>-5.340028450902123</v>
      </c>
      <c r="AE22" s="28">
        <f t="shared" si="1"/>
        <v>-3.1309532980807631</v>
      </c>
      <c r="AF22" s="28">
        <f t="shared" si="1"/>
        <v>-16.054202597929688</v>
      </c>
      <c r="AG22" s="28">
        <f t="shared" si="1"/>
        <v>9.2784617908605824</v>
      </c>
      <c r="AH22" s="28">
        <f t="shared" si="1"/>
        <v>6.089608989295181</v>
      </c>
      <c r="AI22" s="28">
        <f t="shared" si="1"/>
        <v>-4.1547776396639318</v>
      </c>
      <c r="AJ22" s="28">
        <f t="shared" si="1"/>
        <v>22.088118955298675</v>
      </c>
      <c r="AK22" s="28">
        <f t="shared" si="1"/>
        <v>-10.555553284037833</v>
      </c>
      <c r="AL22" s="28">
        <f t="shared" si="1"/>
        <v>10.326230827707095</v>
      </c>
      <c r="AM22" s="28">
        <f t="shared" si="1"/>
        <v>7.9675939954035435</v>
      </c>
      <c r="AN22" s="28">
        <f t="shared" si="1"/>
        <v>2.8084018728230076</v>
      </c>
      <c r="AO22" s="28">
        <f t="shared" si="1"/>
        <v>21.74575719091003</v>
      </c>
      <c r="AP22" s="28">
        <f t="shared" si="1"/>
        <v>14.205258720818282</v>
      </c>
      <c r="AQ22" s="28">
        <f t="shared" si="1"/>
        <v>0.11668976194176839</v>
      </c>
      <c r="AR22" s="28">
        <f t="shared" si="1"/>
        <v>7.282642643373527</v>
      </c>
      <c r="AS22" s="28">
        <f t="shared" si="1"/>
        <v>-1.4530412805668913E-2</v>
      </c>
      <c r="AT22" s="28">
        <f t="shared" si="1"/>
        <v>-0.68412735774656674</v>
      </c>
      <c r="AU22" s="28">
        <f t="shared" si="1"/>
        <v>16.836493889660442</v>
      </c>
      <c r="AV22" s="28">
        <f t="shared" si="1"/>
        <v>-5.6356396972267913</v>
      </c>
      <c r="AW22" s="28">
        <f t="shared" si="1"/>
        <v>6.6741092805967517</v>
      </c>
      <c r="AX22" s="28">
        <f t="shared" si="1"/>
        <v>5.5516353615131742</v>
      </c>
      <c r="AY22" s="28">
        <f t="shared" si="1"/>
        <v>8.5100136722341411</v>
      </c>
      <c r="AZ22" s="28">
        <f t="shared" si="1"/>
        <v>19.97395059899776</v>
      </c>
      <c r="BA22" s="28">
        <f t="shared" si="1"/>
        <v>11.907659055136154</v>
      </c>
      <c r="BB22" s="28">
        <f t="shared" si="1"/>
        <v>-3.7836641643882674</v>
      </c>
      <c r="BC22" s="28">
        <f t="shared" si="1"/>
        <v>-79.258703696385609</v>
      </c>
      <c r="BD22" s="28">
        <f t="shared" si="1"/>
        <v>-82.948121562933125</v>
      </c>
      <c r="BE22" s="28">
        <f t="shared" si="1"/>
        <v>-79.691275888080753</v>
      </c>
      <c r="BF22" s="28">
        <f t="shared" si="1"/>
        <v>-75.522913687711295</v>
      </c>
      <c r="BG22" s="28">
        <f t="shared" si="1"/>
        <v>34.26605716453173</v>
      </c>
      <c r="BH22" s="28">
        <f t="shared" si="1"/>
        <v>124.90069197411727</v>
      </c>
      <c r="BI22" s="28">
        <f>+(BI9/BE9-1)*100</f>
        <v>153.97296520214633</v>
      </c>
      <c r="BJ22" s="28">
        <f t="shared" si="1"/>
        <v>182.14552905773976</v>
      </c>
      <c r="BK22" s="28">
        <f t="shared" si="1"/>
        <v>165.90824477010906</v>
      </c>
      <c r="BL22" s="28">
        <f t="shared" si="1"/>
        <v>128.098029025936</v>
      </c>
      <c r="BM22" s="28">
        <f t="shared" si="1"/>
        <v>61.874933613869068</v>
      </c>
    </row>
    <row r="23" spans="1:65" ht="15" customHeight="1" x14ac:dyDescent="0.25">
      <c r="A23" s="36" t="s">
        <v>99</v>
      </c>
      <c r="B23" s="128"/>
      <c r="C23" s="128"/>
      <c r="D23" s="128"/>
      <c r="E23" s="128"/>
      <c r="F23" s="29">
        <f t="shared" si="2"/>
        <v>4.7286856537055222</v>
      </c>
      <c r="G23" s="29">
        <f t="shared" si="2"/>
        <v>-10.718445739508864</v>
      </c>
      <c r="H23" s="29">
        <f t="shared" si="2"/>
        <v>2.6262631815239468</v>
      </c>
      <c r="I23" s="29">
        <f t="shared" si="2"/>
        <v>-1.0557168584705345</v>
      </c>
      <c r="J23" s="29">
        <f t="shared" si="2"/>
        <v>-0.48377798693396423</v>
      </c>
      <c r="K23" s="29">
        <f t="shared" si="2"/>
        <v>1.7471659258597061</v>
      </c>
      <c r="L23" s="29">
        <f t="shared" si="2"/>
        <v>-10.500610994542448</v>
      </c>
      <c r="M23" s="29">
        <f t="shared" si="2"/>
        <v>-16.443893041380964</v>
      </c>
      <c r="N23" s="29">
        <f t="shared" si="2"/>
        <v>-3.4719734793093648</v>
      </c>
      <c r="O23" s="29">
        <f t="shared" si="2"/>
        <v>5.9720312256489327</v>
      </c>
      <c r="P23" s="29">
        <f t="shared" si="2"/>
        <v>12.344086439802627</v>
      </c>
      <c r="Q23" s="29">
        <f t="shared" si="2"/>
        <v>17.206068017047759</v>
      </c>
      <c r="R23" s="29">
        <f t="shared" si="2"/>
        <v>8.3696528455510233</v>
      </c>
      <c r="S23" s="29">
        <f t="shared" si="2"/>
        <v>7.9668971808573241</v>
      </c>
      <c r="T23" s="29">
        <f t="shared" si="2"/>
        <v>6.4513648314476368</v>
      </c>
      <c r="U23" s="29">
        <f t="shared" si="1"/>
        <v>-2.4790414388089377</v>
      </c>
      <c r="V23" s="29">
        <f t="shared" si="1"/>
        <v>-4.2080393781514847</v>
      </c>
      <c r="W23" s="29">
        <f t="shared" si="1"/>
        <v>-11.082359076531134</v>
      </c>
      <c r="X23" s="29">
        <f t="shared" si="1"/>
        <v>-5.0569295998405313</v>
      </c>
      <c r="Y23" s="29">
        <f t="shared" si="1"/>
        <v>-13.108501027362108</v>
      </c>
      <c r="Z23" s="29">
        <f t="shared" si="1"/>
        <v>-15.086455677113019</v>
      </c>
      <c r="AA23" s="29">
        <f t="shared" si="1"/>
        <v>-4.6317025064268709</v>
      </c>
      <c r="AB23" s="29">
        <f t="shared" si="1"/>
        <v>-13.26448257973828</v>
      </c>
      <c r="AC23" s="29">
        <f t="shared" si="1"/>
        <v>7.2432591230469301</v>
      </c>
      <c r="AD23" s="29">
        <f t="shared" si="1"/>
        <v>11.793977271940292</v>
      </c>
      <c r="AE23" s="29">
        <f t="shared" si="1"/>
        <v>0.83768123928205096</v>
      </c>
      <c r="AF23" s="29">
        <f t="shared" si="1"/>
        <v>20.993489242173212</v>
      </c>
      <c r="AG23" s="29">
        <f t="shared" si="1"/>
        <v>13.414726718958825</v>
      </c>
      <c r="AH23" s="29">
        <f t="shared" si="1"/>
        <v>13.356358337418106</v>
      </c>
      <c r="AI23" s="29">
        <f t="shared" si="1"/>
        <v>12.328972316159192</v>
      </c>
      <c r="AJ23" s="29">
        <f t="shared" si="1"/>
        <v>-11.0090645691717</v>
      </c>
      <c r="AK23" s="29">
        <f t="shared" si="1"/>
        <v>-2.7233361678114187</v>
      </c>
      <c r="AL23" s="29">
        <f t="shared" si="1"/>
        <v>4.3476721649086336</v>
      </c>
      <c r="AM23" s="29">
        <f t="shared" si="1"/>
        <v>6.1740010728470907</v>
      </c>
      <c r="AN23" s="29">
        <f t="shared" si="1"/>
        <v>30.247513547231474</v>
      </c>
      <c r="AO23" s="29">
        <f t="shared" si="1"/>
        <v>16.28360459771865</v>
      </c>
      <c r="AP23" s="29">
        <f t="shared" si="1"/>
        <v>19.673346963405191</v>
      </c>
      <c r="AQ23" s="29">
        <f t="shared" si="1"/>
        <v>12.262326821013358</v>
      </c>
      <c r="AR23" s="29">
        <f t="shared" si="1"/>
        <v>5.17813845488726</v>
      </c>
      <c r="AS23" s="29">
        <f t="shared" si="1"/>
        <v>17.117090153663117</v>
      </c>
      <c r="AT23" s="29">
        <f t="shared" si="1"/>
        <v>3.8206762262838145</v>
      </c>
      <c r="AU23" s="29">
        <f t="shared" si="1"/>
        <v>22.625645768792069</v>
      </c>
      <c r="AV23" s="29">
        <f t="shared" si="1"/>
        <v>16.095454652252705</v>
      </c>
      <c r="AW23" s="29">
        <f t="shared" si="1"/>
        <v>7.0142536485667595</v>
      </c>
      <c r="AX23" s="29">
        <f t="shared" si="1"/>
        <v>-2.4109704298328483</v>
      </c>
      <c r="AY23" s="29">
        <f t="shared" si="1"/>
        <v>-7.9649566559733991</v>
      </c>
      <c r="AZ23" s="29">
        <f t="shared" si="1"/>
        <v>1.4675133634132864</v>
      </c>
      <c r="BA23" s="29">
        <f t="shared" si="1"/>
        <v>8.0498875619242405</v>
      </c>
      <c r="BB23" s="29">
        <f t="shared" si="1"/>
        <v>11.318365232507045</v>
      </c>
      <c r="BC23" s="29">
        <f t="shared" si="1"/>
        <v>-31.958489574976177</v>
      </c>
      <c r="BD23" s="29">
        <f t="shared" si="1"/>
        <v>-23.484040650000725</v>
      </c>
      <c r="BE23" s="29">
        <f t="shared" si="1"/>
        <v>-20.910610303512133</v>
      </c>
      <c r="BF23" s="29">
        <f t="shared" si="1"/>
        <v>-18.413641629580134</v>
      </c>
      <c r="BG23" s="29">
        <f t="shared" si="1"/>
        <v>33.612295651166903</v>
      </c>
      <c r="BH23" s="29">
        <f t="shared" si="1"/>
        <v>15.89447348950852</v>
      </c>
      <c r="BI23" s="29">
        <f t="shared" si="1"/>
        <v>12.629622949611718</v>
      </c>
      <c r="BJ23" s="29">
        <f t="shared" si="1"/>
        <v>10.836818071085697</v>
      </c>
      <c r="BK23" s="29">
        <f t="shared" si="1"/>
        <v>15.662155382225485</v>
      </c>
      <c r="BL23" s="29">
        <f t="shared" si="1"/>
        <v>19.934159010519249</v>
      </c>
      <c r="BM23" s="29">
        <f t="shared" si="1"/>
        <v>6.4893425001586902</v>
      </c>
    </row>
    <row r="24" spans="1:65" ht="15" customHeight="1" x14ac:dyDescent="0.25">
      <c r="A24" s="12" t="s">
        <v>91</v>
      </c>
      <c r="B24" s="21"/>
      <c r="C24" s="21"/>
      <c r="D24" s="21"/>
      <c r="E24" s="21"/>
      <c r="F24" s="28">
        <f t="shared" si="2"/>
        <v>2.1732792073517748</v>
      </c>
      <c r="G24" s="28">
        <f t="shared" si="2"/>
        <v>-14.539840570987128</v>
      </c>
      <c r="H24" s="28">
        <f t="shared" si="2"/>
        <v>2.0643203953860212</v>
      </c>
      <c r="I24" s="28">
        <f t="shared" si="2"/>
        <v>4.4701543632008622E-3</v>
      </c>
      <c r="J24" s="28">
        <f t="shared" si="2"/>
        <v>2.1423252526110437</v>
      </c>
      <c r="K24" s="28">
        <f t="shared" si="2"/>
        <v>2.3926190456361462</v>
      </c>
      <c r="L24" s="28">
        <f t="shared" si="2"/>
        <v>-14.708541947815579</v>
      </c>
      <c r="M24" s="28">
        <f t="shared" si="2"/>
        <v>-20.697317866008657</v>
      </c>
      <c r="N24" s="28">
        <f t="shared" si="2"/>
        <v>-1.9818793342655461</v>
      </c>
      <c r="O24" s="28">
        <f t="shared" si="2"/>
        <v>12.63139353042515</v>
      </c>
      <c r="P24" s="28">
        <f t="shared" si="2"/>
        <v>17.012842863428791</v>
      </c>
      <c r="Q24" s="28">
        <f t="shared" si="2"/>
        <v>14.807620934077924</v>
      </c>
      <c r="R24" s="28">
        <f t="shared" si="2"/>
        <v>8.4902794588004316</v>
      </c>
      <c r="S24" s="28">
        <f t="shared" si="2"/>
        <v>7.9129124751423863</v>
      </c>
      <c r="T24" s="28">
        <f t="shared" si="2"/>
        <v>10.813162770097229</v>
      </c>
      <c r="U24" s="28">
        <f t="shared" si="1"/>
        <v>6.0993470430415808</v>
      </c>
      <c r="V24" s="28">
        <f t="shared" si="1"/>
        <v>-5.8898411798799959</v>
      </c>
      <c r="W24" s="28">
        <f t="shared" si="1"/>
        <v>-14.387425531739451</v>
      </c>
      <c r="X24" s="28">
        <f t="shared" si="1"/>
        <v>-20.66322285025829</v>
      </c>
      <c r="Y24" s="28">
        <f t="shared" si="1"/>
        <v>-16.686744826061528</v>
      </c>
      <c r="Z24" s="28">
        <f t="shared" si="1"/>
        <v>-22.400953839835847</v>
      </c>
      <c r="AA24" s="28">
        <f t="shared" si="1"/>
        <v>-9.3735521630154643</v>
      </c>
      <c r="AB24" s="28">
        <f t="shared" si="1"/>
        <v>-6.9537312497803931</v>
      </c>
      <c r="AC24" s="28">
        <f t="shared" si="1"/>
        <v>4.7497634623866469</v>
      </c>
      <c r="AD24" s="28">
        <f t="shared" si="1"/>
        <v>16.231577367711793</v>
      </c>
      <c r="AE24" s="28">
        <f t="shared" si="1"/>
        <v>-1.2519335724074265</v>
      </c>
      <c r="AF24" s="28">
        <f t="shared" si="1"/>
        <v>29.507341044924274</v>
      </c>
      <c r="AG24" s="28">
        <f t="shared" si="1"/>
        <v>11.414867888250612</v>
      </c>
      <c r="AH24" s="28">
        <f t="shared" si="1"/>
        <v>18.660636328940594</v>
      </c>
      <c r="AI24" s="28">
        <f t="shared" si="1"/>
        <v>17.323248764462896</v>
      </c>
      <c r="AJ24" s="28">
        <f t="shared" si="1"/>
        <v>-15.498379625948877</v>
      </c>
      <c r="AK24" s="28">
        <f t="shared" si="1"/>
        <v>-1.6906753320122925</v>
      </c>
      <c r="AL24" s="28">
        <f t="shared" si="1"/>
        <v>-1.5122316271158898</v>
      </c>
      <c r="AM24" s="28">
        <f t="shared" si="1"/>
        <v>2.7828697130867441</v>
      </c>
      <c r="AN24" s="28">
        <f t="shared" si="1"/>
        <v>38.890925553388264</v>
      </c>
      <c r="AO24" s="28">
        <f t="shared" si="1"/>
        <v>21.562948800627304</v>
      </c>
      <c r="AP24" s="28">
        <f t="shared" si="1"/>
        <v>30.481054638842586</v>
      </c>
      <c r="AQ24" s="28">
        <f t="shared" si="1"/>
        <v>20.803985097600997</v>
      </c>
      <c r="AR24" s="28">
        <f t="shared" si="1"/>
        <v>7.5280935542298533</v>
      </c>
      <c r="AS24" s="28">
        <f t="shared" si="1"/>
        <v>20.832292579207778</v>
      </c>
      <c r="AT24" s="28">
        <f t="shared" si="1"/>
        <v>3.3860587329608283</v>
      </c>
      <c r="AU24" s="28">
        <f t="shared" si="1"/>
        <v>23.389377461055251</v>
      </c>
      <c r="AV24" s="28">
        <f t="shared" si="1"/>
        <v>15.726183689743788</v>
      </c>
      <c r="AW24" s="28">
        <f t="shared" si="1"/>
        <v>3.8773637441314124</v>
      </c>
      <c r="AX24" s="28">
        <f t="shared" si="1"/>
        <v>-6.2468876470348373</v>
      </c>
      <c r="AY24" s="28">
        <f t="shared" si="1"/>
        <v>-7.8354598932368731</v>
      </c>
      <c r="AZ24" s="28">
        <f t="shared" si="1"/>
        <v>0.93832799821385038</v>
      </c>
      <c r="BA24" s="28">
        <f t="shared" si="1"/>
        <v>13.24848187019294</v>
      </c>
      <c r="BB24" s="28">
        <f t="shared" si="1"/>
        <v>18.853396164884572</v>
      </c>
      <c r="BC24" s="28">
        <f t="shared" si="1"/>
        <v>-25.479639664046694</v>
      </c>
      <c r="BD24" s="28">
        <f t="shared" si="1"/>
        <v>-13.667799508138511</v>
      </c>
      <c r="BE24" s="28">
        <f t="shared" si="1"/>
        <v>-14.531253708509063</v>
      </c>
      <c r="BF24" s="28">
        <f t="shared" si="1"/>
        <v>-10.465099325050852</v>
      </c>
      <c r="BG24" s="28">
        <f t="shared" si="1"/>
        <v>34.340159445546362</v>
      </c>
      <c r="BH24" s="28">
        <f t="shared" si="1"/>
        <v>13.258966326720344</v>
      </c>
      <c r="BI24" s="28">
        <f t="shared" si="1"/>
        <v>12.206331703560469</v>
      </c>
      <c r="BJ24" s="28">
        <f t="shared" si="1"/>
        <v>7.7314525362113917</v>
      </c>
      <c r="BK24" s="28">
        <f t="shared" si="1"/>
        <v>14.191195830862014</v>
      </c>
      <c r="BL24" s="28">
        <f t="shared" si="1"/>
        <v>21.471227019392703</v>
      </c>
      <c r="BM24" s="28">
        <f t="shared" si="1"/>
        <v>5.6373405915934427</v>
      </c>
    </row>
    <row r="25" spans="1:65" ht="15" customHeight="1" x14ac:dyDescent="0.25">
      <c r="A25" s="12" t="s">
        <v>92</v>
      </c>
      <c r="B25" s="21"/>
      <c r="C25" s="21"/>
      <c r="D25" s="21"/>
      <c r="E25" s="21"/>
      <c r="F25" s="28">
        <f t="shared" si="2"/>
        <v>13.002776730199939</v>
      </c>
      <c r="G25" s="28">
        <f t="shared" si="2"/>
        <v>3.1188464076473243</v>
      </c>
      <c r="H25" s="28">
        <f t="shared" si="2"/>
        <v>4.5593669623239741</v>
      </c>
      <c r="I25" s="28">
        <f t="shared" si="2"/>
        <v>-4.7566755989579264</v>
      </c>
      <c r="J25" s="28">
        <f t="shared" si="2"/>
        <v>-8.1748993323153218</v>
      </c>
      <c r="K25" s="28">
        <f t="shared" si="2"/>
        <v>-0.15801201531493447</v>
      </c>
      <c r="L25" s="28">
        <f t="shared" si="2"/>
        <v>3.7267965078301657</v>
      </c>
      <c r="M25" s="28">
        <f t="shared" si="2"/>
        <v>-0.79326299914759257</v>
      </c>
      <c r="N25" s="28">
        <f t="shared" si="2"/>
        <v>-8.131818328621387</v>
      </c>
      <c r="O25" s="28">
        <f t="shared" si="2"/>
        <v>-14.216775364667267</v>
      </c>
      <c r="P25" s="28">
        <f t="shared" si="2"/>
        <v>-0.52280391504313517</v>
      </c>
      <c r="Q25" s="28">
        <f t="shared" si="2"/>
        <v>24.10064038500872</v>
      </c>
      <c r="R25" s="28">
        <f t="shared" si="2"/>
        <v>7.8869040800450207</v>
      </c>
      <c r="S25" s="28">
        <f t="shared" si="2"/>
        <v>7.9231030392589386</v>
      </c>
      <c r="T25" s="28">
        <f t="shared" si="2"/>
        <v>-7.713601447623275</v>
      </c>
      <c r="U25" s="28">
        <f t="shared" si="1"/>
        <v>-25.56999593984639</v>
      </c>
      <c r="V25" s="28">
        <f t="shared" si="1"/>
        <v>2.0175179347969197</v>
      </c>
      <c r="W25" s="28">
        <f t="shared" si="1"/>
        <v>2.5445449552030874</v>
      </c>
      <c r="X25" s="28">
        <f t="shared" si="1"/>
        <v>57.508158606001068</v>
      </c>
      <c r="Y25" s="28">
        <f t="shared" si="1"/>
        <v>1.0941005716683438</v>
      </c>
      <c r="Z25" s="28">
        <f t="shared" si="1"/>
        <v>9.3075078631430728</v>
      </c>
      <c r="AA25" s="28">
        <f t="shared" si="1"/>
        <v>11.844135792400557</v>
      </c>
      <c r="AB25" s="28">
        <f t="shared" si="1"/>
        <v>-25.952394272057244</v>
      </c>
      <c r="AC25" s="28">
        <f t="shared" si="1"/>
        <v>15.388249496073758</v>
      </c>
      <c r="AD25" s="28">
        <f t="shared" si="1"/>
        <v>1.2623206462895942</v>
      </c>
      <c r="AE25" s="28">
        <f t="shared" si="1"/>
        <v>6.7361460432301179</v>
      </c>
      <c r="AF25" s="28">
        <f t="shared" si="1"/>
        <v>-0.56043440445886494</v>
      </c>
      <c r="AG25" s="28">
        <f t="shared" si="1"/>
        <v>19.468978474921084</v>
      </c>
      <c r="AH25" s="28">
        <f t="shared" si="1"/>
        <v>-0.95179833498981736</v>
      </c>
      <c r="AI25" s="28">
        <f t="shared" si="1"/>
        <v>-0.62096329245755477</v>
      </c>
      <c r="AJ25" s="28">
        <f t="shared" si="1"/>
        <v>3.7719192972172744</v>
      </c>
      <c r="AK25" s="28">
        <f t="shared" si="1"/>
        <v>-5.5765232475250777</v>
      </c>
      <c r="AL25" s="28">
        <f t="shared" si="1"/>
        <v>22.887622195896107</v>
      </c>
      <c r="AM25" s="28">
        <f t="shared" si="1"/>
        <v>16.314665650430584</v>
      </c>
      <c r="AN25" s="28">
        <f t="shared" si="1"/>
        <v>7.4938435129910497</v>
      </c>
      <c r="AO25" s="28">
        <f t="shared" si="1"/>
        <v>1.5143125987373773</v>
      </c>
      <c r="AP25" s="28">
        <f t="shared" si="1"/>
        <v>-6.457747528758917</v>
      </c>
      <c r="AQ25" s="28">
        <f t="shared" si="1"/>
        <v>-9.2265097463323453</v>
      </c>
      <c r="AR25" s="28">
        <f t="shared" si="1"/>
        <v>-1.4755018218348348</v>
      </c>
      <c r="AS25" s="28">
        <f t="shared" si="1"/>
        <v>6.2977731566683737</v>
      </c>
      <c r="AT25" s="28">
        <f t="shared" si="1"/>
        <v>5.2110359459049738</v>
      </c>
      <c r="AU25" s="28">
        <f t="shared" si="1"/>
        <v>20.135402447411941</v>
      </c>
      <c r="AV25" s="28">
        <f t="shared" si="1"/>
        <v>17.358406413639038</v>
      </c>
      <c r="AW25" s="28">
        <f t="shared" si="1"/>
        <v>18.075099817749706</v>
      </c>
      <c r="AX25" s="28">
        <f t="shared" si="1"/>
        <v>9.517255732488362</v>
      </c>
      <c r="AY25" s="28">
        <f t="shared" si="1"/>
        <v>-8.34736696642182</v>
      </c>
      <c r="AZ25" s="28">
        <f t="shared" ref="AZ25:BM25" si="3">+(AZ12/AV12-1)*100</f>
        <v>3.2624248383543719</v>
      </c>
      <c r="BA25" s="28">
        <f t="shared" si="3"/>
        <v>-7.7780771005982352</v>
      </c>
      <c r="BB25" s="28">
        <f t="shared" si="3"/>
        <v>-8.8058203372597958</v>
      </c>
      <c r="BC25" s="28">
        <f t="shared" si="3"/>
        <v>-53.232710494570526</v>
      </c>
      <c r="BD25" s="28">
        <f t="shared" si="3"/>
        <v>-55.108072959820753</v>
      </c>
      <c r="BE25" s="28">
        <f t="shared" si="3"/>
        <v>-44.792419550040165</v>
      </c>
      <c r="BF25" s="28">
        <f t="shared" si="3"/>
        <v>-45.424607218785695</v>
      </c>
      <c r="BG25" s="28">
        <f t="shared" si="3"/>
        <v>30.817405324972412</v>
      </c>
      <c r="BH25" s="28">
        <f t="shared" si="3"/>
        <v>33.038908142419146</v>
      </c>
      <c r="BI25" s="28">
        <f t="shared" si="3"/>
        <v>16.375718696786844</v>
      </c>
      <c r="BJ25" s="28">
        <f t="shared" si="3"/>
        <v>26.625357675455419</v>
      </c>
      <c r="BK25" s="28">
        <f t="shared" si="3"/>
        <v>22.551917837936443</v>
      </c>
      <c r="BL25" s="28">
        <f t="shared" si="3"/>
        <v>12.678583172846647</v>
      </c>
      <c r="BM25" s="28">
        <f t="shared" si="3"/>
        <v>10.724173327405207</v>
      </c>
    </row>
    <row r="26" spans="1:65" ht="15" customHeight="1" x14ac:dyDescent="0.25">
      <c r="A26" s="30" t="s">
        <v>81</v>
      </c>
      <c r="B26" s="30"/>
      <c r="C26" s="30"/>
      <c r="D26" s="30"/>
      <c r="E26" s="30"/>
      <c r="F26" s="32">
        <f t="shared" si="2"/>
        <v>8.4155679338230982</v>
      </c>
      <c r="G26" s="32">
        <f t="shared" si="2"/>
        <v>2.285048988965066</v>
      </c>
      <c r="H26" s="32">
        <f t="shared" si="2"/>
        <v>12.396204507736176</v>
      </c>
      <c r="I26" s="32">
        <f t="shared" si="2"/>
        <v>5.4975654913542948</v>
      </c>
      <c r="J26" s="32">
        <f t="shared" si="2"/>
        <v>-5.2937757013227227E-2</v>
      </c>
      <c r="K26" s="32">
        <f t="shared" si="2"/>
        <v>2.6845432162534211</v>
      </c>
      <c r="L26" s="32">
        <f t="shared" si="2"/>
        <v>0.30504584443724614</v>
      </c>
      <c r="M26" s="32">
        <f t="shared" si="2"/>
        <v>-8.1255995772835483</v>
      </c>
      <c r="N26" s="32">
        <f t="shared" si="2"/>
        <v>2.7158834755133476</v>
      </c>
      <c r="O26" s="32">
        <f t="shared" si="2"/>
        <v>3.4985450039425325</v>
      </c>
      <c r="P26" s="32">
        <f t="shared" si="2"/>
        <v>-0.2578836948825991</v>
      </c>
      <c r="Q26" s="32">
        <f t="shared" si="2"/>
        <v>1.4684477341121438</v>
      </c>
      <c r="R26" s="32">
        <f t="shared" si="2"/>
        <v>-0.48472746696073266</v>
      </c>
      <c r="S26" s="32">
        <f t="shared" si="2"/>
        <v>1.7332516208539817</v>
      </c>
      <c r="T26" s="32">
        <f t="shared" si="2"/>
        <v>4.8583134672470329</v>
      </c>
      <c r="U26" s="32">
        <f t="shared" si="2"/>
        <v>9.5090225265232817</v>
      </c>
      <c r="V26" s="32">
        <f t="shared" ref="V26:BM26" si="4">+(V13/R13-1)*100</f>
        <v>3.6771780758421801</v>
      </c>
      <c r="W26" s="32">
        <f t="shared" si="4"/>
        <v>1.3629615359559866</v>
      </c>
      <c r="X26" s="32">
        <f t="shared" si="4"/>
        <v>-0.55488352774304417</v>
      </c>
      <c r="Y26" s="32">
        <f t="shared" si="4"/>
        <v>6.6789545021994634E-2</v>
      </c>
      <c r="Z26" s="32">
        <f t="shared" si="4"/>
        <v>3.5161214855148115</v>
      </c>
      <c r="AA26" s="32">
        <f t="shared" si="4"/>
        <v>-0.29110994121457345</v>
      </c>
      <c r="AB26" s="32">
        <f t="shared" si="4"/>
        <v>0.52931812514154242</v>
      </c>
      <c r="AC26" s="32">
        <f t="shared" si="4"/>
        <v>-1.0672050490919127</v>
      </c>
      <c r="AD26" s="32">
        <f t="shared" si="4"/>
        <v>-0.31595137909526949</v>
      </c>
      <c r="AE26" s="32">
        <f t="shared" si="4"/>
        <v>1.1323189222217644</v>
      </c>
      <c r="AF26" s="32">
        <f t="shared" si="4"/>
        <v>1.5342437550730725</v>
      </c>
      <c r="AG26" s="32">
        <f t="shared" si="4"/>
        <v>0.46135484195701792</v>
      </c>
      <c r="AH26" s="32">
        <f t="shared" si="4"/>
        <v>0.6242541251294309</v>
      </c>
      <c r="AI26" s="32">
        <f t="shared" si="4"/>
        <v>1.1578856880901656</v>
      </c>
      <c r="AJ26" s="32">
        <f t="shared" si="4"/>
        <v>-1.5948283639237837</v>
      </c>
      <c r="AK26" s="32">
        <f t="shared" si="4"/>
        <v>3.4713292824143149</v>
      </c>
      <c r="AL26" s="32">
        <f t="shared" si="4"/>
        <v>5.0261356574020644</v>
      </c>
      <c r="AM26" s="32">
        <f t="shared" si="4"/>
        <v>3.6266721242748101</v>
      </c>
      <c r="AN26" s="32">
        <f t="shared" si="4"/>
        <v>7.4047995945542233</v>
      </c>
      <c r="AO26" s="32">
        <f t="shared" si="4"/>
        <v>1.3211058250035324</v>
      </c>
      <c r="AP26" s="32">
        <f t="shared" si="4"/>
        <v>5.1267322491988621</v>
      </c>
      <c r="AQ26" s="32">
        <f t="shared" si="4"/>
        <v>4.1710423105519201</v>
      </c>
      <c r="AR26" s="32">
        <f t="shared" si="4"/>
        <v>2.8269384711999024</v>
      </c>
      <c r="AS26" s="32">
        <f t="shared" si="4"/>
        <v>6.0385744961257704</v>
      </c>
      <c r="AT26" s="32">
        <f t="shared" si="4"/>
        <v>-0.79162218485752112</v>
      </c>
      <c r="AU26" s="32">
        <f t="shared" si="4"/>
        <v>4.4037608854544663</v>
      </c>
      <c r="AV26" s="32">
        <f t="shared" si="4"/>
        <v>6.925837880713992</v>
      </c>
      <c r="AW26" s="32">
        <f t="shared" si="4"/>
        <v>4.3210509022032717</v>
      </c>
      <c r="AX26" s="32">
        <f t="shared" si="4"/>
        <v>7.6993121564936873</v>
      </c>
      <c r="AY26" s="32">
        <f t="shared" si="4"/>
        <v>5.2555593297857417</v>
      </c>
      <c r="AZ26" s="32">
        <f t="shared" si="4"/>
        <v>7.3452552055131459</v>
      </c>
      <c r="BA26" s="32">
        <f t="shared" si="4"/>
        <v>10.08785388322211</v>
      </c>
      <c r="BB26" s="32">
        <f t="shared" si="4"/>
        <v>6.7281937031243855</v>
      </c>
      <c r="BC26" s="32">
        <f t="shared" si="4"/>
        <v>-33.350463471953354</v>
      </c>
      <c r="BD26" s="32">
        <f t="shared" si="4"/>
        <v>-25.658683817519588</v>
      </c>
      <c r="BE26" s="32">
        <f t="shared" si="4"/>
        <v>-23.92629314827197</v>
      </c>
      <c r="BF26" s="32">
        <f t="shared" si="4"/>
        <v>-25.120428107309788</v>
      </c>
      <c r="BG26" s="32">
        <f t="shared" si="4"/>
        <v>31.939207101552604</v>
      </c>
      <c r="BH26" s="32">
        <f t="shared" si="4"/>
        <v>14.867076489688591</v>
      </c>
      <c r="BI26" s="32">
        <f t="shared" si="4"/>
        <v>19.597973908453682</v>
      </c>
      <c r="BJ26" s="32">
        <f t="shared" si="4"/>
        <v>23.093262490315048</v>
      </c>
      <c r="BK26" s="32">
        <f t="shared" si="4"/>
        <v>18.183759338724247</v>
      </c>
      <c r="BL26" s="32">
        <f t="shared" si="4"/>
        <v>22.198481575067163</v>
      </c>
      <c r="BM26" s="32">
        <f t="shared" si="4"/>
        <v>9.1205040275399654</v>
      </c>
    </row>
    <row r="27" spans="1:65" ht="15" customHeight="1" x14ac:dyDescent="0.25">
      <c r="A27" s="33"/>
      <c r="B27" s="21"/>
      <c r="C27" s="21"/>
      <c r="D27" s="21"/>
      <c r="E27" s="21"/>
    </row>
    <row r="28" spans="1:65" ht="15" customHeight="1" x14ac:dyDescent="0.25">
      <c r="A28" s="33" t="s">
        <v>120</v>
      </c>
      <c r="B28" s="21"/>
      <c r="C28" s="21"/>
      <c r="D28" s="21"/>
      <c r="E28" s="21"/>
    </row>
  </sheetData>
  <pageMargins left="0.14624999999999999" right="0.62992125984251968" top="0.55118110236220474" bottom="0.74803149606299213" header="0.31496062992125984" footer="0.31496062992125984"/>
  <pageSetup paperSize="9" scale="26" orientation="landscape" r:id="rId1"/>
  <headerFooter>
    <oddHeader>&amp;C&amp;G</oddHead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Y26"/>
  <sheetViews>
    <sheetView showGridLines="0" view="pageLayout" zoomScaleNormal="100" workbookViewId="0">
      <selection activeCell="H9" sqref="H9"/>
    </sheetView>
  </sheetViews>
  <sheetFormatPr defaultColWidth="9.140625" defaultRowHeight="15" customHeight="1" x14ac:dyDescent="0.25"/>
  <cols>
    <col min="1" max="1" width="47.5703125" style="35" bestFit="1" customWidth="1"/>
    <col min="2" max="17" width="9" style="35" bestFit="1" customWidth="1"/>
    <col min="18" max="16384" width="9.140625" style="35"/>
  </cols>
  <sheetData>
    <row r="1" spans="1:25" ht="15" customHeight="1" x14ac:dyDescent="0.25">
      <c r="A1" s="63" t="s">
        <v>129</v>
      </c>
    </row>
    <row r="2" spans="1:25" ht="15" customHeight="1" x14ac:dyDescent="0.25">
      <c r="A2" s="65" t="s">
        <v>113</v>
      </c>
      <c r="B2" s="114">
        <v>2007</v>
      </c>
      <c r="C2" s="114">
        <v>2008</v>
      </c>
      <c r="D2" s="114">
        <v>2009</v>
      </c>
      <c r="E2" s="114">
        <v>2010</v>
      </c>
      <c r="F2" s="114">
        <v>2011</v>
      </c>
      <c r="G2" s="114">
        <v>2012</v>
      </c>
      <c r="H2" s="114">
        <v>2013</v>
      </c>
      <c r="I2" s="114">
        <v>2014</v>
      </c>
      <c r="J2" s="114">
        <v>2015</v>
      </c>
      <c r="K2" s="114">
        <v>2016</v>
      </c>
      <c r="L2" s="114">
        <v>2017</v>
      </c>
      <c r="M2" s="114">
        <v>2018</v>
      </c>
      <c r="N2" s="115" t="s">
        <v>136</v>
      </c>
      <c r="O2" s="115" t="s">
        <v>138</v>
      </c>
      <c r="P2" s="115" t="s">
        <v>137</v>
      </c>
      <c r="Q2" s="115" t="s">
        <v>139</v>
      </c>
    </row>
    <row r="3" spans="1:25" ht="15" customHeight="1" x14ac:dyDescent="0.25">
      <c r="A3" s="104" t="s">
        <v>65</v>
      </c>
      <c r="B3" s="68">
        <v>6739.275999999998</v>
      </c>
      <c r="C3" s="68">
        <v>6781.4519999999984</v>
      </c>
      <c r="D3" s="68">
        <v>7182.4319999999989</v>
      </c>
      <c r="E3" s="68">
        <v>6994.4530000000041</v>
      </c>
      <c r="F3" s="68">
        <v>7408.5869999999977</v>
      </c>
      <c r="G3" s="68">
        <v>8195.1860000000015</v>
      </c>
      <c r="H3" s="68">
        <v>8034.8549999999977</v>
      </c>
      <c r="I3" s="68">
        <v>7793.0840000000017</v>
      </c>
      <c r="J3" s="68">
        <v>8609.8909999999996</v>
      </c>
      <c r="K3" s="68">
        <v>9183.06</v>
      </c>
      <c r="L3" s="68">
        <v>8025.1819999999998</v>
      </c>
      <c r="M3" s="68">
        <v>6608.5230000000001</v>
      </c>
      <c r="N3" s="68">
        <v>6581.9641687032617</v>
      </c>
      <c r="O3" s="68">
        <v>6766.7886854390272</v>
      </c>
      <c r="P3" s="68">
        <v>6595.8015297605652</v>
      </c>
      <c r="Q3" s="68">
        <v>6845.1582365248969</v>
      </c>
    </row>
    <row r="4" spans="1:25" ht="15" customHeight="1" x14ac:dyDescent="0.25">
      <c r="A4" s="77" t="s">
        <v>121</v>
      </c>
      <c r="B4" s="67">
        <v>1365.7009999999993</v>
      </c>
      <c r="C4" s="67">
        <v>1066.2369999999999</v>
      </c>
      <c r="D4" s="67">
        <v>1751.7339999999999</v>
      </c>
      <c r="E4" s="67">
        <v>1863.6060000000004</v>
      </c>
      <c r="F4" s="67">
        <v>1352.5300000000004</v>
      </c>
      <c r="G4" s="67">
        <v>1367.6059999999993</v>
      </c>
      <c r="H4" s="67">
        <v>1780.616</v>
      </c>
      <c r="I4" s="67">
        <v>1930.762999999999</v>
      </c>
      <c r="J4" s="67">
        <v>2534.811999999999</v>
      </c>
      <c r="K4" s="67">
        <v>2459.2069999999999</v>
      </c>
      <c r="L4" s="67">
        <v>2472.5879999999993</v>
      </c>
      <c r="M4" s="67">
        <v>2707.7580000000007</v>
      </c>
      <c r="N4" s="67">
        <v>1961.8363165034493</v>
      </c>
      <c r="O4" s="67">
        <v>1777.4328080805083</v>
      </c>
      <c r="P4" s="67">
        <v>2233.9536584411298</v>
      </c>
      <c r="Q4" s="67">
        <v>2165.0278850307259</v>
      </c>
    </row>
    <row r="5" spans="1:25" ht="15" customHeight="1" x14ac:dyDescent="0.25">
      <c r="A5" s="105" t="s">
        <v>66</v>
      </c>
      <c r="B5" s="68">
        <v>625.45900000000029</v>
      </c>
      <c r="C5" s="68">
        <v>844.65700000000004</v>
      </c>
      <c r="D5" s="68">
        <v>581.59299999999985</v>
      </c>
      <c r="E5" s="68">
        <v>547.90500000000009</v>
      </c>
      <c r="F5" s="68">
        <v>463.41500000000013</v>
      </c>
      <c r="G5" s="68">
        <v>447.82900000000012</v>
      </c>
      <c r="H5" s="68">
        <v>560.92700000000002</v>
      </c>
      <c r="I5" s="68">
        <v>669.89799999999991</v>
      </c>
      <c r="J5" s="68">
        <v>517.3309999999999</v>
      </c>
      <c r="K5" s="68">
        <v>457.78700000000003</v>
      </c>
      <c r="L5" s="68">
        <v>492.654</v>
      </c>
      <c r="M5" s="68">
        <v>498.44199999999995</v>
      </c>
      <c r="N5" s="68">
        <v>535.93197576470891</v>
      </c>
      <c r="O5" s="68">
        <v>533.89039761496736</v>
      </c>
      <c r="P5" s="68">
        <v>673.73254180814604</v>
      </c>
      <c r="Q5" s="68">
        <v>755.51144067102928</v>
      </c>
    </row>
    <row r="6" spans="1:25" ht="15" customHeight="1" x14ac:dyDescent="0.25">
      <c r="A6" s="77" t="s">
        <v>123</v>
      </c>
      <c r="B6" s="67">
        <v>5009.0199999999986</v>
      </c>
      <c r="C6" s="67">
        <v>5872.3899999999985</v>
      </c>
      <c r="D6" s="67">
        <v>6057.2160000000003</v>
      </c>
      <c r="E6" s="67">
        <v>6783.6339999999991</v>
      </c>
      <c r="F6" s="67">
        <v>7186.4409999999998</v>
      </c>
      <c r="G6" s="67">
        <v>7664.4190000000017</v>
      </c>
      <c r="H6" s="67">
        <v>8151.3909999999978</v>
      </c>
      <c r="I6" s="67">
        <v>8796.9940000000024</v>
      </c>
      <c r="J6" s="67">
        <v>8594.5509999999958</v>
      </c>
      <c r="K6" s="67">
        <v>9411.4199999999946</v>
      </c>
      <c r="L6" s="67">
        <v>9180.7449999999935</v>
      </c>
      <c r="M6" s="67">
        <v>9430.4179999999997</v>
      </c>
      <c r="N6" s="67">
        <v>9850.880242594103</v>
      </c>
      <c r="O6" s="67">
        <v>8771.4651537104546</v>
      </c>
      <c r="P6" s="67">
        <v>10420.100444334541</v>
      </c>
      <c r="Q6" s="67">
        <v>11385.744602300181</v>
      </c>
      <c r="R6" s="106"/>
      <c r="S6" s="106"/>
      <c r="T6" s="106"/>
      <c r="U6" s="106"/>
      <c r="V6" s="106"/>
      <c r="W6" s="106"/>
      <c r="X6" s="106"/>
      <c r="Y6" s="106"/>
    </row>
    <row r="7" spans="1:25" ht="15" customHeight="1" x14ac:dyDescent="0.25">
      <c r="A7" s="105" t="s">
        <v>67</v>
      </c>
      <c r="B7" s="68">
        <v>879.49600000000089</v>
      </c>
      <c r="C7" s="68">
        <v>1272.7859999999996</v>
      </c>
      <c r="D7" s="68">
        <v>2009.6500000000003</v>
      </c>
      <c r="E7" s="68">
        <v>1808.3050000000032</v>
      </c>
      <c r="F7" s="68">
        <v>1990.7560000000003</v>
      </c>
      <c r="G7" s="68">
        <v>3056.7210000000018</v>
      </c>
      <c r="H7" s="68">
        <v>3705.4309999999996</v>
      </c>
      <c r="I7" s="68">
        <v>3802.0170000000007</v>
      </c>
      <c r="J7" s="68">
        <v>4918.6939999999977</v>
      </c>
      <c r="K7" s="68">
        <v>5011.5330000000013</v>
      </c>
      <c r="L7" s="68">
        <v>4341.1290000000017</v>
      </c>
      <c r="M7" s="68">
        <v>4263.1719999999996</v>
      </c>
      <c r="N7" s="68">
        <v>4664.9267085464335</v>
      </c>
      <c r="O7" s="68">
        <v>3991.7155961053645</v>
      </c>
      <c r="P7" s="68">
        <v>3656.2001295755113</v>
      </c>
      <c r="Q7" s="68">
        <v>4868.7277358188976</v>
      </c>
    </row>
    <row r="8" spans="1:25" ht="15" customHeight="1" x14ac:dyDescent="0.25">
      <c r="A8" s="77" t="s">
        <v>68</v>
      </c>
      <c r="B8" s="67">
        <v>12119.179000000004</v>
      </c>
      <c r="C8" s="67">
        <v>14865.519000000008</v>
      </c>
      <c r="D8" s="67">
        <v>15026.644000000004</v>
      </c>
      <c r="E8" s="67">
        <v>13565.63</v>
      </c>
      <c r="F8" s="67">
        <v>14001.413999999988</v>
      </c>
      <c r="G8" s="67">
        <v>11961.196999999996</v>
      </c>
      <c r="H8" s="67">
        <v>12153.459000000001</v>
      </c>
      <c r="I8" s="67">
        <v>12936.322999999997</v>
      </c>
      <c r="J8" s="67">
        <v>11388.039000000004</v>
      </c>
      <c r="K8" s="67">
        <v>8477.1929999999957</v>
      </c>
      <c r="L8" s="67">
        <v>10434.092000000001</v>
      </c>
      <c r="M8" s="67">
        <v>15941.056</v>
      </c>
      <c r="N8" s="67">
        <v>17032.392207236386</v>
      </c>
      <c r="O8" s="67">
        <v>17125.188836304016</v>
      </c>
      <c r="P8" s="67">
        <v>21717.544621306039</v>
      </c>
      <c r="Q8" s="67">
        <v>24038.868996871017</v>
      </c>
    </row>
    <row r="9" spans="1:25" ht="15" customHeight="1" x14ac:dyDescent="0.25">
      <c r="A9" s="105" t="s">
        <v>69</v>
      </c>
      <c r="B9" s="68">
        <v>14541.155000000001</v>
      </c>
      <c r="C9" s="68">
        <v>14726.349</v>
      </c>
      <c r="D9" s="68">
        <v>15904.274999999996</v>
      </c>
      <c r="E9" s="68">
        <v>16655.823</v>
      </c>
      <c r="F9" s="68">
        <v>17977.62</v>
      </c>
      <c r="G9" s="68">
        <v>17763.636000000002</v>
      </c>
      <c r="H9" s="68">
        <v>16340.092000000001</v>
      </c>
      <c r="I9" s="68">
        <v>16755.636999999999</v>
      </c>
      <c r="J9" s="68">
        <v>15304.749999999998</v>
      </c>
      <c r="K9" s="68">
        <v>17864.093000000001</v>
      </c>
      <c r="L9" s="68">
        <v>19635.815999999999</v>
      </c>
      <c r="M9" s="68">
        <v>21521.888999999992</v>
      </c>
      <c r="N9" s="68">
        <v>23550.542823619246</v>
      </c>
      <c r="O9" s="68">
        <v>15380.705116486926</v>
      </c>
      <c r="P9" s="68">
        <v>18326.181697573342</v>
      </c>
      <c r="Q9" s="68">
        <v>26747.808548380734</v>
      </c>
    </row>
    <row r="10" spans="1:25" ht="15" customHeight="1" x14ac:dyDescent="0.25">
      <c r="A10" s="107" t="s">
        <v>124</v>
      </c>
      <c r="B10" s="67">
        <v>13248.046999999997</v>
      </c>
      <c r="C10" s="67">
        <v>15146.261999999997</v>
      </c>
      <c r="D10" s="67">
        <v>13796.351999999997</v>
      </c>
      <c r="E10" s="67">
        <v>14549.809999999998</v>
      </c>
      <c r="F10" s="67">
        <v>13682.847000000003</v>
      </c>
      <c r="G10" s="67">
        <v>12901.475000000004</v>
      </c>
      <c r="H10" s="67">
        <v>14377.688</v>
      </c>
      <c r="I10" s="67">
        <v>12682.936000000003</v>
      </c>
      <c r="J10" s="67">
        <v>14639.397999999986</v>
      </c>
      <c r="K10" s="67">
        <v>18541.433000000005</v>
      </c>
      <c r="L10" s="67">
        <v>21996.582000000006</v>
      </c>
      <c r="M10" s="67">
        <v>19175.712999999992</v>
      </c>
      <c r="N10" s="67">
        <v>22211.30094649905</v>
      </c>
      <c r="O10" s="67">
        <v>12042.457305358479</v>
      </c>
      <c r="P10" s="67">
        <v>12359.842754398662</v>
      </c>
      <c r="Q10" s="67">
        <v>18268.005099469174</v>
      </c>
    </row>
    <row r="11" spans="1:25" ht="15" customHeight="1" x14ac:dyDescent="0.25">
      <c r="A11" s="105" t="s">
        <v>70</v>
      </c>
      <c r="B11" s="68">
        <v>8560.3670000000038</v>
      </c>
      <c r="C11" s="68">
        <v>9626.6640000000007</v>
      </c>
      <c r="D11" s="68">
        <v>9729.3649999999998</v>
      </c>
      <c r="E11" s="68">
        <v>10040.017</v>
      </c>
      <c r="F11" s="68">
        <v>12385.538999999999</v>
      </c>
      <c r="G11" s="68">
        <v>14799.128000000006</v>
      </c>
      <c r="H11" s="68">
        <v>15344.950999999999</v>
      </c>
      <c r="I11" s="68">
        <v>14008.884000000005</v>
      </c>
      <c r="J11" s="68">
        <v>12619.694999999994</v>
      </c>
      <c r="K11" s="68">
        <v>11260.763999999996</v>
      </c>
      <c r="L11" s="68">
        <v>15061.659999999993</v>
      </c>
      <c r="M11" s="68">
        <v>15174.386999999993</v>
      </c>
      <c r="N11" s="68">
        <v>18071.461897906378</v>
      </c>
      <c r="O11" s="68">
        <v>6429.1627991225159</v>
      </c>
      <c r="P11" s="68">
        <v>4747.1204302412962</v>
      </c>
      <c r="Q11" s="68">
        <v>19955.507646085887</v>
      </c>
    </row>
    <row r="12" spans="1:25" ht="15" customHeight="1" x14ac:dyDescent="0.25">
      <c r="A12" s="107" t="s">
        <v>125</v>
      </c>
      <c r="B12" s="67">
        <v>6870.5640000000003</v>
      </c>
      <c r="C12" s="67">
        <v>7117.0710000000017</v>
      </c>
      <c r="D12" s="67">
        <v>7409.301999999997</v>
      </c>
      <c r="E12" s="67">
        <v>6627.8620000000001</v>
      </c>
      <c r="F12" s="67">
        <v>6710.4509999999991</v>
      </c>
      <c r="G12" s="67">
        <v>6856.6540000000005</v>
      </c>
      <c r="H12" s="67">
        <v>6663.5140000000001</v>
      </c>
      <c r="I12" s="67">
        <v>6616.6130000000003</v>
      </c>
      <c r="J12" s="67">
        <v>6503.027000000001</v>
      </c>
      <c r="K12" s="67">
        <v>5299.3700000000026</v>
      </c>
      <c r="L12" s="67">
        <v>5150.4430000000002</v>
      </c>
      <c r="M12" s="67">
        <v>5738.2759999999998</v>
      </c>
      <c r="N12" s="67">
        <v>5688.6501100691748</v>
      </c>
      <c r="O12" s="67">
        <v>5765.578252419853</v>
      </c>
      <c r="P12" s="67">
        <v>5903.8987111115994</v>
      </c>
      <c r="Q12" s="67">
        <v>6428.19460819495</v>
      </c>
      <c r="R12" s="108"/>
      <c r="S12" s="108"/>
      <c r="T12" s="108"/>
    </row>
    <row r="13" spans="1:25" ht="15" customHeight="1" x14ac:dyDescent="0.25">
      <c r="A13" s="105" t="s">
        <v>72</v>
      </c>
      <c r="B13" s="68">
        <v>9618.8770000000004</v>
      </c>
      <c r="C13" s="68">
        <v>12063.089</v>
      </c>
      <c r="D13" s="68">
        <v>10111.990000000002</v>
      </c>
      <c r="E13" s="68">
        <v>9980.9029999999984</v>
      </c>
      <c r="F13" s="68">
        <v>9961.523000000001</v>
      </c>
      <c r="G13" s="68">
        <v>10200.721</v>
      </c>
      <c r="H13" s="68">
        <v>10268.475</v>
      </c>
      <c r="I13" s="68">
        <v>11185.088999999998</v>
      </c>
      <c r="J13" s="68">
        <v>11517.223</v>
      </c>
      <c r="K13" s="68">
        <v>13188.687</v>
      </c>
      <c r="L13" s="68">
        <v>13257.64</v>
      </c>
      <c r="M13" s="68">
        <v>14475.338000000003</v>
      </c>
      <c r="N13" s="68">
        <v>16065.674337395172</v>
      </c>
      <c r="O13" s="68">
        <v>13729.639412885863</v>
      </c>
      <c r="P13" s="68">
        <v>13139.71326255114</v>
      </c>
      <c r="Q13" s="68">
        <v>14649.271962285198</v>
      </c>
    </row>
    <row r="14" spans="1:25" ht="15" customHeight="1" x14ac:dyDescent="0.25">
      <c r="A14" s="77" t="s">
        <v>73</v>
      </c>
      <c r="B14" s="67">
        <v>12970.083999999997</v>
      </c>
      <c r="C14" s="67">
        <v>14175.618</v>
      </c>
      <c r="D14" s="67">
        <v>14119.715000000002</v>
      </c>
      <c r="E14" s="67">
        <v>15159.441999999999</v>
      </c>
      <c r="F14" s="67">
        <v>15479.517</v>
      </c>
      <c r="G14" s="67">
        <v>16099.204</v>
      </c>
      <c r="H14" s="67">
        <v>16117.112999999999</v>
      </c>
      <c r="I14" s="67">
        <v>15939.882</v>
      </c>
      <c r="J14" s="67">
        <v>16334.933000000001</v>
      </c>
      <c r="K14" s="67">
        <v>19129.183000000005</v>
      </c>
      <c r="L14" s="67">
        <v>17269.212000000003</v>
      </c>
      <c r="M14" s="67">
        <v>16473.276000000002</v>
      </c>
      <c r="N14" s="67">
        <v>18309.17134851429</v>
      </c>
      <c r="O14" s="67">
        <v>19272.05697586184</v>
      </c>
      <c r="P14" s="67">
        <v>20907.310146550473</v>
      </c>
      <c r="Q14" s="67">
        <v>22055.98349604477</v>
      </c>
    </row>
    <row r="15" spans="1:25" ht="15" customHeight="1" x14ac:dyDescent="0.25">
      <c r="A15" s="105" t="s">
        <v>74</v>
      </c>
      <c r="B15" s="68">
        <v>2580.5459999999989</v>
      </c>
      <c r="C15" s="68">
        <v>3009.2049999999995</v>
      </c>
      <c r="D15" s="68">
        <v>2968.7679999999991</v>
      </c>
      <c r="E15" s="68">
        <v>3606.378999999999</v>
      </c>
      <c r="F15" s="68">
        <v>4499.8270000000002</v>
      </c>
      <c r="G15" s="68">
        <v>4680.5510000000004</v>
      </c>
      <c r="H15" s="68">
        <v>4958.6530000000002</v>
      </c>
      <c r="I15" s="68">
        <v>4424.5339999999987</v>
      </c>
      <c r="J15" s="68">
        <v>5721.4779999999992</v>
      </c>
      <c r="K15" s="68">
        <v>6159.567</v>
      </c>
      <c r="L15" s="68">
        <v>6165.8940000000002</v>
      </c>
      <c r="M15" s="68">
        <v>7202.0880000000016</v>
      </c>
      <c r="N15" s="68">
        <v>6657.1952167376667</v>
      </c>
      <c r="O15" s="68">
        <v>3305.6493311583745</v>
      </c>
      <c r="P15" s="68">
        <v>3182.4200000160367</v>
      </c>
      <c r="Q15" s="68">
        <v>5538.2633578095028</v>
      </c>
      <c r="S15" s="108"/>
    </row>
    <row r="16" spans="1:25" ht="15" customHeight="1" x14ac:dyDescent="0.25">
      <c r="A16" s="77" t="s">
        <v>75</v>
      </c>
      <c r="B16" s="67">
        <v>11481.821</v>
      </c>
      <c r="C16" s="67">
        <v>11852.579</v>
      </c>
      <c r="D16" s="67">
        <v>13709.562999999998</v>
      </c>
      <c r="E16" s="67">
        <v>13973.169999999998</v>
      </c>
      <c r="F16" s="67">
        <v>15736.195</v>
      </c>
      <c r="G16" s="67">
        <v>15948.225</v>
      </c>
      <c r="H16" s="67">
        <v>16174.460999999999</v>
      </c>
      <c r="I16" s="67">
        <v>17334.573</v>
      </c>
      <c r="J16" s="67">
        <v>18244.603999999999</v>
      </c>
      <c r="K16" s="67">
        <v>19523.989000000001</v>
      </c>
      <c r="L16" s="67">
        <v>19662.050999999999</v>
      </c>
      <c r="M16" s="67">
        <v>20773.847000000002</v>
      </c>
      <c r="N16" s="67">
        <v>23612.68879453951</v>
      </c>
      <c r="O16" s="67">
        <v>23770.415524538763</v>
      </c>
      <c r="P16" s="67">
        <v>25833.649096060275</v>
      </c>
      <c r="Q16" s="67">
        <v>25558.368589203073</v>
      </c>
    </row>
    <row r="17" spans="1:19" ht="15" customHeight="1" x14ac:dyDescent="0.25">
      <c r="A17" s="105" t="s">
        <v>76</v>
      </c>
      <c r="B17" s="68">
        <v>5764.391999999998</v>
      </c>
      <c r="C17" s="68">
        <v>6396.4610000000002</v>
      </c>
      <c r="D17" s="68">
        <v>6592.4530000000004</v>
      </c>
      <c r="E17" s="68">
        <v>7066.3310000000019</v>
      </c>
      <c r="F17" s="68">
        <v>7534.2459999999983</v>
      </c>
      <c r="G17" s="68">
        <v>8062.0069999999987</v>
      </c>
      <c r="H17" s="68">
        <v>8184.1239999999998</v>
      </c>
      <c r="I17" s="68">
        <v>8578.35</v>
      </c>
      <c r="J17" s="68">
        <v>8717.3350000000028</v>
      </c>
      <c r="K17" s="68">
        <v>9363.152</v>
      </c>
      <c r="L17" s="68">
        <v>9502.3970000000008</v>
      </c>
      <c r="M17" s="68">
        <v>9983.5790000000015</v>
      </c>
      <c r="N17" s="68">
        <v>10301.302157614378</v>
      </c>
      <c r="O17" s="68">
        <v>10316.799243209894</v>
      </c>
      <c r="P17" s="68">
        <v>10536.441365233068</v>
      </c>
      <c r="Q17" s="68">
        <v>10939.862168151672</v>
      </c>
      <c r="S17" s="108"/>
    </row>
    <row r="18" spans="1:19" ht="15" customHeight="1" x14ac:dyDescent="0.25">
      <c r="A18" s="77" t="s">
        <v>122</v>
      </c>
      <c r="B18" s="67">
        <v>1662.6029999999994</v>
      </c>
      <c r="C18" s="67">
        <v>1842.0430000000006</v>
      </c>
      <c r="D18" s="67">
        <v>2038.8030000000001</v>
      </c>
      <c r="E18" s="67">
        <v>2283.7579999999998</v>
      </c>
      <c r="F18" s="67">
        <v>2615.8249999999994</v>
      </c>
      <c r="G18" s="67">
        <v>2337.1910000000003</v>
      </c>
      <c r="H18" s="67">
        <v>2974.634</v>
      </c>
      <c r="I18" s="67">
        <v>3206.5770000000002</v>
      </c>
      <c r="J18" s="67">
        <v>3201.4630000000002</v>
      </c>
      <c r="K18" s="67">
        <v>3543.6010000000001</v>
      </c>
      <c r="L18" s="67">
        <v>4268.4840000000004</v>
      </c>
      <c r="M18" s="67">
        <v>4136.8999999999996</v>
      </c>
      <c r="N18" s="67">
        <v>4806.8803674743904</v>
      </c>
      <c r="O18" s="67">
        <v>5781.1088617788655</v>
      </c>
      <c r="P18" s="67">
        <v>5836.3076487584249</v>
      </c>
      <c r="Q18" s="67">
        <v>5859.3245361399004</v>
      </c>
    </row>
    <row r="19" spans="1:19" ht="15" customHeight="1" x14ac:dyDescent="0.25">
      <c r="A19" s="105" t="s">
        <v>114</v>
      </c>
      <c r="B19" s="68">
        <v>2223.1990000000001</v>
      </c>
      <c r="C19" s="68">
        <v>2192.8289999999993</v>
      </c>
      <c r="D19" s="68">
        <v>2519.0940000000001</v>
      </c>
      <c r="E19" s="68">
        <v>2538.7869999999998</v>
      </c>
      <c r="F19" s="68">
        <v>2542.4040000000005</v>
      </c>
      <c r="G19" s="68">
        <v>3745.9760000000006</v>
      </c>
      <c r="H19" s="68">
        <v>3277.6260000000002</v>
      </c>
      <c r="I19" s="68">
        <v>3798.1940000000004</v>
      </c>
      <c r="J19" s="68">
        <v>3981.5410000000002</v>
      </c>
      <c r="K19" s="68">
        <v>3888.8389999999995</v>
      </c>
      <c r="L19" s="68">
        <v>3969.1309999999999</v>
      </c>
      <c r="M19" s="68">
        <v>4239.2929999999997</v>
      </c>
      <c r="N19" s="68">
        <v>5411.6696707575975</v>
      </c>
      <c r="O19" s="68">
        <v>4836.5752625667901</v>
      </c>
      <c r="P19" s="68">
        <v>5100.0345449228698</v>
      </c>
      <c r="Q19" s="68">
        <v>5217.6276461746347</v>
      </c>
      <c r="S19" s="108"/>
    </row>
    <row r="20" spans="1:19" s="71" customFormat="1" ht="15" customHeight="1" x14ac:dyDescent="0.25">
      <c r="A20" s="109" t="s">
        <v>78</v>
      </c>
      <c r="B20" s="69">
        <v>116259.78599999998</v>
      </c>
      <c r="C20" s="69">
        <v>128851.21100000001</v>
      </c>
      <c r="D20" s="69">
        <v>131508.94899999996</v>
      </c>
      <c r="E20" s="69">
        <v>134045.815</v>
      </c>
      <c r="F20" s="69">
        <v>141529.13699999999</v>
      </c>
      <c r="G20" s="69">
        <v>146087.726</v>
      </c>
      <c r="H20" s="69">
        <v>149068.01</v>
      </c>
      <c r="I20" s="69">
        <v>150460.34800000003</v>
      </c>
      <c r="J20" s="69">
        <v>153348.76500000001</v>
      </c>
      <c r="K20" s="69">
        <v>162762.878</v>
      </c>
      <c r="L20" s="69">
        <v>170885.7</v>
      </c>
      <c r="M20" s="69">
        <v>178343.95499999996</v>
      </c>
      <c r="N20" s="69">
        <v>195314.46929047522</v>
      </c>
      <c r="O20" s="69">
        <v>159596.62956264248</v>
      </c>
      <c r="P20" s="69">
        <v>171170.25258264312</v>
      </c>
      <c r="Q20" s="69">
        <v>211277.25655515629</v>
      </c>
    </row>
    <row r="21" spans="1:19" ht="15" customHeight="1" x14ac:dyDescent="0.25">
      <c r="A21" s="77" t="s">
        <v>79</v>
      </c>
      <c r="B21" s="67">
        <v>16724.515000000003</v>
      </c>
      <c r="C21" s="67">
        <v>18778.777999999998</v>
      </c>
      <c r="D21" s="67">
        <v>16743.422999999992</v>
      </c>
      <c r="E21" s="67">
        <v>17917.095000000005</v>
      </c>
      <c r="F21" s="67">
        <v>20736.208999999999</v>
      </c>
      <c r="G21" s="67">
        <v>19047.442999999999</v>
      </c>
      <c r="H21" s="67">
        <v>19478.691999999999</v>
      </c>
      <c r="I21" s="67">
        <v>19090.298999999999</v>
      </c>
      <c r="J21" s="67">
        <v>20562.048999999995</v>
      </c>
      <c r="K21" s="67">
        <v>21639.197</v>
      </c>
      <c r="L21" s="67">
        <v>24409.475999999999</v>
      </c>
      <c r="M21" s="67">
        <v>27642.281999999999</v>
      </c>
      <c r="N21" s="67">
        <v>27949.69324418364</v>
      </c>
      <c r="O21" s="67">
        <v>22212.617913579536</v>
      </c>
      <c r="P21" s="67">
        <v>23817.925416201993</v>
      </c>
      <c r="Q21" s="67">
        <v>33007.171344612892</v>
      </c>
    </row>
    <row r="22" spans="1:19" ht="15" customHeight="1" x14ac:dyDescent="0.25">
      <c r="A22" s="78" t="s">
        <v>80</v>
      </c>
      <c r="B22" s="110">
        <v>132984.30099999998</v>
      </c>
      <c r="C22" s="110">
        <v>147629.98900000003</v>
      </c>
      <c r="D22" s="110">
        <v>148252.37199999997</v>
      </c>
      <c r="E22" s="110">
        <v>151962.91000000003</v>
      </c>
      <c r="F22" s="110">
        <v>162265.34599999999</v>
      </c>
      <c r="G22" s="110">
        <v>165135.16899999999</v>
      </c>
      <c r="H22" s="110">
        <v>168546.70199999999</v>
      </c>
      <c r="I22" s="110">
        <v>169550.64700000003</v>
      </c>
      <c r="J22" s="110">
        <v>173910.81399999998</v>
      </c>
      <c r="K22" s="110">
        <v>184402.07500000001</v>
      </c>
      <c r="L22" s="110">
        <v>195295.17600000001</v>
      </c>
      <c r="M22" s="110">
        <v>205986.23699999994</v>
      </c>
      <c r="N22" s="110">
        <v>223264.16253465888</v>
      </c>
      <c r="O22" s="110">
        <v>181809.24747622205</v>
      </c>
      <c r="P22" s="110">
        <v>194988.17799884512</v>
      </c>
      <c r="Q22" s="110">
        <v>244284.42789976919</v>
      </c>
    </row>
    <row r="23" spans="1:19" ht="15" customHeight="1" x14ac:dyDescent="0.25">
      <c r="B23" s="66"/>
      <c r="C23" s="66"/>
      <c r="D23" s="66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</row>
    <row r="24" spans="1:19" ht="15" customHeight="1" x14ac:dyDescent="0.25">
      <c r="A24" s="35" t="s">
        <v>140</v>
      </c>
      <c r="B24" s="66"/>
      <c r="C24" s="66"/>
      <c r="D24" s="66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</row>
    <row r="25" spans="1:19" ht="15" customHeight="1" x14ac:dyDescent="0.25">
      <c r="A25" s="33" t="s">
        <v>120</v>
      </c>
      <c r="B25" s="66"/>
      <c r="C25" s="66"/>
      <c r="D25" s="66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</row>
    <row r="26" spans="1:19" ht="15" customHeight="1" x14ac:dyDescent="0.25">
      <c r="A26" s="101" t="s">
        <v>135</v>
      </c>
    </row>
  </sheetData>
  <pageMargins left="0.22968749999999999" right="0.70866141732283472" top="0.74803149606299213" bottom="0.74803149606299213" header="0.31496062992125984" footer="0.31496062992125984"/>
  <pageSetup paperSize="9" scale="45" orientation="portrait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R32"/>
  <sheetViews>
    <sheetView showGridLines="0" view="pageLayout" zoomScaleNormal="100" workbookViewId="0">
      <selection activeCell="I10" sqref="I10"/>
    </sheetView>
  </sheetViews>
  <sheetFormatPr defaultColWidth="9.140625" defaultRowHeight="15" customHeight="1" x14ac:dyDescent="0.25"/>
  <cols>
    <col min="1" max="1" width="54.7109375" style="35" customWidth="1"/>
    <col min="2" max="17" width="9" style="35" bestFit="1" customWidth="1"/>
    <col min="18" max="16384" width="9.140625" style="35"/>
  </cols>
  <sheetData>
    <row r="1" spans="1:18" ht="15" customHeight="1" x14ac:dyDescent="0.25">
      <c r="A1" s="124" t="s">
        <v>130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</row>
    <row r="2" spans="1:18" ht="15" customHeight="1" x14ac:dyDescent="0.25">
      <c r="A2" s="122" t="s">
        <v>115</v>
      </c>
      <c r="B2" s="123" t="s">
        <v>101</v>
      </c>
      <c r="C2" s="123" t="s">
        <v>102</v>
      </c>
      <c r="D2" s="123" t="s">
        <v>103</v>
      </c>
      <c r="E2" s="123" t="s">
        <v>104</v>
      </c>
      <c r="F2" s="123" t="s">
        <v>105</v>
      </c>
      <c r="G2" s="123" t="s">
        <v>106</v>
      </c>
      <c r="H2" s="123" t="s">
        <v>107</v>
      </c>
      <c r="I2" s="123" t="s">
        <v>108</v>
      </c>
      <c r="J2" s="123" t="s">
        <v>109</v>
      </c>
      <c r="K2" s="123" t="s">
        <v>110</v>
      </c>
      <c r="L2" s="123" t="s">
        <v>111</v>
      </c>
      <c r="M2" s="123" t="s">
        <v>112</v>
      </c>
      <c r="N2" s="123" t="s">
        <v>136</v>
      </c>
      <c r="O2" s="123" t="s">
        <v>138</v>
      </c>
      <c r="P2" s="123" t="s">
        <v>137</v>
      </c>
      <c r="Q2" s="123" t="s">
        <v>139</v>
      </c>
    </row>
    <row r="3" spans="1:18" ht="15" customHeight="1" x14ac:dyDescent="0.25">
      <c r="A3" s="105" t="s">
        <v>65</v>
      </c>
      <c r="B3" s="68">
        <v>6382.9638405458527</v>
      </c>
      <c r="C3" s="68">
        <v>6634.7126270245199</v>
      </c>
      <c r="D3" s="68">
        <v>7365.6984753972984</v>
      </c>
      <c r="E3" s="68">
        <v>7046.2338530713359</v>
      </c>
      <c r="F3" s="68">
        <v>7600.3347899095688</v>
      </c>
      <c r="G3" s="68">
        <v>8198.6434355612055</v>
      </c>
      <c r="H3" s="68">
        <v>7932.7983264859495</v>
      </c>
      <c r="I3" s="68">
        <v>8031.3859811094071</v>
      </c>
      <c r="J3" s="68">
        <v>8609.8910000000014</v>
      </c>
      <c r="K3" s="68">
        <v>9387.4759999999987</v>
      </c>
      <c r="L3" s="68">
        <v>7934.2075041448052</v>
      </c>
      <c r="M3" s="68">
        <v>6539.2166230104867</v>
      </c>
      <c r="N3" s="68">
        <v>6164.3351408009285</v>
      </c>
      <c r="O3" s="68">
        <v>6715.642200194402</v>
      </c>
      <c r="P3" s="68">
        <v>6830.0504987523173</v>
      </c>
      <c r="Q3" s="68">
        <v>6260.9752863752356</v>
      </c>
      <c r="R3" s="66"/>
    </row>
    <row r="4" spans="1:18" ht="15" customHeight="1" x14ac:dyDescent="0.25">
      <c r="A4" s="77" t="s">
        <v>121</v>
      </c>
      <c r="B4" s="67">
        <v>1743.7726769434801</v>
      </c>
      <c r="C4" s="67">
        <v>1368.0006017788098</v>
      </c>
      <c r="D4" s="67">
        <v>1915.3627592836383</v>
      </c>
      <c r="E4" s="67">
        <v>1987.0751208239046</v>
      </c>
      <c r="F4" s="67">
        <v>1335.6191821246148</v>
      </c>
      <c r="G4" s="67">
        <v>1769.9045187836853</v>
      </c>
      <c r="H4" s="67">
        <v>2150.6833883942918</v>
      </c>
      <c r="I4" s="67">
        <v>2160.2143836329183</v>
      </c>
      <c r="J4" s="67">
        <v>2534.8119999999985</v>
      </c>
      <c r="K4" s="67">
        <v>2511.3239999999973</v>
      </c>
      <c r="L4" s="67">
        <v>2476.2235678167763</v>
      </c>
      <c r="M4" s="67">
        <v>2485.2037524381576</v>
      </c>
      <c r="N4" s="67">
        <v>1735.7660165675959</v>
      </c>
      <c r="O4" s="67">
        <v>1967.4843351238544</v>
      </c>
      <c r="P4" s="67">
        <v>2196.0243540456845</v>
      </c>
      <c r="Q4" s="67">
        <v>1532.5291984627349</v>
      </c>
      <c r="R4" s="66"/>
    </row>
    <row r="5" spans="1:18" ht="15" customHeight="1" x14ac:dyDescent="0.25">
      <c r="A5" s="105" t="s">
        <v>66</v>
      </c>
      <c r="B5" s="68">
        <v>1175.147504559834</v>
      </c>
      <c r="C5" s="68">
        <v>1560.1965314176832</v>
      </c>
      <c r="D5" s="68">
        <v>1071.6955002478157</v>
      </c>
      <c r="E5" s="68">
        <v>1022.9545118297042</v>
      </c>
      <c r="F5" s="68">
        <v>876.93230848293274</v>
      </c>
      <c r="G5" s="68">
        <v>571.83256830036783</v>
      </c>
      <c r="H5" s="68">
        <v>685.7562532586677</v>
      </c>
      <c r="I5" s="68">
        <v>731.31302093330453</v>
      </c>
      <c r="J5" s="68">
        <v>517.33100000000002</v>
      </c>
      <c r="K5" s="68">
        <v>470.50700000000001</v>
      </c>
      <c r="L5" s="68">
        <v>510.31725703656963</v>
      </c>
      <c r="M5" s="68">
        <v>524.5384865848024</v>
      </c>
      <c r="N5" s="68">
        <v>569.13918711986662</v>
      </c>
      <c r="O5" s="68">
        <v>536.1557899457224</v>
      </c>
      <c r="P5" s="68">
        <v>712.16808344325977</v>
      </c>
      <c r="Q5" s="68">
        <v>730.64680664674449</v>
      </c>
      <c r="R5" s="66"/>
    </row>
    <row r="6" spans="1:18" ht="15" customHeight="1" x14ac:dyDescent="0.25">
      <c r="A6" s="77" t="s">
        <v>123</v>
      </c>
      <c r="B6" s="67">
        <v>6710.0141072367687</v>
      </c>
      <c r="C6" s="67">
        <v>7505.3585889527667</v>
      </c>
      <c r="D6" s="67">
        <v>7447.849019522414</v>
      </c>
      <c r="E6" s="67">
        <v>8169.5957191158204</v>
      </c>
      <c r="F6" s="67">
        <v>8517.2714777046222</v>
      </c>
      <c r="G6" s="67">
        <v>8317.8769184036355</v>
      </c>
      <c r="H6" s="67">
        <v>8683.8543475715305</v>
      </c>
      <c r="I6" s="67">
        <v>8852.1272489046423</v>
      </c>
      <c r="J6" s="67">
        <v>8594.5509999999958</v>
      </c>
      <c r="K6" s="67">
        <v>9244.6580000000067</v>
      </c>
      <c r="L6" s="67">
        <v>9393.6297372747231</v>
      </c>
      <c r="M6" s="67">
        <v>10017.238374455628</v>
      </c>
      <c r="N6" s="67">
        <v>10511.801257046329</v>
      </c>
      <c r="O6" s="67">
        <v>9109.8709226000556</v>
      </c>
      <c r="P6" s="67">
        <v>10016.56616608607</v>
      </c>
      <c r="Q6" s="67">
        <v>10345.907530504612</v>
      </c>
      <c r="R6" s="66"/>
    </row>
    <row r="7" spans="1:18" ht="15" customHeight="1" x14ac:dyDescent="0.25">
      <c r="A7" s="105" t="s">
        <v>67</v>
      </c>
      <c r="B7" s="68">
        <v>1146.7136545382889</v>
      </c>
      <c r="C7" s="68">
        <v>1606.3282259234302</v>
      </c>
      <c r="D7" s="68">
        <v>1818.0003923770812</v>
      </c>
      <c r="E7" s="68">
        <v>2034.4153979093755</v>
      </c>
      <c r="F7" s="68">
        <v>1958.4774502024952</v>
      </c>
      <c r="G7" s="68">
        <v>3121.1233588266073</v>
      </c>
      <c r="H7" s="68">
        <v>3469.8256037821675</v>
      </c>
      <c r="I7" s="68">
        <v>3534.7304832008758</v>
      </c>
      <c r="J7" s="68">
        <v>4918.6940000000013</v>
      </c>
      <c r="K7" s="68">
        <v>4268.3649999999989</v>
      </c>
      <c r="L7" s="68">
        <v>4363.9002850485049</v>
      </c>
      <c r="M7" s="68">
        <v>4538.3355061541306</v>
      </c>
      <c r="N7" s="68">
        <v>4856.2564082777271</v>
      </c>
      <c r="O7" s="68">
        <v>3659.7798169376383</v>
      </c>
      <c r="P7" s="68">
        <v>3844.8460754263347</v>
      </c>
      <c r="Q7" s="68">
        <v>4993.3589502992618</v>
      </c>
      <c r="R7" s="66"/>
    </row>
    <row r="8" spans="1:18" ht="15" customHeight="1" x14ac:dyDescent="0.25">
      <c r="A8" s="77" t="s">
        <v>68</v>
      </c>
      <c r="B8" s="67">
        <v>14319.871324080614</v>
      </c>
      <c r="C8" s="67">
        <v>17057.404138826914</v>
      </c>
      <c r="D8" s="67">
        <v>15752.252485106443</v>
      </c>
      <c r="E8" s="67">
        <v>14025.244969798892</v>
      </c>
      <c r="F8" s="67">
        <v>14113.205484094249</v>
      </c>
      <c r="G8" s="67">
        <v>12274.173408938264</v>
      </c>
      <c r="H8" s="67">
        <v>12339.223096403979</v>
      </c>
      <c r="I8" s="67">
        <v>13247.542633013461</v>
      </c>
      <c r="J8" s="67">
        <v>11388.038999999993</v>
      </c>
      <c r="K8" s="67">
        <v>8130.5769999999857</v>
      </c>
      <c r="L8" s="67">
        <v>8927.0715082234183</v>
      </c>
      <c r="M8" s="67">
        <v>8918.9222264156688</v>
      </c>
      <c r="N8" s="67">
        <v>9672.8452933457265</v>
      </c>
      <c r="O8" s="67">
        <v>9148.5045978945491</v>
      </c>
      <c r="P8" s="67">
        <v>12151.819845777964</v>
      </c>
      <c r="Q8" s="67">
        <v>12467.229468277928</v>
      </c>
      <c r="R8" s="66"/>
    </row>
    <row r="9" spans="1:18" ht="15" customHeight="1" x14ac:dyDescent="0.25">
      <c r="A9" s="105" t="s">
        <v>69</v>
      </c>
      <c r="B9" s="68">
        <v>17094.005141224821</v>
      </c>
      <c r="C9" s="68">
        <v>16508.38800137915</v>
      </c>
      <c r="D9" s="68">
        <v>17435.519518942703</v>
      </c>
      <c r="E9" s="68">
        <v>17873.746006632475</v>
      </c>
      <c r="F9" s="68">
        <v>18264.875715263828</v>
      </c>
      <c r="G9" s="68">
        <v>17868.238718021516</v>
      </c>
      <c r="H9" s="68">
        <v>16435.87751129935</v>
      </c>
      <c r="I9" s="68">
        <v>16829.054882447675</v>
      </c>
      <c r="J9" s="68">
        <v>15304.749999999995</v>
      </c>
      <c r="K9" s="68">
        <v>17726.641999999993</v>
      </c>
      <c r="L9" s="68">
        <v>19513.667543264011</v>
      </c>
      <c r="M9" s="68">
        <v>21452.654192542217</v>
      </c>
      <c r="N9" s="68">
        <v>23198.550563031513</v>
      </c>
      <c r="O9" s="68">
        <v>15174.070697708443</v>
      </c>
      <c r="P9" s="68">
        <v>17548.982478760994</v>
      </c>
      <c r="Q9" s="68">
        <v>23555.69536394934</v>
      </c>
      <c r="R9" s="66"/>
    </row>
    <row r="10" spans="1:18" ht="15" customHeight="1" x14ac:dyDescent="0.25">
      <c r="A10" s="107" t="s">
        <v>124</v>
      </c>
      <c r="B10" s="67">
        <v>15908.948096544638</v>
      </c>
      <c r="C10" s="67">
        <v>17130.092428345393</v>
      </c>
      <c r="D10" s="67">
        <v>15656.906212166321</v>
      </c>
      <c r="E10" s="67">
        <v>17156.258457556258</v>
      </c>
      <c r="F10" s="67">
        <v>15078.094322616083</v>
      </c>
      <c r="G10" s="67">
        <v>14128.515287000073</v>
      </c>
      <c r="H10" s="67">
        <v>15331.097765148208</v>
      </c>
      <c r="I10" s="67">
        <v>13689.87016099524</v>
      </c>
      <c r="J10" s="67">
        <v>14639.397999999976</v>
      </c>
      <c r="K10" s="67">
        <v>20329.955999999976</v>
      </c>
      <c r="L10" s="67">
        <v>23605.469515409277</v>
      </c>
      <c r="M10" s="67">
        <v>24294.925012029067</v>
      </c>
      <c r="N10" s="67">
        <v>28017.092665331107</v>
      </c>
      <c r="O10" s="67">
        <v>14872.436397411</v>
      </c>
      <c r="P10" s="67">
        <v>14753.301587116777</v>
      </c>
      <c r="Q10" s="67">
        <v>21506.682551000882</v>
      </c>
      <c r="R10" s="66"/>
    </row>
    <row r="11" spans="1:18" ht="15" customHeight="1" x14ac:dyDescent="0.25">
      <c r="A11" s="105" t="s">
        <v>70</v>
      </c>
      <c r="B11" s="68">
        <v>10789.312764683496</v>
      </c>
      <c r="C11" s="68">
        <v>11636.339596557729</v>
      </c>
      <c r="D11" s="68">
        <v>11461.601052439184</v>
      </c>
      <c r="E11" s="68">
        <v>11157.324572336469</v>
      </c>
      <c r="F11" s="68">
        <v>13684.559881081643</v>
      </c>
      <c r="G11" s="68">
        <v>15864.200502419597</v>
      </c>
      <c r="H11" s="68">
        <v>16275.177183587572</v>
      </c>
      <c r="I11" s="68">
        <v>14617.733089322224</v>
      </c>
      <c r="J11" s="68">
        <v>12619.695</v>
      </c>
      <c r="K11" s="68">
        <v>10294.27899999999</v>
      </c>
      <c r="L11" s="68">
        <v>10968.761753226418</v>
      </c>
      <c r="M11" s="68">
        <v>10404.331866564255</v>
      </c>
      <c r="N11" s="68">
        <v>11078.525919217638</v>
      </c>
      <c r="O11" s="68">
        <v>4323.8910322400079</v>
      </c>
      <c r="P11" s="68">
        <v>3399.1878830328333</v>
      </c>
      <c r="Q11" s="68">
        <v>12387.688733964345</v>
      </c>
      <c r="R11" s="66"/>
    </row>
    <row r="12" spans="1:18" ht="15" customHeight="1" x14ac:dyDescent="0.25">
      <c r="A12" s="107" t="s">
        <v>125</v>
      </c>
      <c r="B12" s="67">
        <v>4969.2656086677616</v>
      </c>
      <c r="C12" s="67">
        <v>5193.745869341642</v>
      </c>
      <c r="D12" s="67">
        <v>5581.4945011487807</v>
      </c>
      <c r="E12" s="67">
        <v>5572.6272999234816</v>
      </c>
      <c r="F12" s="67">
        <v>5739.7196354602893</v>
      </c>
      <c r="G12" s="67">
        <v>7225.2534050797294</v>
      </c>
      <c r="H12" s="67">
        <v>6798.5604824017137</v>
      </c>
      <c r="I12" s="67">
        <v>6673.0054597027547</v>
      </c>
      <c r="J12" s="67">
        <v>6503.0270000000037</v>
      </c>
      <c r="K12" s="67">
        <v>4863.6990000000069</v>
      </c>
      <c r="L12" s="67">
        <v>4729.8175710893966</v>
      </c>
      <c r="M12" s="67">
        <v>4376.0677486485338</v>
      </c>
      <c r="N12" s="67">
        <v>4332.9562729860281</v>
      </c>
      <c r="O12" s="67">
        <v>4395.6642130696218</v>
      </c>
      <c r="P12" s="67">
        <v>4468.7571372802695</v>
      </c>
      <c r="Q12" s="67">
        <v>4633.2303621488009</v>
      </c>
      <c r="R12" s="66"/>
    </row>
    <row r="13" spans="1:18" ht="15" customHeight="1" x14ac:dyDescent="0.25">
      <c r="A13" s="105" t="s">
        <v>72</v>
      </c>
      <c r="B13" s="68">
        <v>10694.705359205405</v>
      </c>
      <c r="C13" s="68">
        <v>12869.172786405908</v>
      </c>
      <c r="D13" s="68">
        <v>10775.593694048592</v>
      </c>
      <c r="E13" s="68">
        <v>10721.84461297413</v>
      </c>
      <c r="F13" s="68">
        <v>10494.949871092624</v>
      </c>
      <c r="G13" s="68">
        <v>10481.535035157534</v>
      </c>
      <c r="H13" s="68">
        <v>10332.031643726148</v>
      </c>
      <c r="I13" s="68">
        <v>11319.604617731919</v>
      </c>
      <c r="J13" s="68">
        <v>11517.222999999996</v>
      </c>
      <c r="K13" s="68">
        <v>13253.178000000002</v>
      </c>
      <c r="L13" s="68">
        <v>12990.695740811501</v>
      </c>
      <c r="M13" s="68">
        <v>13953.069046403016</v>
      </c>
      <c r="N13" s="68">
        <v>15307.705985530567</v>
      </c>
      <c r="O13" s="68">
        <v>13422.656624151341</v>
      </c>
      <c r="P13" s="68">
        <v>12389.32348085872</v>
      </c>
      <c r="Q13" s="68">
        <v>13809.178952933047</v>
      </c>
      <c r="R13" s="66"/>
    </row>
    <row r="14" spans="1:18" ht="15" customHeight="1" x14ac:dyDescent="0.25">
      <c r="A14" s="77" t="s">
        <v>73</v>
      </c>
      <c r="B14" s="67">
        <v>14896.915903476967</v>
      </c>
      <c r="C14" s="67">
        <v>15574.963533388536</v>
      </c>
      <c r="D14" s="67">
        <v>15137.714533902139</v>
      </c>
      <c r="E14" s="67">
        <v>15620.990464523564</v>
      </c>
      <c r="F14" s="67">
        <v>15874.439029098312</v>
      </c>
      <c r="G14" s="67">
        <v>15861.150437410406</v>
      </c>
      <c r="H14" s="67">
        <v>15888.466462291361</v>
      </c>
      <c r="I14" s="67">
        <v>15937.459418178873</v>
      </c>
      <c r="J14" s="67">
        <v>16334.933000000012</v>
      </c>
      <c r="K14" s="67">
        <v>16877.672000000006</v>
      </c>
      <c r="L14" s="67">
        <v>16951.713706672377</v>
      </c>
      <c r="M14" s="67">
        <v>17335.035259165285</v>
      </c>
      <c r="N14" s="67">
        <v>19194.565556108559</v>
      </c>
      <c r="O14" s="67">
        <v>20253.199624408931</v>
      </c>
      <c r="P14" s="67">
        <v>21891.99622591713</v>
      </c>
      <c r="Q14" s="67">
        <v>23379.442980293101</v>
      </c>
      <c r="R14" s="66"/>
    </row>
    <row r="15" spans="1:18" ht="15" customHeight="1" x14ac:dyDescent="0.25">
      <c r="A15" s="105" t="s">
        <v>74</v>
      </c>
      <c r="B15" s="68">
        <v>2917.4034813248804</v>
      </c>
      <c r="C15" s="68">
        <v>3259.7618277533702</v>
      </c>
      <c r="D15" s="68">
        <v>3255.5360169860528</v>
      </c>
      <c r="E15" s="68">
        <v>4016.4303597255721</v>
      </c>
      <c r="F15" s="68">
        <v>4431.9012271571637</v>
      </c>
      <c r="G15" s="68">
        <v>4515.5688902133188</v>
      </c>
      <c r="H15" s="68">
        <v>4750.0942065270428</v>
      </c>
      <c r="I15" s="68">
        <v>4506.2236467380717</v>
      </c>
      <c r="J15" s="68">
        <v>5721.4780000000001</v>
      </c>
      <c r="K15" s="68">
        <v>5913.9129999999932</v>
      </c>
      <c r="L15" s="68">
        <v>6490.3622669244442</v>
      </c>
      <c r="M15" s="68">
        <v>6558.8975023399671</v>
      </c>
      <c r="N15" s="68">
        <v>6076.9393740626165</v>
      </c>
      <c r="O15" s="68">
        <v>2837.6668387604641</v>
      </c>
      <c r="P15" s="68">
        <v>3025.1287690303825</v>
      </c>
      <c r="Q15" s="68">
        <v>4629.3834018897887</v>
      </c>
      <c r="R15" s="66"/>
    </row>
    <row r="16" spans="1:18" ht="15" customHeight="1" x14ac:dyDescent="0.25">
      <c r="A16" s="77" t="s">
        <v>75</v>
      </c>
      <c r="B16" s="67">
        <v>12739.206368735981</v>
      </c>
      <c r="C16" s="67">
        <v>12809.048974861404</v>
      </c>
      <c r="D16" s="67">
        <v>14614.779447343552</v>
      </c>
      <c r="E16" s="67">
        <v>14696.380700596914</v>
      </c>
      <c r="F16" s="67">
        <v>16442.715027462542</v>
      </c>
      <c r="G16" s="67">
        <v>16543.216429452441</v>
      </c>
      <c r="H16" s="67">
        <v>16621.484406562842</v>
      </c>
      <c r="I16" s="67">
        <v>17634.422685842215</v>
      </c>
      <c r="J16" s="67">
        <v>18244.604000000021</v>
      </c>
      <c r="K16" s="67">
        <v>18827.973000000016</v>
      </c>
      <c r="L16" s="67">
        <v>18629.835570782761</v>
      </c>
      <c r="M16" s="67">
        <v>19774.827487367264</v>
      </c>
      <c r="N16" s="67">
        <v>22214.296908816363</v>
      </c>
      <c r="O16" s="67">
        <v>22380.544110716386</v>
      </c>
      <c r="P16" s="67">
        <v>23596.09465009121</v>
      </c>
      <c r="Q16" s="67">
        <v>21624.642434110356</v>
      </c>
      <c r="R16" s="66"/>
    </row>
    <row r="17" spans="1:18" ht="15" customHeight="1" x14ac:dyDescent="0.25">
      <c r="A17" s="105" t="s">
        <v>76</v>
      </c>
      <c r="B17" s="68">
        <v>6521.4022807638839</v>
      </c>
      <c r="C17" s="68">
        <v>7026.5819999168734</v>
      </c>
      <c r="D17" s="68">
        <v>7134.845739663243</v>
      </c>
      <c r="E17" s="68">
        <v>7513.5704888671162</v>
      </c>
      <c r="F17" s="68">
        <v>7975.6865936173817</v>
      </c>
      <c r="G17" s="68">
        <v>8496.9453744150851</v>
      </c>
      <c r="H17" s="68">
        <v>8394.854590607436</v>
      </c>
      <c r="I17" s="68">
        <v>8690.8097613269456</v>
      </c>
      <c r="J17" s="68">
        <v>8717.3350000000064</v>
      </c>
      <c r="K17" s="68">
        <v>9337.118000000004</v>
      </c>
      <c r="L17" s="68">
        <v>8719.9986684842897</v>
      </c>
      <c r="M17" s="68">
        <v>8926.5673753349747</v>
      </c>
      <c r="N17" s="68">
        <v>9124.3948284917515</v>
      </c>
      <c r="O17" s="68">
        <v>9076.0423334415864</v>
      </c>
      <c r="P17" s="68">
        <v>9341.2705135404121</v>
      </c>
      <c r="Q17" s="68">
        <v>9214.2004077836336</v>
      </c>
      <c r="R17" s="66"/>
    </row>
    <row r="18" spans="1:18" ht="15" customHeight="1" x14ac:dyDescent="0.25">
      <c r="A18" s="77" t="s">
        <v>122</v>
      </c>
      <c r="B18" s="67">
        <v>1883.8697313282435</v>
      </c>
      <c r="C18" s="67">
        <v>2017.4184727557158</v>
      </c>
      <c r="D18" s="67">
        <v>2119.4501515812726</v>
      </c>
      <c r="E18" s="67">
        <v>2318.8037510552977</v>
      </c>
      <c r="F18" s="67">
        <v>2684.8399192790921</v>
      </c>
      <c r="G18" s="67">
        <v>2391.1433270445391</v>
      </c>
      <c r="H18" s="67">
        <v>3049.3660711266321</v>
      </c>
      <c r="I18" s="67">
        <v>3254.2410260888014</v>
      </c>
      <c r="J18" s="67">
        <v>3201.4630000000002</v>
      </c>
      <c r="K18" s="67">
        <v>3258.2240000000002</v>
      </c>
      <c r="L18" s="67">
        <v>3608.145536787014</v>
      </c>
      <c r="M18" s="67">
        <v>3584.2489322021147</v>
      </c>
      <c r="N18" s="67">
        <v>4051.0294194881308</v>
      </c>
      <c r="O18" s="67">
        <v>4803.2728964697326</v>
      </c>
      <c r="P18" s="67">
        <v>5201.8454401780391</v>
      </c>
      <c r="Q18" s="67">
        <v>4722.093515959903</v>
      </c>
      <c r="R18" s="66"/>
    </row>
    <row r="19" spans="1:18" ht="15" customHeight="1" x14ac:dyDescent="0.25">
      <c r="A19" s="105" t="s">
        <v>114</v>
      </c>
      <c r="B19" s="68">
        <v>2082.0288417028196</v>
      </c>
      <c r="C19" s="68">
        <v>1999.3376464186031</v>
      </c>
      <c r="D19" s="68">
        <v>2289.7994164402817</v>
      </c>
      <c r="E19" s="68">
        <v>2315.828892152258</v>
      </c>
      <c r="F19" s="68">
        <v>2278.7278243862306</v>
      </c>
      <c r="G19" s="68">
        <v>3291.035651500285</v>
      </c>
      <c r="H19" s="68">
        <v>2879.4980556573532</v>
      </c>
      <c r="I19" s="68">
        <v>3753.8786065024979</v>
      </c>
      <c r="J19" s="68">
        <v>3981.5410000000002</v>
      </c>
      <c r="K19" s="68">
        <v>3752.9349999999999</v>
      </c>
      <c r="L19" s="68">
        <v>3921.7082604705429</v>
      </c>
      <c r="M19" s="68">
        <v>4158.6718100234266</v>
      </c>
      <c r="N19" s="68">
        <v>5116.3702495352727</v>
      </c>
      <c r="O19" s="68">
        <v>4604.7814943999374</v>
      </c>
      <c r="P19" s="68">
        <v>4846.2218290806359</v>
      </c>
      <c r="Q19" s="68">
        <v>5098.7269398795206</v>
      </c>
      <c r="R19" s="66"/>
    </row>
    <row r="20" spans="1:18" s="71" customFormat="1" ht="15" customHeight="1" x14ac:dyDescent="0.25">
      <c r="A20" s="109" t="s">
        <v>78</v>
      </c>
      <c r="B20" s="69">
        <v>131155.24623431146</v>
      </c>
      <c r="C20" s="69">
        <v>140550.92822234493</v>
      </c>
      <c r="D20" s="69">
        <v>140139.39002771629</v>
      </c>
      <c r="E20" s="69">
        <v>142375.42452098464</v>
      </c>
      <c r="F20" s="69">
        <v>146692.67850362361</v>
      </c>
      <c r="G20" s="69">
        <v>150838.01416658069</v>
      </c>
      <c r="H20" s="69">
        <v>151655.06113750991</v>
      </c>
      <c r="I20" s="69">
        <v>153363.04018549802</v>
      </c>
      <c r="J20" s="69">
        <v>153348.76500000001</v>
      </c>
      <c r="K20" s="69">
        <v>158448.49599999998</v>
      </c>
      <c r="L20" s="69">
        <v>163521.79940882899</v>
      </c>
      <c r="M20" s="69">
        <v>167255.05516803189</v>
      </c>
      <c r="N20" s="69">
        <v>179931.67129620715</v>
      </c>
      <c r="O20" s="69">
        <v>146662.5189401728</v>
      </c>
      <c r="P20" s="69">
        <v>157021.18490596308</v>
      </c>
      <c r="Q20" s="69">
        <v>182277.25556827753</v>
      </c>
      <c r="R20" s="70"/>
    </row>
    <row r="21" spans="1:18" ht="15" customHeight="1" x14ac:dyDescent="0.25">
      <c r="A21" s="105" t="s">
        <v>79</v>
      </c>
      <c r="B21" s="68">
        <v>19616.595475949882</v>
      </c>
      <c r="C21" s="68">
        <v>20827.261296069602</v>
      </c>
      <c r="D21" s="68">
        <v>18783.812081397511</v>
      </c>
      <c r="E21" s="68">
        <v>19484.085150057417</v>
      </c>
      <c r="F21" s="68">
        <v>21549.647127683274</v>
      </c>
      <c r="G21" s="68">
        <v>19220.701009770029</v>
      </c>
      <c r="H21" s="68">
        <v>19475.562364642261</v>
      </c>
      <c r="I21" s="68">
        <v>18971.009444029376</v>
      </c>
      <c r="J21" s="68">
        <v>20562.049000000003</v>
      </c>
      <c r="K21" s="68">
        <v>22906.944000000003</v>
      </c>
      <c r="L21" s="68">
        <v>26274.596148718821</v>
      </c>
      <c r="M21" s="68">
        <v>29867.809878913493</v>
      </c>
      <c r="N21" s="68">
        <v>32258.128614124133</v>
      </c>
      <c r="O21" s="68">
        <v>24198.849189955279</v>
      </c>
      <c r="P21" s="68">
        <v>25409.363589506993</v>
      </c>
      <c r="Q21" s="68">
        <v>32886.34335594772</v>
      </c>
      <c r="R21" s="66"/>
    </row>
    <row r="22" spans="1:18" ht="15" customHeight="1" x14ac:dyDescent="0.25">
      <c r="A22" s="72" t="s">
        <v>80</v>
      </c>
      <c r="B22" s="73">
        <v>150752.04250859193</v>
      </c>
      <c r="C22" s="73">
        <v>161363.49584452802</v>
      </c>
      <c r="D22" s="73">
        <v>158937.25565098968</v>
      </c>
      <c r="E22" s="73">
        <v>161856.00990413426</v>
      </c>
      <c r="F22" s="73">
        <v>168208.40219752616</v>
      </c>
      <c r="G22" s="73">
        <v>170031.19003730614</v>
      </c>
      <c r="H22" s="73">
        <v>171106.01958288974</v>
      </c>
      <c r="I22" s="73">
        <v>172298.05850008203</v>
      </c>
      <c r="J22" s="73">
        <v>173910.81400000007</v>
      </c>
      <c r="K22" s="73">
        <v>181355.44000000003</v>
      </c>
      <c r="L22" s="73">
        <v>189609.49704920274</v>
      </c>
      <c r="M22" s="73">
        <v>196638.25394438661</v>
      </c>
      <c r="N22" s="73">
        <v>211653.71163307125</v>
      </c>
      <c r="O22" s="73">
        <v>170798.57081128171</v>
      </c>
      <c r="P22" s="73">
        <v>182431.96278695611</v>
      </c>
      <c r="Q22" s="73">
        <v>214748.29124990068</v>
      </c>
      <c r="R22" s="66"/>
    </row>
    <row r="24" spans="1:18" ht="15" customHeight="1" x14ac:dyDescent="0.25">
      <c r="A24" s="35" t="s">
        <v>140</v>
      </c>
    </row>
    <row r="25" spans="1:18" ht="15" customHeight="1" x14ac:dyDescent="0.25">
      <c r="A25" s="33" t="s">
        <v>120</v>
      </c>
    </row>
    <row r="26" spans="1:18" ht="15" customHeight="1" x14ac:dyDescent="0.25">
      <c r="A26" s="101" t="s">
        <v>135</v>
      </c>
      <c r="M26" s="126"/>
      <c r="N26" s="126"/>
    </row>
    <row r="27" spans="1:18" ht="15" customHeight="1" x14ac:dyDescent="0.25">
      <c r="M27" s="127"/>
      <c r="N27" s="126"/>
    </row>
    <row r="28" spans="1:18" ht="15" customHeight="1" x14ac:dyDescent="0.25">
      <c r="M28" s="127"/>
      <c r="N28" s="126"/>
    </row>
    <row r="29" spans="1:18" ht="15" customHeight="1" x14ac:dyDescent="0.25">
      <c r="M29" s="126"/>
      <c r="N29" s="126"/>
    </row>
    <row r="30" spans="1:18" ht="15" customHeight="1" x14ac:dyDescent="0.25">
      <c r="M30" s="126"/>
      <c r="N30" s="126"/>
    </row>
    <row r="31" spans="1:18" ht="15" customHeight="1" x14ac:dyDescent="0.25">
      <c r="M31" s="126"/>
      <c r="N31" s="126"/>
    </row>
    <row r="32" spans="1:18" ht="15" customHeight="1" x14ac:dyDescent="0.25">
      <c r="M32" s="126"/>
      <c r="N32" s="126"/>
    </row>
  </sheetData>
  <pageMargins left="0.35433070866141736" right="0.70866141732283472" top="0.9055118110236221" bottom="0.74803149606299213" header="0.31496062992125984" footer="0.31496062992125984"/>
  <pageSetup paperSize="9" scale="66" orientation="landscape" r:id="rId1"/>
  <headerFooter>
    <oddHeader>&amp;C&amp;G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12</vt:i4>
      </vt:variant>
      <vt:variant>
        <vt:lpstr>Intervalos com nome</vt:lpstr>
      </vt:variant>
      <vt:variant>
        <vt:i4>1</vt:i4>
      </vt:variant>
    </vt:vector>
  </HeadingPairs>
  <TitlesOfParts>
    <vt:vector size="13" baseType="lpstr">
      <vt:lpstr>capa </vt:lpstr>
      <vt:lpstr>Indice</vt:lpstr>
      <vt:lpstr>Q1.1</vt:lpstr>
      <vt:lpstr>Q1.2</vt:lpstr>
      <vt:lpstr>Q1.3</vt:lpstr>
      <vt:lpstr>Q1.4</vt:lpstr>
      <vt:lpstr>Q1.5</vt:lpstr>
      <vt:lpstr>Q2.1</vt:lpstr>
      <vt:lpstr>Q2.2</vt:lpstr>
      <vt:lpstr>Q2.3</vt:lpstr>
      <vt:lpstr>Q2.4</vt:lpstr>
      <vt:lpstr>Q2.5</vt:lpstr>
      <vt:lpstr>Q2.3!Área_de_Impressão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António dos Santos Fernandes</dc:creator>
  <cp:lastModifiedBy>INECV - Rosangela Gisele Garcia Silva</cp:lastModifiedBy>
  <cp:lastPrinted>2023-03-29T11:29:34Z</cp:lastPrinted>
  <dcterms:created xsi:type="dcterms:W3CDTF">2023-03-19T22:08:30Z</dcterms:created>
  <dcterms:modified xsi:type="dcterms:W3CDTF">2023-03-29T12:21:22Z</dcterms:modified>
</cp:coreProperties>
</file>