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Sandra.Brito\Desktop\"/>
    </mc:Choice>
  </mc:AlternateContent>
  <xr:revisionPtr revIDLastSave="0" documentId="8_{6AB7E8EE-F203-4826-9870-4E00F0170A43}" xr6:coauthVersionLast="47" xr6:coauthVersionMax="47" xr10:uidLastSave="{00000000-0000-0000-0000-000000000000}"/>
  <bookViews>
    <workbookView xWindow="-120" yWindow="-120" windowWidth="29040" windowHeight="15840" tabRatio="846" activeTab="1" xr2:uid="{00000000-000D-0000-FFFF-FFFF00000000}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'Q2.3'!$A$2:$P$22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20" i="10" l="1"/>
  <c r="AQ20" i="10"/>
  <c r="AA20" i="10"/>
  <c r="S20" i="10"/>
  <c r="K20" i="10"/>
  <c r="C20" i="10"/>
  <c r="BJ19" i="10"/>
  <c r="BB19" i="10"/>
  <c r="AT19" i="10"/>
  <c r="AL19" i="10"/>
  <c r="AE19" i="10"/>
  <c r="AD19" i="10"/>
  <c r="V19" i="10"/>
  <c r="O19" i="10"/>
  <c r="N19" i="10"/>
  <c r="F19" i="10"/>
  <c r="BE18" i="10"/>
  <c r="AX18" i="10"/>
  <c r="AW18" i="10"/>
  <c r="AO18" i="10"/>
  <c r="AH18" i="10"/>
  <c r="AG18" i="10"/>
  <c r="Y18" i="10"/>
  <c r="R18" i="10"/>
  <c r="Q18" i="10"/>
  <c r="I18" i="10"/>
  <c r="B18" i="10"/>
  <c r="BH17" i="10"/>
  <c r="BA17" i="10"/>
  <c r="AZ17" i="10"/>
  <c r="AR17" i="10"/>
  <c r="AK17" i="10"/>
  <c r="AJ17" i="10"/>
  <c r="AB17" i="10"/>
  <c r="U17" i="10"/>
  <c r="T17" i="10"/>
  <c r="L17" i="10"/>
  <c r="E17" i="10"/>
  <c r="D17" i="10"/>
  <c r="BK16" i="10"/>
  <c r="BD16" i="10"/>
  <c r="BC16" i="10"/>
  <c r="AU16" i="10"/>
  <c r="AN16" i="10"/>
  <c r="AM16" i="10"/>
  <c r="AE16" i="10"/>
  <c r="X16" i="10"/>
  <c r="W16" i="10"/>
  <c r="O16" i="10"/>
  <c r="H16" i="10"/>
  <c r="G16" i="10"/>
  <c r="BG15" i="10"/>
  <c r="BF15" i="10"/>
  <c r="AX15" i="10"/>
  <c r="AQ15" i="10"/>
  <c r="AP15" i="10"/>
  <c r="AH15" i="10"/>
  <c r="AA15" i="10"/>
  <c r="Z15" i="10"/>
  <c r="R15" i="10"/>
  <c r="K15" i="10"/>
  <c r="J15" i="10"/>
  <c r="B15" i="10"/>
  <c r="BJ14" i="10"/>
  <c r="BI14" i="10"/>
  <c r="BA14" i="10"/>
  <c r="AT14" i="10"/>
  <c r="AS14" i="10"/>
  <c r="AK14" i="10"/>
  <c r="AD14" i="10"/>
  <c r="AC14" i="10"/>
  <c r="U14" i="10"/>
  <c r="N14" i="10"/>
  <c r="M14" i="10"/>
  <c r="E14" i="10"/>
  <c r="BE13" i="10"/>
  <c r="BD13" i="10"/>
  <c r="AW13" i="10"/>
  <c r="AV13" i="10"/>
  <c r="AO13" i="10"/>
  <c r="AN13" i="10"/>
  <c r="AG13" i="10"/>
  <c r="AF13" i="10"/>
  <c r="Y13" i="10"/>
  <c r="X13" i="10"/>
  <c r="Q13" i="10"/>
  <c r="P13" i="10"/>
  <c r="I13" i="10"/>
  <c r="H13" i="10"/>
  <c r="BG12" i="10"/>
  <c r="AZ12" i="10"/>
  <c r="AY12" i="10"/>
  <c r="AR12" i="10"/>
  <c r="AQ12" i="10"/>
  <c r="AJ12" i="10"/>
  <c r="AI12" i="10"/>
  <c r="AB12" i="10"/>
  <c r="AA12" i="10"/>
  <c r="T12" i="10"/>
  <c r="S12" i="10"/>
  <c r="L12" i="10"/>
  <c r="K12" i="10"/>
  <c r="D12" i="10"/>
  <c r="C12" i="10"/>
  <c r="BK11" i="10"/>
  <c r="BJ11" i="10"/>
  <c r="BC11" i="10"/>
  <c r="BB11" i="10"/>
  <c r="AU11" i="10"/>
  <c r="AT11" i="10"/>
  <c r="AM11" i="10"/>
  <c r="AL11" i="10"/>
  <c r="AE11" i="10"/>
  <c r="AD11" i="10"/>
  <c r="W11" i="10"/>
  <c r="V11" i="10"/>
  <c r="O11" i="10"/>
  <c r="N11" i="10"/>
  <c r="G11" i="10"/>
  <c r="F11" i="10"/>
  <c r="BF10" i="10"/>
  <c r="BE10" i="10"/>
  <c r="AX10" i="10"/>
  <c r="AW10" i="10"/>
  <c r="AP10" i="10"/>
  <c r="AO10" i="10"/>
  <c r="AH10" i="10"/>
  <c r="AG10" i="10"/>
  <c r="Z10" i="10"/>
  <c r="Y10" i="10"/>
  <c r="R10" i="10"/>
  <c r="Q10" i="10"/>
  <c r="J10" i="10"/>
  <c r="I10" i="10"/>
  <c r="B10" i="10"/>
  <c r="BI9" i="10"/>
  <c r="BH9" i="10"/>
  <c r="BA9" i="10"/>
  <c r="AZ9" i="10"/>
  <c r="AS9" i="10"/>
  <c r="AR9" i="10"/>
  <c r="AK9" i="10"/>
  <c r="AJ9" i="10"/>
  <c r="AC9" i="10"/>
  <c r="AB9" i="10"/>
  <c r="U9" i="10"/>
  <c r="T9" i="10"/>
  <c r="M9" i="10"/>
  <c r="L9" i="10"/>
  <c r="E9" i="10"/>
  <c r="D9" i="10"/>
  <c r="BL8" i="10"/>
  <c r="BK8" i="10"/>
  <c r="BD8" i="10"/>
  <c r="BC8" i="10"/>
  <c r="AV8" i="10"/>
  <c r="AU8" i="10"/>
  <c r="AN8" i="10"/>
  <c r="AM8" i="10"/>
  <c r="AF8" i="10"/>
  <c r="AE8" i="10"/>
  <c r="X8" i="10"/>
  <c r="W8" i="10"/>
  <c r="P8" i="10"/>
  <c r="O8" i="10"/>
  <c r="H8" i="10"/>
  <c r="G8" i="10"/>
  <c r="BG7" i="10"/>
  <c r="BF7" i="10"/>
  <c r="AY7" i="10"/>
  <c r="AX7" i="10"/>
  <c r="AQ7" i="10"/>
  <c r="AP7" i="10"/>
  <c r="AI7" i="10"/>
  <c r="AH7" i="10"/>
  <c r="AA7" i="10"/>
  <c r="Z7" i="10"/>
  <c r="S7" i="10"/>
  <c r="R7" i="10"/>
  <c r="K7" i="10"/>
  <c r="J7" i="10"/>
  <c r="C7" i="10"/>
  <c r="B7" i="10"/>
  <c r="BJ6" i="10"/>
  <c r="BI6" i="10"/>
  <c r="BB6" i="10"/>
  <c r="BA6" i="10"/>
  <c r="AT6" i="10"/>
  <c r="AS6" i="10"/>
  <c r="AL6" i="10"/>
  <c r="AK6" i="10"/>
  <c r="AD6" i="10"/>
  <c r="AC6" i="10"/>
  <c r="V6" i="10"/>
  <c r="U6" i="10"/>
  <c r="N6" i="10"/>
  <c r="M6" i="10"/>
  <c r="F6" i="10"/>
  <c r="E6" i="10"/>
  <c r="BL5" i="10"/>
  <c r="BE5" i="10"/>
  <c r="BD5" i="10"/>
  <c r="AW5" i="10"/>
  <c r="AV5" i="10"/>
  <c r="AO5" i="10"/>
  <c r="AN5" i="10"/>
  <c r="AG5" i="10"/>
  <c r="AF5" i="10"/>
  <c r="Y5" i="10"/>
  <c r="X5" i="10"/>
  <c r="Q5" i="10"/>
  <c r="P5" i="10"/>
  <c r="I5" i="10"/>
  <c r="H5" i="10"/>
  <c r="BH4" i="10"/>
  <c r="BG4" i="10"/>
  <c r="AZ4" i="10"/>
  <c r="AY4" i="10"/>
  <c r="AR4" i="10"/>
  <c r="AQ4" i="10"/>
  <c r="AJ4" i="10"/>
  <c r="AI4" i="10"/>
  <c r="AB4" i="10"/>
  <c r="AA4" i="10"/>
  <c r="T4" i="10"/>
  <c r="S4" i="10"/>
  <c r="L4" i="10"/>
  <c r="K4" i="10"/>
  <c r="D4" i="10"/>
  <c r="C4" i="10"/>
  <c r="BK3" i="10"/>
  <c r="BJ3" i="10"/>
  <c r="BC3" i="10"/>
  <c r="BB3" i="10"/>
  <c r="AU3" i="10"/>
  <c r="AT3" i="10"/>
  <c r="AM3" i="10"/>
  <c r="AL3" i="10"/>
  <c r="AE3" i="10"/>
  <c r="AD3" i="10"/>
  <c r="W3" i="10"/>
  <c r="V3" i="10"/>
  <c r="O3" i="10"/>
  <c r="N3" i="10"/>
  <c r="G3" i="10"/>
  <c r="F3" i="10"/>
  <c r="BD26" i="3"/>
  <c r="AN26" i="3"/>
  <c r="X26" i="3"/>
  <c r="H26" i="3"/>
  <c r="BG25" i="3"/>
  <c r="AQ25" i="3"/>
  <c r="AA25" i="3"/>
  <c r="K25" i="3"/>
  <c r="BJ24" i="3"/>
  <c r="AT24" i="3"/>
  <c r="AD24" i="3"/>
  <c r="N24" i="3"/>
  <c r="BM23" i="3"/>
  <c r="AW23" i="3"/>
  <c r="AG23" i="3"/>
  <c r="Q23" i="3"/>
  <c r="BP22" i="3"/>
  <c r="AZ22" i="3"/>
  <c r="AJ22" i="3"/>
  <c r="T22" i="3"/>
  <c r="BC21" i="3"/>
  <c r="AM21" i="3"/>
  <c r="W21" i="3"/>
  <c r="G21" i="3"/>
  <c r="BF19" i="3"/>
  <c r="AP19" i="3"/>
  <c r="Z19" i="3"/>
  <c r="J19" i="3"/>
  <c r="BI18" i="3"/>
  <c r="AS18" i="3"/>
  <c r="AC18" i="3"/>
  <c r="M18" i="3"/>
  <c r="BL17" i="3"/>
  <c r="AV17" i="3"/>
  <c r="AF17" i="3"/>
  <c r="P17" i="3"/>
  <c r="Q17" i="3" l="1"/>
  <c r="AG17" i="3"/>
  <c r="BM17" i="3"/>
  <c r="AD18" i="3"/>
  <c r="AT18" i="3"/>
  <c r="K19" i="3"/>
  <c r="AA19" i="3"/>
  <c r="BG19" i="3"/>
  <c r="X21" i="3"/>
  <c r="BD21" i="3"/>
  <c r="U22" i="3"/>
  <c r="AK22" i="3"/>
  <c r="R23" i="3"/>
  <c r="AX23" i="3"/>
  <c r="O24" i="3"/>
  <c r="AU24" i="3"/>
  <c r="AR25" i="3"/>
  <c r="Y26" i="3"/>
  <c r="R17" i="3"/>
  <c r="AX17" i="3"/>
  <c r="O18" i="3"/>
  <c r="AE18" i="3"/>
  <c r="AU18" i="3"/>
  <c r="L19" i="3"/>
  <c r="AB19" i="3"/>
  <c r="BH19" i="3"/>
  <c r="I21" i="3"/>
  <c r="AO21" i="3"/>
  <c r="V22" i="3"/>
  <c r="AL22" i="3"/>
  <c r="S23" i="3"/>
  <c r="AY23" i="3"/>
  <c r="BO23" i="3"/>
  <c r="P24" i="3"/>
  <c r="AF24" i="3"/>
  <c r="AV24" i="3"/>
  <c r="M25" i="3"/>
  <c r="AS25" i="3"/>
  <c r="BI25" i="3"/>
  <c r="J26" i="3"/>
  <c r="Z26" i="3"/>
  <c r="AP26" i="3"/>
  <c r="BF26" i="3"/>
  <c r="AW24" i="3"/>
  <c r="AW17" i="3"/>
  <c r="N18" i="3"/>
  <c r="BJ18" i="3"/>
  <c r="AQ19" i="3"/>
  <c r="H21" i="3"/>
  <c r="AN21" i="3"/>
  <c r="BA22" i="3"/>
  <c r="AH23" i="3"/>
  <c r="AE24" i="3"/>
  <c r="L25" i="3"/>
  <c r="BH25" i="3"/>
  <c r="AO26" i="3"/>
  <c r="BN17" i="3"/>
  <c r="BK18" i="3"/>
  <c r="AR19" i="3"/>
  <c r="Y21" i="3"/>
  <c r="F22" i="3"/>
  <c r="BB22" i="3"/>
  <c r="AI23" i="3"/>
  <c r="AC25" i="3"/>
  <c r="BN23" i="3"/>
  <c r="BK24" i="3"/>
  <c r="AB25" i="3"/>
  <c r="I26" i="3"/>
  <c r="BE26" i="3"/>
  <c r="AH17" i="3"/>
  <c r="BE21" i="3"/>
  <c r="N26" i="3"/>
  <c r="AT26" i="3"/>
  <c r="AQ17" i="3"/>
  <c r="X18" i="3"/>
  <c r="AK19" i="3"/>
  <c r="AX21" i="3"/>
  <c r="AU22" i="3"/>
  <c r="AO24" i="3"/>
  <c r="K17" i="3"/>
  <c r="AA17" i="3"/>
  <c r="BG17" i="3"/>
  <c r="H18" i="3"/>
  <c r="AN18" i="3"/>
  <c r="BD18" i="3"/>
  <c r="U19" i="3"/>
  <c r="BA19" i="3"/>
  <c r="R21" i="3"/>
  <c r="AH21" i="3"/>
  <c r="BN21" i="3"/>
  <c r="O22" i="3"/>
  <c r="AE22" i="3"/>
  <c r="BK22" i="3"/>
  <c r="L23" i="3"/>
  <c r="AB23" i="3"/>
  <c r="AR23" i="3"/>
  <c r="BH23" i="3"/>
  <c r="I24" i="3"/>
  <c r="Y24" i="3"/>
  <c r="BE24" i="3"/>
  <c r="F25" i="3"/>
  <c r="V25" i="3"/>
  <c r="AL25" i="3"/>
  <c r="BB25" i="3"/>
  <c r="S26" i="3"/>
  <c r="AI26" i="3"/>
  <c r="AY26" i="3"/>
  <c r="AU19" i="10"/>
  <c r="BK19" i="10"/>
  <c r="L20" i="10"/>
  <c r="AB20" i="10"/>
  <c r="AR20" i="10"/>
  <c r="BH20" i="10"/>
  <c r="Z5" i="10"/>
  <c r="AP5" i="10"/>
  <c r="G6" i="10"/>
  <c r="W6" i="10"/>
  <c r="AM6" i="10"/>
  <c r="BC6" i="10"/>
  <c r="D7" i="10"/>
  <c r="T7" i="10"/>
  <c r="AJ7" i="10"/>
  <c r="Q8" i="10"/>
  <c r="AG8" i="10"/>
  <c r="AW8" i="10"/>
  <c r="N9" i="10"/>
  <c r="AD9" i="10"/>
  <c r="AT9" i="10"/>
  <c r="BJ9" i="10"/>
  <c r="K10" i="10"/>
  <c r="AA10" i="10"/>
  <c r="AQ10" i="10"/>
  <c r="BG10" i="10"/>
  <c r="H11" i="10"/>
  <c r="X11" i="10"/>
  <c r="AN11" i="10"/>
  <c r="BD11" i="10"/>
  <c r="E12" i="10"/>
  <c r="U12" i="10"/>
  <c r="AK12" i="10"/>
  <c r="BA12" i="10"/>
  <c r="B13" i="10"/>
  <c r="R13" i="10"/>
  <c r="AH13" i="10"/>
  <c r="AX13" i="10"/>
  <c r="O14" i="10"/>
  <c r="AE14" i="10"/>
  <c r="AU14" i="10"/>
  <c r="BK14" i="10"/>
  <c r="L15" i="10"/>
  <c r="AB15" i="10"/>
  <c r="AR15" i="10"/>
  <c r="BH15" i="10"/>
  <c r="I16" i="10"/>
  <c r="Y16" i="10"/>
  <c r="AO16" i="10"/>
  <c r="BE16" i="10"/>
  <c r="F17" i="10"/>
  <c r="V17" i="10"/>
  <c r="AL17" i="10"/>
  <c r="BB17" i="10"/>
  <c r="C18" i="10"/>
  <c r="S18" i="10"/>
  <c r="AI18" i="10"/>
  <c r="AY18" i="10"/>
  <c r="P19" i="10"/>
  <c r="AF19" i="10"/>
  <c r="AV19" i="10"/>
  <c r="BL19" i="10"/>
  <c r="M20" i="10"/>
  <c r="AC20" i="10"/>
  <c r="AS20" i="10"/>
  <c r="BI20" i="10"/>
  <c r="Q3" i="10"/>
  <c r="AG3" i="10"/>
  <c r="AW3" i="10"/>
  <c r="N4" i="10"/>
  <c r="AD4" i="10"/>
  <c r="AT4" i="10"/>
  <c r="BJ4" i="10"/>
  <c r="K5" i="10"/>
  <c r="AA5" i="10"/>
  <c r="AQ5" i="10"/>
  <c r="BG5" i="10"/>
  <c r="H6" i="10"/>
  <c r="X6" i="10"/>
  <c r="AN6" i="10"/>
  <c r="BD6" i="10"/>
  <c r="E7" i="10"/>
  <c r="U7" i="10"/>
  <c r="AK7" i="10"/>
  <c r="BA7" i="10"/>
  <c r="B8" i="10"/>
  <c r="R8" i="10"/>
  <c r="AH8" i="10"/>
  <c r="AX8" i="10"/>
  <c r="O9" i="10"/>
  <c r="AE9" i="10"/>
  <c r="AU9" i="10"/>
  <c r="BK9" i="10"/>
  <c r="L10" i="10"/>
  <c r="AB10" i="10"/>
  <c r="AR10" i="10"/>
  <c r="I11" i="10"/>
  <c r="Y11" i="10"/>
  <c r="AO11" i="10"/>
  <c r="BE11" i="10"/>
  <c r="F12" i="10"/>
  <c r="V12" i="10"/>
  <c r="AL12" i="10"/>
  <c r="BB12" i="10"/>
  <c r="C13" i="10"/>
  <c r="S13" i="10"/>
  <c r="AI13" i="10"/>
  <c r="AY13" i="10"/>
  <c r="P14" i="10"/>
  <c r="AF14" i="10"/>
  <c r="AV14" i="10"/>
  <c r="BL14" i="10"/>
  <c r="M15" i="10"/>
  <c r="AC15" i="10"/>
  <c r="AS15" i="10"/>
  <c r="BI15" i="10"/>
  <c r="J16" i="10"/>
  <c r="Z16" i="10"/>
  <c r="AP16" i="10"/>
  <c r="BF16" i="10"/>
  <c r="G17" i="10"/>
  <c r="W17" i="10"/>
  <c r="AM17" i="10"/>
  <c r="BC17" i="10"/>
  <c r="D18" i="10"/>
  <c r="T18" i="10"/>
  <c r="AJ18" i="10"/>
  <c r="AZ18" i="10"/>
  <c r="Q19" i="10"/>
  <c r="AG19" i="10"/>
  <c r="AW19" i="10"/>
  <c r="N20" i="10"/>
  <c r="AD20" i="10"/>
  <c r="AT20" i="10"/>
  <c r="BJ20" i="10"/>
  <c r="T3" i="10"/>
  <c r="AZ3" i="10"/>
  <c r="Q4" i="10"/>
  <c r="AW4" i="10"/>
  <c r="AD5" i="10"/>
  <c r="BJ5" i="10"/>
  <c r="AA6" i="10"/>
  <c r="BG6" i="10"/>
  <c r="X7" i="10"/>
  <c r="S17" i="3"/>
  <c r="AI17" i="3"/>
  <c r="AY17" i="3"/>
  <c r="BO17" i="3"/>
  <c r="P18" i="3"/>
  <c r="AF18" i="3"/>
  <c r="AV18" i="3"/>
  <c r="BL18" i="3"/>
  <c r="M19" i="3"/>
  <c r="AC19" i="3"/>
  <c r="AS19" i="3"/>
  <c r="BI19" i="3"/>
  <c r="J21" i="3"/>
  <c r="Z21" i="3"/>
  <c r="AP21" i="3"/>
  <c r="BF21" i="3"/>
  <c r="G22" i="3"/>
  <c r="W22" i="3"/>
  <c r="AM22" i="3"/>
  <c r="BC22" i="3"/>
  <c r="T23" i="3"/>
  <c r="AJ23" i="3"/>
  <c r="AZ23" i="3"/>
  <c r="BP23" i="3"/>
  <c r="Q24" i="3"/>
  <c r="AG24" i="3"/>
  <c r="BM24" i="3"/>
  <c r="N25" i="3"/>
  <c r="AD25" i="3"/>
  <c r="AT25" i="3"/>
  <c r="BJ25" i="3"/>
  <c r="K26" i="3"/>
  <c r="AA26" i="3"/>
  <c r="AQ26" i="3"/>
  <c r="BG26" i="3"/>
  <c r="D3" i="10"/>
  <c r="AJ3" i="10"/>
  <c r="AG4" i="10"/>
  <c r="N5" i="10"/>
  <c r="AT5" i="10"/>
  <c r="K6" i="10"/>
  <c r="AQ6" i="10"/>
  <c r="H7" i="10"/>
  <c r="AN7" i="10"/>
  <c r="BO26" i="3"/>
  <c r="AJ24" i="3"/>
  <c r="BC23" i="3"/>
  <c r="AG25" i="3"/>
  <c r="BP24" i="3"/>
  <c r="BL24" i="3"/>
  <c r="AJ17" i="3"/>
  <c r="BP17" i="3"/>
  <c r="BM18" i="3"/>
  <c r="AD19" i="3"/>
  <c r="BJ19" i="3"/>
  <c r="AA21" i="3"/>
  <c r="BG21" i="3"/>
  <c r="X22" i="3"/>
  <c r="BD22" i="3"/>
  <c r="U23" i="3"/>
  <c r="BA23" i="3"/>
  <c r="R24" i="3"/>
  <c r="AX24" i="3"/>
  <c r="AE25" i="3"/>
  <c r="BK25" i="3"/>
  <c r="AB26" i="3"/>
  <c r="BH26" i="3"/>
  <c r="BA17" i="3"/>
  <c r="AX18" i="3"/>
  <c r="AE19" i="3"/>
  <c r="L21" i="3"/>
  <c r="BH21" i="3"/>
  <c r="Y22" i="3"/>
  <c r="BE22" i="3"/>
  <c r="V23" i="3"/>
  <c r="BB23" i="3"/>
  <c r="AI24" i="3"/>
  <c r="BO24" i="3"/>
  <c r="AF25" i="3"/>
  <c r="M26" i="3"/>
  <c r="BI26" i="3"/>
  <c r="V17" i="3"/>
  <c r="BB17" i="3"/>
  <c r="S18" i="3"/>
  <c r="AY18" i="3"/>
  <c r="P19" i="3"/>
  <c r="AV19" i="3"/>
  <c r="M21" i="3"/>
  <c r="AS21" i="3"/>
  <c r="J22" i="3"/>
  <c r="AP22" i="3"/>
  <c r="G23" i="3"/>
  <c r="W23" i="3"/>
  <c r="AZ24" i="3"/>
  <c r="Q25" i="3"/>
  <c r="BM25" i="3"/>
  <c r="BJ26" i="3"/>
  <c r="G17" i="3"/>
  <c r="W17" i="3"/>
  <c r="AM17" i="3"/>
  <c r="BC17" i="3"/>
  <c r="T18" i="3"/>
  <c r="AJ18" i="3"/>
  <c r="AZ18" i="3"/>
  <c r="BP18" i="3"/>
  <c r="Q19" i="3"/>
  <c r="AG19" i="3"/>
  <c r="AW19" i="3"/>
  <c r="BM19" i="3"/>
  <c r="N21" i="3"/>
  <c r="AD21" i="3"/>
  <c r="AT21" i="3"/>
  <c r="BJ21" i="3"/>
  <c r="K22" i="3"/>
  <c r="AA22" i="3"/>
  <c r="AQ22" i="3"/>
  <c r="BG22" i="3"/>
  <c r="H23" i="3"/>
  <c r="X23" i="3"/>
  <c r="AN23" i="3"/>
  <c r="BD23" i="3"/>
  <c r="U24" i="3"/>
  <c r="AK24" i="3"/>
  <c r="BA24" i="3"/>
  <c r="R25" i="3"/>
  <c r="AH25" i="3"/>
  <c r="AX25" i="3"/>
  <c r="BN25" i="3"/>
  <c r="O26" i="3"/>
  <c r="AE26" i="3"/>
  <c r="AU26" i="3"/>
  <c r="BK26" i="3"/>
  <c r="AW18" i="3"/>
  <c r="BN18" i="3"/>
  <c r="R19" i="3"/>
  <c r="AH19" i="3"/>
  <c r="AX19" i="3"/>
  <c r="BN19" i="3"/>
  <c r="O21" i="3"/>
  <c r="AE21" i="3"/>
  <c r="AU21" i="3"/>
  <c r="BK21" i="3"/>
  <c r="L22" i="3"/>
  <c r="AB22" i="3"/>
  <c r="AR22" i="3"/>
  <c r="BH22" i="3"/>
  <c r="I23" i="3"/>
  <c r="Y23" i="3"/>
  <c r="AO23" i="3"/>
  <c r="BE23" i="3"/>
  <c r="F24" i="3"/>
  <c r="V24" i="3"/>
  <c r="AL24" i="3"/>
  <c r="BB24" i="3"/>
  <c r="S25" i="3"/>
  <c r="AI25" i="3"/>
  <c r="AY25" i="3"/>
  <c r="BO25" i="3"/>
  <c r="P26" i="3"/>
  <c r="AF26" i="3"/>
  <c r="AV26" i="3"/>
  <c r="BL26" i="3"/>
  <c r="AG18" i="3"/>
  <c r="AB21" i="3"/>
  <c r="H17" i="3"/>
  <c r="V18" i="3"/>
  <c r="AY19" i="3"/>
  <c r="BO19" i="3"/>
  <c r="P21" i="3"/>
  <c r="AF21" i="3"/>
  <c r="AV21" i="3"/>
  <c r="BL21" i="3"/>
  <c r="M22" i="3"/>
  <c r="AC22" i="3"/>
  <c r="AS22" i="3"/>
  <c r="BI22" i="3"/>
  <c r="J23" i="3"/>
  <c r="Z23" i="3"/>
  <c r="AP23" i="3"/>
  <c r="BF23" i="3"/>
  <c r="G24" i="3"/>
  <c r="W24" i="3"/>
  <c r="AM24" i="3"/>
  <c r="BC24" i="3"/>
  <c r="T25" i="3"/>
  <c r="AJ25" i="3"/>
  <c r="AZ25" i="3"/>
  <c r="BP25" i="3"/>
  <c r="Q26" i="3"/>
  <c r="AG26" i="3"/>
  <c r="AW26" i="3"/>
  <c r="BM26" i="3"/>
  <c r="R18" i="3"/>
  <c r="U18" i="3"/>
  <c r="AL18" i="3"/>
  <c r="G18" i="3"/>
  <c r="T19" i="3"/>
  <c r="AJ19" i="3"/>
  <c r="AZ19" i="3"/>
  <c r="BP19" i="3"/>
  <c r="Q21" i="3"/>
  <c r="AG21" i="3"/>
  <c r="AW21" i="3"/>
  <c r="BM21" i="3"/>
  <c r="N22" i="3"/>
  <c r="AD22" i="3"/>
  <c r="AT22" i="3"/>
  <c r="BJ22" i="3"/>
  <c r="K23" i="3"/>
  <c r="AA23" i="3"/>
  <c r="AQ23" i="3"/>
  <c r="BG23" i="3"/>
  <c r="H24" i="3"/>
  <c r="X24" i="3"/>
  <c r="AN24" i="3"/>
  <c r="BD24" i="3"/>
  <c r="U25" i="3"/>
  <c r="AK25" i="3"/>
  <c r="BA25" i="3"/>
  <c r="R26" i="3"/>
  <c r="AH26" i="3"/>
  <c r="AX26" i="3"/>
  <c r="BN26" i="3"/>
  <c r="AU19" i="3"/>
  <c r="Y17" i="3"/>
  <c r="BF17" i="3"/>
  <c r="U17" i="3"/>
  <c r="I17" i="3"/>
  <c r="BC18" i="3"/>
  <c r="BH17" i="3"/>
  <c r="BE18" i="3"/>
  <c r="AI21" i="3"/>
  <c r="BO21" i="3"/>
  <c r="P22" i="3"/>
  <c r="AF22" i="3"/>
  <c r="AV22" i="3"/>
  <c r="BL22" i="3"/>
  <c r="M23" i="3"/>
  <c r="AC23" i="3"/>
  <c r="AS23" i="3"/>
  <c r="BI23" i="3"/>
  <c r="J24" i="3"/>
  <c r="Z24" i="3"/>
  <c r="AP24" i="3"/>
  <c r="BF24" i="3"/>
  <c r="G25" i="3"/>
  <c r="W25" i="3"/>
  <c r="AM25" i="3"/>
  <c r="BC25" i="3"/>
  <c r="T26" i="3"/>
  <c r="AJ26" i="3"/>
  <c r="AZ26" i="3"/>
  <c r="BP26" i="3"/>
  <c r="T17" i="3"/>
  <c r="AZ17" i="3"/>
  <c r="Q18" i="3"/>
  <c r="N19" i="3"/>
  <c r="AT19" i="3"/>
  <c r="K21" i="3"/>
  <c r="AQ21" i="3"/>
  <c r="H22" i="3"/>
  <c r="AN22" i="3"/>
  <c r="AK23" i="3"/>
  <c r="AH24" i="3"/>
  <c r="AU25" i="3"/>
  <c r="L26" i="3"/>
  <c r="AR26" i="3"/>
  <c r="AH18" i="3"/>
  <c r="O19" i="3"/>
  <c r="BK19" i="3"/>
  <c r="AR21" i="3"/>
  <c r="I22" i="3"/>
  <c r="AO22" i="3"/>
  <c r="F23" i="3"/>
  <c r="AL23" i="3"/>
  <c r="S24" i="3"/>
  <c r="AY24" i="3"/>
  <c r="P25" i="3"/>
  <c r="AV25" i="3"/>
  <c r="AC26" i="3"/>
  <c r="F17" i="3"/>
  <c r="AL17" i="3"/>
  <c r="AI18" i="3"/>
  <c r="BO18" i="3"/>
  <c r="AF19" i="3"/>
  <c r="BL19" i="3"/>
  <c r="AC21" i="3"/>
  <c r="BI21" i="3"/>
  <c r="Z22" i="3"/>
  <c r="BF22" i="3"/>
  <c r="AM23" i="3"/>
  <c r="T24" i="3"/>
  <c r="AW25" i="3"/>
  <c r="AD26" i="3"/>
  <c r="X17" i="3"/>
  <c r="AK18" i="3"/>
  <c r="F18" i="3"/>
  <c r="AI19" i="3"/>
  <c r="Z17" i="3"/>
  <c r="W18" i="3"/>
  <c r="L17" i="3"/>
  <c r="AR17" i="3"/>
  <c r="I18" i="3"/>
  <c r="AO18" i="3"/>
  <c r="F19" i="3"/>
  <c r="AL19" i="3"/>
  <c r="S21" i="3"/>
  <c r="AY21" i="3"/>
  <c r="M17" i="3"/>
  <c r="AC17" i="3"/>
  <c r="AS17" i="3"/>
  <c r="BI17" i="3"/>
  <c r="J18" i="3"/>
  <c r="Z18" i="3"/>
  <c r="AP18" i="3"/>
  <c r="BF18" i="3"/>
  <c r="G19" i="3"/>
  <c r="W19" i="3"/>
  <c r="AM19" i="3"/>
  <c r="BC19" i="3"/>
  <c r="T21" i="3"/>
  <c r="AJ21" i="3"/>
  <c r="AZ21" i="3"/>
  <c r="BP21" i="3"/>
  <c r="Q22" i="3"/>
  <c r="AG22" i="3"/>
  <c r="AW22" i="3"/>
  <c r="BM22" i="3"/>
  <c r="N23" i="3"/>
  <c r="AD23" i="3"/>
  <c r="AT23" i="3"/>
  <c r="BJ23" i="3"/>
  <c r="K24" i="3"/>
  <c r="AA24" i="3"/>
  <c r="AQ24" i="3"/>
  <c r="BG24" i="3"/>
  <c r="H25" i="3"/>
  <c r="X25" i="3"/>
  <c r="AN25" i="3"/>
  <c r="BD25" i="3"/>
  <c r="U26" i="3"/>
  <c r="AK26" i="3"/>
  <c r="BA26" i="3"/>
  <c r="BN24" i="3"/>
  <c r="AK17" i="3"/>
  <c r="AS26" i="3"/>
  <c r="AN17" i="3"/>
  <c r="BA18" i="3"/>
  <c r="AO17" i="3"/>
  <c r="BB18" i="3"/>
  <c r="J17" i="3"/>
  <c r="AM18" i="3"/>
  <c r="Y18" i="3"/>
  <c r="BB19" i="3"/>
  <c r="AD17" i="3"/>
  <c r="BJ17" i="3"/>
  <c r="K18" i="3"/>
  <c r="AA18" i="3"/>
  <c r="AQ18" i="3"/>
  <c r="BG18" i="3"/>
  <c r="H19" i="3"/>
  <c r="X19" i="3"/>
  <c r="AN19" i="3"/>
  <c r="BD19" i="3"/>
  <c r="U21" i="3"/>
  <c r="AK21" i="3"/>
  <c r="BA21" i="3"/>
  <c r="R22" i="3"/>
  <c r="AH22" i="3"/>
  <c r="AX22" i="3"/>
  <c r="BN22" i="3"/>
  <c r="O23" i="3"/>
  <c r="AE23" i="3"/>
  <c r="AU23" i="3"/>
  <c r="BK23" i="3"/>
  <c r="L24" i="3"/>
  <c r="AB24" i="3"/>
  <c r="AR24" i="3"/>
  <c r="BH24" i="3"/>
  <c r="I25" i="3"/>
  <c r="Y25" i="3"/>
  <c r="AO25" i="3"/>
  <c r="BE25" i="3"/>
  <c r="F26" i="3"/>
  <c r="V26" i="3"/>
  <c r="AL26" i="3"/>
  <c r="BB26" i="3"/>
  <c r="O25" i="3"/>
  <c r="BL25" i="3"/>
  <c r="BD17" i="3"/>
  <c r="BE17" i="3"/>
  <c r="S19" i="3"/>
  <c r="AP17" i="3"/>
  <c r="AB17" i="3"/>
  <c r="V19" i="3"/>
  <c r="N17" i="3"/>
  <c r="AT17" i="3"/>
  <c r="O17" i="3"/>
  <c r="AE17" i="3"/>
  <c r="AU17" i="3"/>
  <c r="BK17" i="3"/>
  <c r="L18" i="3"/>
  <c r="AB18" i="3"/>
  <c r="AR18" i="3"/>
  <c r="BH18" i="3"/>
  <c r="I19" i="3"/>
  <c r="Y19" i="3"/>
  <c r="AO19" i="3"/>
  <c r="BE19" i="3"/>
  <c r="F21" i="3"/>
  <c r="V21" i="3"/>
  <c r="AL21" i="3"/>
  <c r="BB21" i="3"/>
  <c r="S22" i="3"/>
  <c r="AI22" i="3"/>
  <c r="AY22" i="3"/>
  <c r="BO22" i="3"/>
  <c r="P23" i="3"/>
  <c r="AF23" i="3"/>
  <c r="AV23" i="3"/>
  <c r="BL23" i="3"/>
  <c r="M24" i="3"/>
  <c r="AC24" i="3"/>
  <c r="AS24" i="3"/>
  <c r="BI24" i="3"/>
  <c r="J25" i="3"/>
  <c r="Z25" i="3"/>
  <c r="AP25" i="3"/>
  <c r="BF25" i="3"/>
  <c r="G26" i="3"/>
  <c r="W26" i="3"/>
  <c r="AM26" i="3"/>
  <c r="BC26" i="3"/>
  <c r="BD7" i="10"/>
  <c r="E8" i="10"/>
  <c r="U8" i="10"/>
  <c r="AK8" i="10"/>
  <c r="BA8" i="10"/>
  <c r="B9" i="10"/>
  <c r="R9" i="10"/>
  <c r="AH9" i="10"/>
  <c r="AX9" i="10"/>
  <c r="O10" i="10"/>
  <c r="AE10" i="10"/>
  <c r="AU10" i="10"/>
  <c r="BK10" i="10"/>
  <c r="L11" i="10"/>
  <c r="AB11" i="10"/>
  <c r="AR11" i="10"/>
  <c r="BH11" i="10"/>
  <c r="I12" i="10"/>
  <c r="Y12" i="10"/>
  <c r="AO12" i="10"/>
  <c r="BE12" i="10"/>
  <c r="F13" i="10"/>
  <c r="V13" i="10"/>
  <c r="AL13" i="10"/>
  <c r="BB13" i="10"/>
  <c r="C14" i="10"/>
  <c r="S14" i="10"/>
  <c r="AI14" i="10"/>
  <c r="AY14" i="10"/>
  <c r="P15" i="10"/>
  <c r="AF15" i="10"/>
  <c r="AV15" i="10"/>
  <c r="BL15" i="10"/>
  <c r="M16" i="10"/>
  <c r="AC16" i="10"/>
  <c r="AS16" i="10"/>
  <c r="BI16" i="10"/>
  <c r="J17" i="10"/>
  <c r="Z17" i="10"/>
  <c r="AP17" i="10"/>
  <c r="BF17" i="10"/>
  <c r="G18" i="10"/>
  <c r="W18" i="10"/>
  <c r="AM18" i="10"/>
  <c r="BC18" i="10"/>
  <c r="D19" i="10"/>
  <c r="T19" i="10"/>
  <c r="AJ19" i="10"/>
  <c r="AZ19" i="10"/>
  <c r="Q20" i="10"/>
  <c r="E3" i="10"/>
  <c r="U3" i="10"/>
  <c r="AK3" i="10"/>
  <c r="BA3" i="10"/>
  <c r="B4" i="10"/>
  <c r="R4" i="10"/>
  <c r="AH4" i="10"/>
  <c r="AX4" i="10"/>
  <c r="O5" i="10"/>
  <c r="AE5" i="10"/>
  <c r="AU5" i="10"/>
  <c r="BK5" i="10"/>
  <c r="L6" i="10"/>
  <c r="AB6" i="10"/>
  <c r="AR6" i="10"/>
  <c r="BH6" i="10"/>
  <c r="I7" i="10"/>
  <c r="Y7" i="10"/>
  <c r="AO7" i="10"/>
  <c r="BE7" i="10"/>
  <c r="F8" i="10"/>
  <c r="V8" i="10"/>
  <c r="AL8" i="10"/>
  <c r="BB8" i="10"/>
  <c r="C9" i="10"/>
  <c r="S9" i="10"/>
  <c r="AI9" i="10"/>
  <c r="AY9" i="10"/>
  <c r="P10" i="10"/>
  <c r="AF10" i="10"/>
  <c r="AV10" i="10"/>
  <c r="M11" i="10"/>
  <c r="AC11" i="10"/>
  <c r="AS11" i="10"/>
  <c r="BI11" i="10"/>
  <c r="J12" i="10"/>
  <c r="Z12" i="10"/>
  <c r="AP12" i="10"/>
  <c r="BF12" i="10"/>
  <c r="G13" i="10"/>
  <c r="W13" i="10"/>
  <c r="AM13" i="10"/>
  <c r="BC13" i="10"/>
  <c r="D14" i="10"/>
  <c r="T14" i="10"/>
  <c r="AJ14" i="10"/>
  <c r="AZ14" i="10"/>
  <c r="Q15" i="10"/>
  <c r="AG15" i="10"/>
  <c r="AW15" i="10"/>
  <c r="N16" i="10"/>
  <c r="AD16" i="10"/>
  <c r="AT16" i="10"/>
  <c r="BJ16" i="10"/>
  <c r="K17" i="10"/>
  <c r="AA17" i="10"/>
  <c r="AQ17" i="10"/>
  <c r="BG17" i="10"/>
  <c r="H18" i="10"/>
  <c r="X18" i="10"/>
  <c r="AN18" i="10"/>
  <c r="BD18" i="10"/>
  <c r="E19" i="10"/>
  <c r="U19" i="10"/>
  <c r="AK19" i="10"/>
  <c r="BA19" i="10"/>
  <c r="B20" i="10"/>
  <c r="R20" i="10"/>
  <c r="AH20" i="10"/>
  <c r="AX20" i="10"/>
  <c r="F14" i="10"/>
  <c r="V14" i="10"/>
  <c r="AL14" i="10"/>
  <c r="BB14" i="10"/>
  <c r="C15" i="10"/>
  <c r="S15" i="10"/>
  <c r="AI15" i="10"/>
  <c r="AY15" i="10"/>
  <c r="P16" i="10"/>
  <c r="AF16" i="10"/>
  <c r="AV16" i="10"/>
  <c r="BL16" i="10"/>
  <c r="M17" i="10"/>
  <c r="AC17" i="10"/>
  <c r="AS17" i="10"/>
  <c r="H3" i="10"/>
  <c r="X3" i="10"/>
  <c r="AN3" i="10"/>
  <c r="BD3" i="10"/>
  <c r="E4" i="10"/>
  <c r="U4" i="10"/>
  <c r="AK4" i="10"/>
  <c r="BA4" i="10"/>
  <c r="B5" i="10"/>
  <c r="R5" i="10"/>
  <c r="AH5" i="10"/>
  <c r="AX5" i="10"/>
  <c r="O6" i="10"/>
  <c r="AE6" i="10"/>
  <c r="AU6" i="10"/>
  <c r="BK6" i="10"/>
  <c r="L7" i="10"/>
  <c r="AB7" i="10"/>
  <c r="AR7" i="10"/>
  <c r="BH7" i="10"/>
  <c r="I8" i="10"/>
  <c r="Y8" i="10"/>
  <c r="AO8" i="10"/>
  <c r="BE8" i="10"/>
  <c r="K3" i="10"/>
  <c r="AA3" i="10"/>
  <c r="AQ3" i="10"/>
  <c r="BG3" i="10"/>
  <c r="H4" i="10"/>
  <c r="X4" i="10"/>
  <c r="AN4" i="10"/>
  <c r="BD4" i="10"/>
  <c r="E5" i="10"/>
  <c r="U5" i="10"/>
  <c r="AK5" i="10"/>
  <c r="BA5" i="10"/>
  <c r="B6" i="10"/>
  <c r="O7" i="10"/>
  <c r="AE7" i="10"/>
  <c r="AU7" i="10"/>
  <c r="BK7" i="10"/>
  <c r="L8" i="10"/>
  <c r="AB8" i="10"/>
  <c r="AR8" i="10"/>
  <c r="BH8" i="10"/>
  <c r="P3" i="10"/>
  <c r="AF3" i="10"/>
  <c r="AV3" i="10"/>
  <c r="BL3" i="10"/>
  <c r="M4" i="10"/>
  <c r="AC4" i="10"/>
  <c r="AS4" i="10"/>
  <c r="BI4" i="10"/>
  <c r="J5" i="10"/>
  <c r="BF5" i="10"/>
  <c r="AZ7" i="10"/>
  <c r="BL10" i="10"/>
  <c r="BH10" i="10"/>
  <c r="B3" i="10"/>
  <c r="R3" i="10"/>
  <c r="AH3" i="10"/>
  <c r="AX3" i="10"/>
  <c r="O4" i="10"/>
  <c r="AE4" i="10"/>
  <c r="AU4" i="10"/>
  <c r="BK4" i="10"/>
  <c r="L5" i="10"/>
  <c r="AB5" i="10"/>
  <c r="AR5" i="10"/>
  <c r="BH5" i="10"/>
  <c r="I6" i="10"/>
  <c r="Y6" i="10"/>
  <c r="AO6" i="10"/>
  <c r="BE6" i="10"/>
  <c r="F7" i="10"/>
  <c r="V7" i="10"/>
  <c r="AL7" i="10"/>
  <c r="BB7" i="10"/>
  <c r="C8" i="10"/>
  <c r="S8" i="10"/>
  <c r="AI8" i="10"/>
  <c r="AY8" i="10"/>
  <c r="P9" i="10"/>
  <c r="AF9" i="10"/>
  <c r="AV9" i="10"/>
  <c r="BL9" i="10"/>
  <c r="M10" i="10"/>
  <c r="AC10" i="10"/>
  <c r="AS10" i="10"/>
  <c r="BI10" i="10"/>
  <c r="J11" i="10"/>
  <c r="Z11" i="10"/>
  <c r="AP11" i="10"/>
  <c r="BF11" i="10"/>
  <c r="G12" i="10"/>
  <c r="W12" i="10"/>
  <c r="AM12" i="10"/>
  <c r="BC12" i="10"/>
  <c r="D13" i="10"/>
  <c r="T13" i="10"/>
  <c r="AJ13" i="10"/>
  <c r="AZ13" i="10"/>
  <c r="Q14" i="10"/>
  <c r="AG14" i="10"/>
  <c r="AW14" i="10"/>
  <c r="N15" i="10"/>
  <c r="AD15" i="10"/>
  <c r="AT15" i="10"/>
  <c r="BJ15" i="10"/>
  <c r="K16" i="10"/>
  <c r="AA16" i="10"/>
  <c r="AQ16" i="10"/>
  <c r="BG16" i="10"/>
  <c r="H17" i="10"/>
  <c r="X17" i="10"/>
  <c r="AN17" i="10"/>
  <c r="BD17" i="10"/>
  <c r="E18" i="10"/>
  <c r="U18" i="10"/>
  <c r="AK18" i="10"/>
  <c r="BA18" i="10"/>
  <c r="B19" i="10"/>
  <c r="R19" i="10"/>
  <c r="AH19" i="10"/>
  <c r="AX19" i="10"/>
  <c r="O20" i="10"/>
  <c r="AE20" i="10"/>
  <c r="AU20" i="10"/>
  <c r="BK20" i="10"/>
  <c r="C3" i="10"/>
  <c r="S3" i="10"/>
  <c r="AI3" i="10"/>
  <c r="AY3" i="10"/>
  <c r="P4" i="10"/>
  <c r="AF4" i="10"/>
  <c r="AV4" i="10"/>
  <c r="BL4" i="10"/>
  <c r="M5" i="10"/>
  <c r="AC5" i="10"/>
  <c r="AS5" i="10"/>
  <c r="BI5" i="10"/>
  <c r="J6" i="10"/>
  <c r="Z6" i="10"/>
  <c r="AP6" i="10"/>
  <c r="BF6" i="10"/>
  <c r="G7" i="10"/>
  <c r="W7" i="10"/>
  <c r="AM7" i="10"/>
  <c r="BC7" i="10"/>
  <c r="D8" i="10"/>
  <c r="T8" i="10"/>
  <c r="AJ8" i="10"/>
  <c r="AZ8" i="10"/>
  <c r="Q9" i="10"/>
  <c r="AG9" i="10"/>
  <c r="AW9" i="10"/>
  <c r="N10" i="10"/>
  <c r="AD10" i="10"/>
  <c r="AT10" i="10"/>
  <c r="BJ10" i="10"/>
  <c r="K11" i="10"/>
  <c r="AA11" i="10"/>
  <c r="AQ11" i="10"/>
  <c r="BG11" i="10"/>
  <c r="H12" i="10"/>
  <c r="X12" i="10"/>
  <c r="AN12" i="10"/>
  <c r="BD12" i="10"/>
  <c r="E13" i="10"/>
  <c r="U13" i="10"/>
  <c r="AK13" i="10"/>
  <c r="BA13" i="10"/>
  <c r="B14" i="10"/>
  <c r="R14" i="10"/>
  <c r="AH14" i="10"/>
  <c r="AX14" i="10"/>
  <c r="O15" i="10"/>
  <c r="AE15" i="10"/>
  <c r="AU15" i="10"/>
  <c r="BK15" i="10"/>
  <c r="L16" i="10"/>
  <c r="AB16" i="10"/>
  <c r="AR16" i="10"/>
  <c r="BH16" i="10"/>
  <c r="I17" i="10"/>
  <c r="Y17" i="10"/>
  <c r="AO17" i="10"/>
  <c r="BE17" i="10"/>
  <c r="F18" i="10"/>
  <c r="V18" i="10"/>
  <c r="AL18" i="10"/>
  <c r="BB18" i="10"/>
  <c r="C19" i="10"/>
  <c r="S19" i="10"/>
  <c r="AI19" i="10"/>
  <c r="AY19" i="10"/>
  <c r="P20" i="10"/>
  <c r="AF20" i="10"/>
  <c r="AV20" i="10"/>
  <c r="BL20" i="10"/>
  <c r="AG20" i="10"/>
  <c r="AW20" i="10"/>
  <c r="AI20" i="10"/>
  <c r="AY20" i="10"/>
  <c r="BL12" i="10"/>
  <c r="BH12" i="10"/>
  <c r="BI17" i="10"/>
  <c r="J18" i="10"/>
  <c r="Z18" i="10"/>
  <c r="AP18" i="10"/>
  <c r="BF18" i="10"/>
  <c r="G19" i="10"/>
  <c r="W19" i="10"/>
  <c r="AM19" i="10"/>
  <c r="BC19" i="10"/>
  <c r="D20" i="10"/>
  <c r="T20" i="10"/>
  <c r="AJ20" i="10"/>
  <c r="AZ20" i="10"/>
  <c r="F9" i="10"/>
  <c r="V9" i="10"/>
  <c r="AL9" i="10"/>
  <c r="BB9" i="10"/>
  <c r="C10" i="10"/>
  <c r="S10" i="10"/>
  <c r="AI10" i="10"/>
  <c r="AY10" i="10"/>
  <c r="P11" i="10"/>
  <c r="AF11" i="10"/>
  <c r="AV11" i="10"/>
  <c r="BL11" i="10"/>
  <c r="M12" i="10"/>
  <c r="AC12" i="10"/>
  <c r="AS12" i="10"/>
  <c r="BI12" i="10"/>
  <c r="J13" i="10"/>
  <c r="Z13" i="10"/>
  <c r="AP13" i="10"/>
  <c r="BF13" i="10"/>
  <c r="G14" i="10"/>
  <c r="W14" i="10"/>
  <c r="AM14" i="10"/>
  <c r="BC14" i="10"/>
  <c r="D15" i="10"/>
  <c r="T15" i="10"/>
  <c r="AJ15" i="10"/>
  <c r="AZ15" i="10"/>
  <c r="Q16" i="10"/>
  <c r="AG16" i="10"/>
  <c r="AW16" i="10"/>
  <c r="N17" i="10"/>
  <c r="AD17" i="10"/>
  <c r="AT17" i="10"/>
  <c r="BJ17" i="10"/>
  <c r="K18" i="10"/>
  <c r="AA18" i="10"/>
  <c r="AQ18" i="10"/>
  <c r="BG18" i="10"/>
  <c r="H19" i="10"/>
  <c r="X19" i="10"/>
  <c r="AN19" i="10"/>
  <c r="BD19" i="10"/>
  <c r="E20" i="10"/>
  <c r="U20" i="10"/>
  <c r="AK20" i="10"/>
  <c r="BA20" i="10"/>
  <c r="I3" i="10"/>
  <c r="Y3" i="10"/>
  <c r="AO3" i="10"/>
  <c r="BE3" i="10"/>
  <c r="F4" i="10"/>
  <c r="V4" i="10"/>
  <c r="AL4" i="10"/>
  <c r="BB4" i="10"/>
  <c r="C5" i="10"/>
  <c r="S5" i="10"/>
  <c r="AI5" i="10"/>
  <c r="AY5" i="10"/>
  <c r="P6" i="10"/>
  <c r="AF6" i="10"/>
  <c r="AV6" i="10"/>
  <c r="BL6" i="10"/>
  <c r="M7" i="10"/>
  <c r="AC7" i="10"/>
  <c r="AS7" i="10"/>
  <c r="BI7" i="10"/>
  <c r="J8" i="10"/>
  <c r="Z8" i="10"/>
  <c r="AP8" i="10"/>
  <c r="BF8" i="10"/>
  <c r="G9" i="10"/>
  <c r="W9" i="10"/>
  <c r="AM9" i="10"/>
  <c r="BC9" i="10"/>
  <c r="D10" i="10"/>
  <c r="T10" i="10"/>
  <c r="AJ10" i="10"/>
  <c r="AZ10" i="10"/>
  <c r="Q11" i="10"/>
  <c r="AG11" i="10"/>
  <c r="AW11" i="10"/>
  <c r="N12" i="10"/>
  <c r="AD12" i="10"/>
  <c r="AT12" i="10"/>
  <c r="BJ12" i="10"/>
  <c r="K13" i="10"/>
  <c r="AA13" i="10"/>
  <c r="AQ13" i="10"/>
  <c r="BG13" i="10"/>
  <c r="H14" i="10"/>
  <c r="X14" i="10"/>
  <c r="AN14" i="10"/>
  <c r="BD14" i="10"/>
  <c r="E15" i="10"/>
  <c r="U15" i="10"/>
  <c r="AK15" i="10"/>
  <c r="BA15" i="10"/>
  <c r="B16" i="10"/>
  <c r="R16" i="10"/>
  <c r="AH16" i="10"/>
  <c r="AX16" i="10"/>
  <c r="O17" i="10"/>
  <c r="AE17" i="10"/>
  <c r="AU17" i="10"/>
  <c r="BK17" i="10"/>
  <c r="L18" i="10"/>
  <c r="AB18" i="10"/>
  <c r="AR18" i="10"/>
  <c r="BH18" i="10"/>
  <c r="I19" i="10"/>
  <c r="Y19" i="10"/>
  <c r="AO19" i="10"/>
  <c r="BE19" i="10"/>
  <c r="F20" i="10"/>
  <c r="V20" i="10"/>
  <c r="AL20" i="10"/>
  <c r="BB20" i="10"/>
  <c r="J3" i="10"/>
  <c r="Z3" i="10"/>
  <c r="AP3" i="10"/>
  <c r="BF3" i="10"/>
  <c r="G4" i="10"/>
  <c r="W4" i="10"/>
  <c r="AM4" i="10"/>
  <c r="BC4" i="10"/>
  <c r="D5" i="10"/>
  <c r="T5" i="10"/>
  <c r="AJ5" i="10"/>
  <c r="AZ5" i="10"/>
  <c r="Q6" i="10"/>
  <c r="AG6" i="10"/>
  <c r="AW6" i="10"/>
  <c r="N7" i="10"/>
  <c r="AD7" i="10"/>
  <c r="AT7" i="10"/>
  <c r="BJ7" i="10"/>
  <c r="K8" i="10"/>
  <c r="AA8" i="10"/>
  <c r="AQ8" i="10"/>
  <c r="BG8" i="10"/>
  <c r="H9" i="10"/>
  <c r="X9" i="10"/>
  <c r="AN9" i="10"/>
  <c r="BD9" i="10"/>
  <c r="E10" i="10"/>
  <c r="U10" i="10"/>
  <c r="AK10" i="10"/>
  <c r="BA10" i="10"/>
  <c r="B11" i="10"/>
  <c r="R11" i="10"/>
  <c r="AH11" i="10"/>
  <c r="AX11" i="10"/>
  <c r="O12" i="10"/>
  <c r="AE12" i="10"/>
  <c r="AU12" i="10"/>
  <c r="BK12" i="10"/>
  <c r="L13" i="10"/>
  <c r="AB13" i="10"/>
  <c r="AR13" i="10"/>
  <c r="BL13" i="10"/>
  <c r="BH13" i="10"/>
  <c r="I14" i="10"/>
  <c r="Y14" i="10"/>
  <c r="AO14" i="10"/>
  <c r="BE14" i="10"/>
  <c r="F15" i="10"/>
  <c r="V15" i="10"/>
  <c r="AL15" i="10"/>
  <c r="BB15" i="10"/>
  <c r="C16" i="10"/>
  <c r="S16" i="10"/>
  <c r="AI16" i="10"/>
  <c r="AY16" i="10"/>
  <c r="P17" i="10"/>
  <c r="AF17" i="10"/>
  <c r="AV17" i="10"/>
  <c r="BL17" i="10"/>
  <c r="M18" i="10"/>
  <c r="AC18" i="10"/>
  <c r="AS18" i="10"/>
  <c r="BI18" i="10"/>
  <c r="J19" i="10"/>
  <c r="Z19" i="10"/>
  <c r="AP19" i="10"/>
  <c r="BF19" i="10"/>
  <c r="G20" i="10"/>
  <c r="W20" i="10"/>
  <c r="AM20" i="10"/>
  <c r="BC20" i="10"/>
  <c r="R6" i="10"/>
  <c r="AH6" i="10"/>
  <c r="AX6" i="10"/>
  <c r="I9" i="10"/>
  <c r="Y9" i="10"/>
  <c r="AO9" i="10"/>
  <c r="BE9" i="10"/>
  <c r="F10" i="10"/>
  <c r="V10" i="10"/>
  <c r="AL10" i="10"/>
  <c r="BB10" i="10"/>
  <c r="C11" i="10"/>
  <c r="S11" i="10"/>
  <c r="AI11" i="10"/>
  <c r="AY11" i="10"/>
  <c r="P12" i="10"/>
  <c r="AF12" i="10"/>
  <c r="AV12" i="10"/>
  <c r="M13" i="10"/>
  <c r="AC13" i="10"/>
  <c r="AS13" i="10"/>
  <c r="BI13" i="10"/>
  <c r="J14" i="10"/>
  <c r="Z14" i="10"/>
  <c r="AP14" i="10"/>
  <c r="BF14" i="10"/>
  <c r="G15" i="10"/>
  <c r="W15" i="10"/>
  <c r="AM15" i="10"/>
  <c r="BC15" i="10"/>
  <c r="D16" i="10"/>
  <c r="T16" i="10"/>
  <c r="AJ16" i="10"/>
  <c r="AZ16" i="10"/>
  <c r="Q17" i="10"/>
  <c r="AG17" i="10"/>
  <c r="AW17" i="10"/>
  <c r="N18" i="10"/>
  <c r="AD18" i="10"/>
  <c r="AT18" i="10"/>
  <c r="BJ18" i="10"/>
  <c r="K19" i="10"/>
  <c r="AA19" i="10"/>
  <c r="AQ19" i="10"/>
  <c r="BG19" i="10"/>
  <c r="H20" i="10"/>
  <c r="X20" i="10"/>
  <c r="AN20" i="10"/>
  <c r="BD20" i="10"/>
  <c r="L3" i="10"/>
  <c r="AB3" i="10"/>
  <c r="AR3" i="10"/>
  <c r="BH3" i="10"/>
  <c r="I4" i="10"/>
  <c r="Y4" i="10"/>
  <c r="AO4" i="10"/>
  <c r="BE4" i="10"/>
  <c r="F5" i="10"/>
  <c r="V5" i="10"/>
  <c r="AL5" i="10"/>
  <c r="BB5" i="10"/>
  <c r="C6" i="10"/>
  <c r="S6" i="10"/>
  <c r="AI6" i="10"/>
  <c r="AY6" i="10"/>
  <c r="P7" i="10"/>
  <c r="AF7" i="10"/>
  <c r="AV7" i="10"/>
  <c r="BL7" i="10"/>
  <c r="M8" i="10"/>
  <c r="AC8" i="10"/>
  <c r="AS8" i="10"/>
  <c r="BI8" i="10"/>
  <c r="J9" i="10"/>
  <c r="Z9" i="10"/>
  <c r="AP9" i="10"/>
  <c r="BF9" i="10"/>
  <c r="G10" i="10"/>
  <c r="W10" i="10"/>
  <c r="AM10" i="10"/>
  <c r="BC10" i="10"/>
  <c r="D11" i="10"/>
  <c r="T11" i="10"/>
  <c r="AJ11" i="10"/>
  <c r="AZ11" i="10"/>
  <c r="Q12" i="10"/>
  <c r="AG12" i="10"/>
  <c r="AW12" i="10"/>
  <c r="N13" i="10"/>
  <c r="AD13" i="10"/>
  <c r="AT13" i="10"/>
  <c r="BJ13" i="10"/>
  <c r="K14" i="10"/>
  <c r="AA14" i="10"/>
  <c r="AQ14" i="10"/>
  <c r="BG14" i="10"/>
  <c r="H15" i="10"/>
  <c r="X15" i="10"/>
  <c r="AN15" i="10"/>
  <c r="BD15" i="10"/>
  <c r="E16" i="10"/>
  <c r="U16" i="10"/>
  <c r="AK16" i="10"/>
  <c r="BA16" i="10"/>
  <c r="B17" i="10"/>
  <c r="R17" i="10"/>
  <c r="AH17" i="10"/>
  <c r="AX17" i="10"/>
  <c r="O18" i="10"/>
  <c r="AE18" i="10"/>
  <c r="AU18" i="10"/>
  <c r="BK18" i="10"/>
  <c r="L19" i="10"/>
  <c r="AB19" i="10"/>
  <c r="AR19" i="10"/>
  <c r="BH19" i="10"/>
  <c r="I20" i="10"/>
  <c r="Y20" i="10"/>
  <c r="AO20" i="10"/>
  <c r="BE20" i="10"/>
  <c r="M3" i="10"/>
  <c r="AC3" i="10"/>
  <c r="AS3" i="10"/>
  <c r="BI3" i="10"/>
  <c r="J4" i="10"/>
  <c r="Z4" i="10"/>
  <c r="AP4" i="10"/>
  <c r="BF4" i="10"/>
  <c r="G5" i="10"/>
  <c r="W5" i="10"/>
  <c r="AM5" i="10"/>
  <c r="BC5" i="10"/>
  <c r="D6" i="10"/>
  <c r="T6" i="10"/>
  <c r="AJ6" i="10"/>
  <c r="AZ6" i="10"/>
  <c r="Q7" i="10"/>
  <c r="AG7" i="10"/>
  <c r="AW7" i="10"/>
  <c r="N8" i="10"/>
  <c r="AD8" i="10"/>
  <c r="AT8" i="10"/>
  <c r="BJ8" i="10"/>
  <c r="K9" i="10"/>
  <c r="AA9" i="10"/>
  <c r="AQ9" i="10"/>
  <c r="BG9" i="10"/>
  <c r="H10" i="10"/>
  <c r="X10" i="10"/>
  <c r="AN10" i="10"/>
  <c r="BD10" i="10"/>
  <c r="E11" i="10"/>
  <c r="U11" i="10"/>
  <c r="AK11" i="10"/>
  <c r="BA11" i="10"/>
  <c r="B12" i="10"/>
  <c r="R12" i="10"/>
  <c r="AH12" i="10"/>
  <c r="AX12" i="10"/>
  <c r="O13" i="10"/>
  <c r="AE13" i="10"/>
  <c r="AU13" i="10"/>
  <c r="BK13" i="10"/>
  <c r="L14" i="10"/>
  <c r="AB14" i="10"/>
  <c r="AR14" i="10"/>
  <c r="BH14" i="10"/>
  <c r="I15" i="10"/>
  <c r="Y15" i="10"/>
  <c r="AO15" i="10"/>
  <c r="BE15" i="10"/>
  <c r="F16" i="10"/>
  <c r="V16" i="10"/>
  <c r="AL16" i="10"/>
  <c r="BB16" i="10"/>
  <c r="C17" i="10"/>
  <c r="S17" i="10"/>
  <c r="AI17" i="10"/>
  <c r="AY17" i="10"/>
  <c r="P18" i="10"/>
  <c r="AF18" i="10"/>
  <c r="AV18" i="10"/>
  <c r="BL18" i="10"/>
  <c r="M19" i="10"/>
  <c r="AC19" i="10"/>
  <c r="AS19" i="10"/>
  <c r="BI19" i="10"/>
  <c r="J20" i="10"/>
  <c r="Z20" i="10"/>
  <c r="AP20" i="10"/>
  <c r="BF20" i="10"/>
  <c r="AK27" i="3" l="1"/>
  <c r="AC27" i="3"/>
  <c r="M27" i="3"/>
  <c r="BA27" i="3"/>
  <c r="BC27" i="3"/>
  <c r="BF27" i="3"/>
  <c r="AM27" i="3"/>
  <c r="AL27" i="3"/>
  <c r="AV27" i="3"/>
  <c r="K27" i="3"/>
  <c r="AB27" i="3"/>
  <c r="BH27" i="3"/>
  <c r="N27" i="3" l="1"/>
  <c r="BI27" i="3"/>
  <c r="AU27" i="3"/>
  <c r="U27" i="3"/>
  <c r="V27" i="3"/>
  <c r="O27" i="3"/>
  <c r="AW27" i="3"/>
  <c r="X27" i="3"/>
  <c r="H27" i="3"/>
  <c r="AH27" i="3"/>
  <c r="AF27" i="3"/>
  <c r="J27" i="3"/>
  <c r="AA27" i="3"/>
  <c r="BN27" i="3"/>
  <c r="Z27" i="3"/>
  <c r="AP27" i="3"/>
  <c r="AD27" i="3"/>
  <c r="AT27" i="3"/>
  <c r="BM27" i="3"/>
  <c r="AJ27" i="3"/>
  <c r="P27" i="3"/>
  <c r="BG27" i="3"/>
  <c r="S27" i="3"/>
  <c r="AO27" i="3"/>
  <c r="AY27" i="3"/>
  <c r="AE27" i="3"/>
  <c r="Q27" i="3"/>
  <c r="G27" i="3"/>
  <c r="T27" i="3"/>
  <c r="AR27" i="3"/>
  <c r="BB27" i="3"/>
  <c r="AI27" i="3"/>
  <c r="L27" i="3"/>
  <c r="R27" i="3"/>
  <c r="AZ27" i="3"/>
  <c r="AQ27" i="3"/>
  <c r="I27" i="3"/>
  <c r="AN27" i="3"/>
  <c r="F27" i="3"/>
  <c r="Y27" i="3"/>
  <c r="AG27" i="3"/>
  <c r="AX27" i="3"/>
  <c r="BJ27" i="3"/>
  <c r="BD27" i="3"/>
  <c r="W27" i="3"/>
  <c r="AS27" i="3"/>
  <c r="BE27" i="3"/>
  <c r="BK27" i="3" l="1"/>
  <c r="BO27" i="3"/>
  <c r="BP27" i="3"/>
  <c r="BL27" i="3"/>
  <c r="E22" i="5" l="1"/>
  <c r="H22" i="5"/>
  <c r="P25" i="5"/>
  <c r="C20" i="5"/>
  <c r="I20" i="5"/>
  <c r="L20" i="5"/>
  <c r="O20" i="5"/>
  <c r="O22" i="5"/>
  <c r="C24" i="5"/>
  <c r="F24" i="5"/>
  <c r="I24" i="5"/>
  <c r="L24" i="5"/>
  <c r="O24" i="5"/>
  <c r="E18" i="5"/>
  <c r="E23" i="5"/>
  <c r="H23" i="5"/>
  <c r="K23" i="5"/>
  <c r="Q23" i="5"/>
  <c r="P18" i="5"/>
  <c r="D21" i="5"/>
  <c r="J21" i="5"/>
  <c r="M21" i="5"/>
  <c r="P21" i="5"/>
  <c r="L18" i="5"/>
  <c r="O18" i="5"/>
  <c r="C21" i="5"/>
  <c r="F21" i="5"/>
  <c r="I21" i="5"/>
  <c r="L21" i="5"/>
  <c r="O21" i="5"/>
  <c r="C23" i="5"/>
  <c r="F23" i="5"/>
  <c r="F25" i="5"/>
  <c r="I25" i="5"/>
  <c r="L25" i="5"/>
  <c r="O25" i="5"/>
  <c r="G22" i="5"/>
  <c r="J22" i="5"/>
  <c r="N23" i="5" l="1"/>
  <c r="D22" i="5"/>
  <c r="I18" i="5"/>
  <c r="F20" i="5"/>
  <c r="L22" i="5"/>
  <c r="C25" i="5"/>
  <c r="G20" i="5"/>
  <c r="M24" i="5"/>
  <c r="K25" i="5"/>
  <c r="P22" i="5"/>
  <c r="P24" i="5"/>
  <c r="J24" i="5"/>
  <c r="G24" i="5"/>
  <c r="D24" i="5"/>
  <c r="M22" i="5"/>
  <c r="G18" i="5"/>
  <c r="P20" i="5"/>
  <c r="G21" i="5"/>
  <c r="J20" i="5"/>
  <c r="M18" i="5"/>
  <c r="Q21" i="5"/>
  <c r="M25" i="5"/>
  <c r="N20" i="5"/>
  <c r="D20" i="5"/>
  <c r="J18" i="5"/>
  <c r="N21" i="5"/>
  <c r="J25" i="5"/>
  <c r="H20" i="5"/>
  <c r="M20" i="5"/>
  <c r="K21" i="5"/>
  <c r="G25" i="5"/>
  <c r="D18" i="5"/>
  <c r="H21" i="5"/>
  <c r="D25" i="5"/>
  <c r="K24" i="5"/>
  <c r="F18" i="5"/>
  <c r="Q25" i="5"/>
  <c r="E21" i="5"/>
  <c r="J23" i="5"/>
  <c r="H24" i="5"/>
  <c r="C18" i="5"/>
  <c r="N25" i="5"/>
  <c r="G23" i="5"/>
  <c r="E24" i="5"/>
  <c r="Q18" i="5"/>
  <c r="D23" i="5"/>
  <c r="Q24" i="5"/>
  <c r="O23" i="5"/>
  <c r="N24" i="5"/>
  <c r="H25" i="5"/>
  <c r="N18" i="5"/>
  <c r="I22" i="5"/>
  <c r="Q22" i="5"/>
  <c r="Q20" i="5"/>
  <c r="L23" i="5"/>
  <c r="P23" i="5"/>
  <c r="E25" i="5"/>
  <c r="K18" i="5"/>
  <c r="F22" i="5"/>
  <c r="N22" i="5"/>
  <c r="K20" i="5"/>
  <c r="I23" i="5"/>
  <c r="M23" i="5"/>
  <c r="H18" i="5"/>
  <c r="C22" i="5"/>
  <c r="K22" i="5"/>
  <c r="E20" i="5"/>
  <c r="P17" i="5" l="1"/>
  <c r="K17" i="5"/>
  <c r="F17" i="5"/>
  <c r="M17" i="5"/>
  <c r="I17" i="5"/>
  <c r="G17" i="5" l="1"/>
  <c r="C17" i="5"/>
  <c r="D17" i="5"/>
  <c r="J17" i="5"/>
  <c r="Q17" i="5"/>
  <c r="H17" i="5"/>
  <c r="O17" i="5"/>
  <c r="N17" i="5"/>
  <c r="L17" i="5"/>
  <c r="E17" i="5"/>
  <c r="H16" i="5"/>
  <c r="N16" i="5"/>
  <c r="P16" i="5"/>
  <c r="I16" i="5" l="1"/>
  <c r="J16" i="5"/>
  <c r="M16" i="5"/>
  <c r="O16" i="5"/>
  <c r="D16" i="5"/>
  <c r="K16" i="5"/>
  <c r="Q16" i="5"/>
  <c r="G16" i="5"/>
  <c r="E16" i="5"/>
  <c r="C16" i="5"/>
  <c r="F16" i="5"/>
  <c r="L16" i="5"/>
  <c r="F13" i="11" l="1"/>
  <c r="E13" i="11" l="1"/>
  <c r="G13" i="11"/>
  <c r="H13" i="11"/>
  <c r="B13" i="11"/>
  <c r="D13" i="11"/>
  <c r="C13" i="11" l="1"/>
  <c r="I13" i="11" l="1"/>
  <c r="J13" i="11" l="1"/>
  <c r="K13" i="11" l="1"/>
  <c r="L13" i="11" l="1"/>
  <c r="M13" i="11" l="1"/>
  <c r="N13" i="11" l="1"/>
  <c r="O13" i="11" l="1"/>
  <c r="G16" i="11"/>
  <c r="B16" i="11" l="1"/>
  <c r="E16" i="11"/>
  <c r="D16" i="11"/>
  <c r="F16" i="11"/>
  <c r="C16" i="11"/>
  <c r="P13" i="11"/>
  <c r="H16" i="11" l="1"/>
  <c r="I16" i="11" l="1"/>
  <c r="J16" i="11" l="1"/>
  <c r="G17" i="11"/>
  <c r="H17" i="11" l="1"/>
  <c r="E17" i="11"/>
  <c r="B17" i="11"/>
  <c r="K16" i="11"/>
  <c r="D17" i="11"/>
  <c r="F17" i="11"/>
  <c r="L16" i="11" l="1"/>
  <c r="C17" i="11"/>
  <c r="M16" i="11" l="1"/>
  <c r="I17" i="11"/>
  <c r="H18" i="11"/>
  <c r="F18" i="11" l="1"/>
  <c r="D18" i="11"/>
  <c r="J17" i="11"/>
  <c r="B18" i="11"/>
  <c r="N16" i="11"/>
  <c r="E18" i="11"/>
  <c r="G18" i="11"/>
  <c r="K17" i="11" l="1"/>
  <c r="C18" i="11"/>
  <c r="I18" i="11" l="1"/>
  <c r="O16" i="11"/>
  <c r="L17" i="11"/>
  <c r="P16" i="11" l="1"/>
  <c r="J18" i="11"/>
  <c r="M17" i="11"/>
  <c r="N17" i="11" l="1"/>
  <c r="K18" i="11"/>
  <c r="L18" i="11" l="1"/>
  <c r="O17" i="11" l="1"/>
  <c r="M18" i="11"/>
  <c r="P17" i="11" l="1"/>
  <c r="N18" i="11"/>
  <c r="O18" i="11" l="1"/>
  <c r="P18" i="11" l="1"/>
  <c r="D12" i="11"/>
  <c r="E12" i="11" l="1"/>
  <c r="G12" i="11"/>
  <c r="B12" i="11"/>
  <c r="F12" i="11"/>
  <c r="H12" i="11"/>
  <c r="C12" i="11" l="1"/>
  <c r="I12" i="11"/>
  <c r="J12" i="11" l="1"/>
  <c r="K12" i="11" l="1"/>
  <c r="L12" i="11" l="1"/>
  <c r="M12" i="11" l="1"/>
  <c r="N12" i="11" l="1"/>
  <c r="G6" i="11" l="1"/>
  <c r="E6" i="11"/>
  <c r="H6" i="11"/>
  <c r="B6" i="11"/>
  <c r="D6" i="11"/>
  <c r="F6" i="11" l="1"/>
  <c r="C6" i="11"/>
  <c r="O12" i="11"/>
  <c r="P12" i="11" l="1"/>
  <c r="I6" i="11"/>
  <c r="J6" i="11" l="1"/>
  <c r="K6" i="11" l="1"/>
  <c r="L6" i="11" l="1"/>
  <c r="M6" i="11" l="1"/>
  <c r="D9" i="11"/>
  <c r="G9" i="11" l="1"/>
  <c r="N6" i="11"/>
  <c r="B9" i="11"/>
  <c r="C9" i="11"/>
  <c r="H9" i="11" l="1"/>
  <c r="O6" i="11" l="1"/>
  <c r="E9" i="11"/>
  <c r="F9" i="11"/>
  <c r="I9" i="11" l="1"/>
  <c r="P6" i="11"/>
  <c r="J9" i="11" l="1"/>
  <c r="K9" i="11" l="1"/>
  <c r="L9" i="11" l="1"/>
  <c r="M9" i="11" l="1"/>
  <c r="N9" i="11" l="1"/>
  <c r="O9" i="11" l="1"/>
  <c r="H4" i="11"/>
  <c r="D4" i="11" l="1"/>
  <c r="E4" i="11"/>
  <c r="B4" i="11"/>
  <c r="G4" i="11"/>
  <c r="F4" i="11"/>
  <c r="P9" i="11"/>
  <c r="C4" i="11" l="1"/>
  <c r="I4" i="11" l="1"/>
  <c r="J4" i="11" l="1"/>
  <c r="K4" i="11" l="1"/>
  <c r="L4" i="11" l="1"/>
  <c r="M4" i="11" l="1"/>
  <c r="N4" i="11" l="1"/>
  <c r="O4" i="11" l="1"/>
  <c r="F15" i="11"/>
  <c r="H15" i="11" l="1"/>
  <c r="D15" i="11"/>
  <c r="E15" i="11"/>
  <c r="B15" i="11"/>
  <c r="G15" i="11"/>
  <c r="P4" i="11"/>
  <c r="C15" i="11" l="1"/>
  <c r="I15" i="11" l="1"/>
  <c r="J15" i="11" l="1"/>
  <c r="K15" i="11" l="1"/>
  <c r="L15" i="11" l="1"/>
  <c r="M15" i="11" l="1"/>
  <c r="N15" i="11" l="1"/>
  <c r="O15" i="11" l="1"/>
  <c r="P15" i="11" l="1"/>
  <c r="E11" i="11" l="1"/>
  <c r="B11" i="11" l="1"/>
  <c r="D11" i="11"/>
  <c r="C11" i="11"/>
  <c r="H11" i="11" l="1"/>
  <c r="I11" i="11" l="1"/>
  <c r="F11" i="11"/>
  <c r="G11" i="11"/>
  <c r="J11" i="11" l="1"/>
  <c r="K11" i="11" l="1"/>
  <c r="L11" i="11" l="1"/>
  <c r="M11" i="11" l="1"/>
  <c r="N11" i="11" l="1"/>
  <c r="O11" i="11" l="1"/>
  <c r="D10" i="11" l="1"/>
  <c r="B10" i="11"/>
  <c r="E10" i="11"/>
  <c r="P11" i="11"/>
  <c r="F10" i="11" l="1"/>
  <c r="C10" i="11"/>
  <c r="I10" i="11" l="1"/>
  <c r="G10" i="11"/>
  <c r="H10" i="11"/>
  <c r="J10" i="11" l="1"/>
  <c r="K10" i="11" l="1"/>
  <c r="L10" i="11" l="1"/>
  <c r="M10" i="11" l="1"/>
  <c r="N10" i="11" l="1"/>
  <c r="O10" i="11" l="1"/>
  <c r="D7" i="11"/>
  <c r="E7" i="11" l="1"/>
  <c r="H7" i="11"/>
  <c r="P10" i="11"/>
  <c r="B7" i="11"/>
  <c r="F7" i="11"/>
  <c r="G7" i="11" l="1"/>
  <c r="C7" i="11"/>
  <c r="I7" i="11" l="1"/>
  <c r="J7" i="11" l="1"/>
  <c r="K7" i="11" l="1"/>
  <c r="L7" i="11" l="1"/>
  <c r="M7" i="11" l="1"/>
  <c r="N7" i="11" l="1"/>
  <c r="O7" i="11" l="1"/>
  <c r="P7" i="11" l="1"/>
  <c r="H14" i="11"/>
  <c r="F14" i="11"/>
  <c r="D14" i="11" l="1"/>
  <c r="E14" i="11"/>
  <c r="B14" i="11"/>
  <c r="G14" i="11"/>
  <c r="B19" i="11" l="1"/>
  <c r="C14" i="11"/>
  <c r="C19" i="11"/>
  <c r="H19" i="11"/>
  <c r="E19" i="11"/>
  <c r="D19" i="11" l="1"/>
  <c r="I14" i="11"/>
  <c r="I19" i="11" l="1"/>
  <c r="J14" i="11"/>
  <c r="F19" i="11"/>
  <c r="G19" i="11"/>
  <c r="J19" i="11" l="1"/>
  <c r="K14" i="11"/>
  <c r="L14" i="11" l="1"/>
  <c r="K19" i="11"/>
  <c r="M14" i="11" l="1"/>
  <c r="L19" i="11"/>
  <c r="N14" i="11" l="1"/>
  <c r="M19" i="11"/>
  <c r="N19" i="11" l="1"/>
  <c r="O14" i="11" l="1"/>
  <c r="O19" i="11" l="1"/>
  <c r="P14" i="11"/>
  <c r="F3" i="11"/>
  <c r="E3" i="11" l="1"/>
  <c r="G3" i="11"/>
  <c r="B3" i="11"/>
  <c r="H3" i="11"/>
  <c r="C3" i="11"/>
  <c r="P19" i="11"/>
  <c r="D3" i="11"/>
  <c r="I3" i="11" l="1"/>
  <c r="J3" i="11" l="1"/>
  <c r="K3" i="11" l="1"/>
  <c r="L3" i="11" l="1"/>
  <c r="M3" i="11" l="1"/>
  <c r="N3" i="11" l="1"/>
  <c r="O3" i="11" l="1"/>
  <c r="P3" i="11" l="1"/>
  <c r="B8" i="11" l="1"/>
  <c r="D8" i="11"/>
  <c r="G8" i="11"/>
  <c r="E8" i="11"/>
  <c r="C8" i="11"/>
  <c r="F8" i="11"/>
  <c r="H8" i="11" l="1"/>
  <c r="F20" i="11"/>
  <c r="D5" i="11" l="1"/>
  <c r="G5" i="11"/>
  <c r="E5" i="11"/>
  <c r="H5" i="11"/>
  <c r="I8" i="11"/>
  <c r="B5" i="11"/>
  <c r="F5" i="11"/>
  <c r="B20" i="11"/>
  <c r="I5" i="11" l="1"/>
  <c r="D20" i="11"/>
  <c r="E20" i="11"/>
  <c r="C5" i="11"/>
  <c r="J8" i="11"/>
  <c r="C20" i="11"/>
  <c r="G20" i="11"/>
  <c r="H20" i="11" l="1"/>
  <c r="J5" i="11"/>
  <c r="K8" i="11"/>
  <c r="I20" i="11" l="1"/>
  <c r="K5" i="11"/>
  <c r="L8" i="11"/>
  <c r="L5" i="11" l="1"/>
  <c r="J20" i="11"/>
  <c r="M8" i="11"/>
  <c r="K20" i="11" l="1"/>
  <c r="M5" i="11"/>
  <c r="N8" i="11"/>
  <c r="L20" i="11" l="1"/>
  <c r="N5" i="11"/>
  <c r="O8" i="11" l="1"/>
  <c r="M20" i="11"/>
  <c r="O5" i="11" l="1"/>
  <c r="N20" i="11"/>
  <c r="P8" i="11"/>
  <c r="O20" i="11" l="1"/>
  <c r="P5" i="11"/>
  <c r="P20" i="11" l="1"/>
  <c r="AB18" i="4" l="1"/>
  <c r="U18" i="4"/>
  <c r="I18" i="4"/>
  <c r="Y18" i="4"/>
  <c r="AI18" i="4"/>
  <c r="O18" i="4"/>
  <c r="AE18" i="4"/>
  <c r="H18" i="4"/>
  <c r="AC18" i="4"/>
  <c r="W18" i="4"/>
  <c r="AK18" i="4"/>
  <c r="AJ18" i="4"/>
  <c r="M18" i="4"/>
  <c r="AG18" i="4"/>
  <c r="G18" i="4"/>
  <c r="T18" i="4"/>
  <c r="Z18" i="4"/>
  <c r="F18" i="4"/>
  <c r="AD18" i="4"/>
  <c r="N18" i="4"/>
  <c r="L18" i="4" l="1"/>
  <c r="J18" i="4"/>
  <c r="Q18" i="4"/>
  <c r="K18" i="4"/>
  <c r="AO18" i="4"/>
  <c r="R18" i="4"/>
  <c r="V18" i="4"/>
  <c r="S18" i="4"/>
  <c r="AM18" i="4"/>
  <c r="X18" i="4"/>
  <c r="AF18" i="4"/>
  <c r="AA18" i="4"/>
  <c r="P18" i="4"/>
  <c r="F18" i="6"/>
  <c r="AH18" i="4"/>
  <c r="AN18" i="4" l="1"/>
  <c r="AS18" i="4"/>
  <c r="G18" i="6"/>
  <c r="C18" i="6"/>
  <c r="AR18" i="4"/>
  <c r="I18" i="6"/>
  <c r="H18" i="6"/>
  <c r="AL18" i="4"/>
  <c r="D18" i="6" l="1"/>
  <c r="AQ18" i="4"/>
  <c r="AW18" i="4"/>
  <c r="E18" i="6"/>
  <c r="J18" i="6"/>
  <c r="AP18" i="4"/>
  <c r="K18" i="6" l="1"/>
  <c r="AV18" i="4"/>
  <c r="AY18" i="4"/>
  <c r="AU18" i="4"/>
  <c r="BA18" i="4"/>
  <c r="AZ18" i="4"/>
  <c r="AT18" i="4"/>
  <c r="BE18" i="4" l="1"/>
  <c r="BC18" i="4"/>
  <c r="BD18" i="4"/>
  <c r="L18" i="6"/>
  <c r="AX18" i="4"/>
  <c r="BI18" i="4" l="1"/>
  <c r="BG18" i="4"/>
  <c r="M18" i="6"/>
  <c r="BB18" i="4"/>
  <c r="N18" i="6" l="1"/>
  <c r="BH18" i="4"/>
  <c r="BK18" i="4"/>
  <c r="BL18" i="4"/>
  <c r="BF18" i="4"/>
  <c r="BM18" i="4" l="1"/>
  <c r="BO18" i="4"/>
  <c r="BP18" i="4"/>
  <c r="O18" i="6"/>
  <c r="BJ18" i="4"/>
  <c r="P18" i="6" l="1"/>
  <c r="BN18" i="4"/>
  <c r="Q18" i="6" l="1"/>
  <c r="S17" i="4" l="1"/>
  <c r="Q17" i="4"/>
  <c r="G17" i="4"/>
  <c r="I17" i="4"/>
  <c r="H17" i="4"/>
  <c r="AG17" i="4"/>
  <c r="M17" i="4"/>
  <c r="W17" i="4"/>
  <c r="AJ17" i="4"/>
  <c r="AB17" i="4"/>
  <c r="AF17" i="4"/>
  <c r="P17" i="4"/>
  <c r="U17" i="4"/>
  <c r="T17" i="4"/>
  <c r="AC17" i="4"/>
  <c r="AD17" i="4"/>
  <c r="F17" i="4"/>
  <c r="N17" i="4"/>
  <c r="T16" i="4" l="1"/>
  <c r="X16" i="4"/>
  <c r="AA16" i="4"/>
  <c r="K17" i="4"/>
  <c r="J17" i="4"/>
  <c r="AN17" i="4"/>
  <c r="AM17" i="4"/>
  <c r="O17" i="4"/>
  <c r="P16" i="4"/>
  <c r="L17" i="4"/>
  <c r="AJ16" i="4"/>
  <c r="I16" i="4"/>
  <c r="S16" i="4"/>
  <c r="AI16" i="4"/>
  <c r="G16" i="4"/>
  <c r="AA17" i="4"/>
  <c r="X17" i="4"/>
  <c r="AG16" i="4"/>
  <c r="AO17" i="4"/>
  <c r="H16" i="4"/>
  <c r="Y17" i="4"/>
  <c r="AE16" i="4"/>
  <c r="AC16" i="4"/>
  <c r="U16" i="4"/>
  <c r="R17" i="4"/>
  <c r="M16" i="4"/>
  <c r="AB16" i="4"/>
  <c r="AF16" i="4"/>
  <c r="AK17" i="4"/>
  <c r="E17" i="6"/>
  <c r="AH17" i="4"/>
  <c r="F16" i="4"/>
  <c r="J16" i="4"/>
  <c r="R16" i="4"/>
  <c r="Z16" i="4"/>
  <c r="W16" i="4" l="1"/>
  <c r="L16" i="4"/>
  <c r="AQ17" i="4"/>
  <c r="AE17" i="4"/>
  <c r="AI17" i="4"/>
  <c r="F17" i="6"/>
  <c r="AK16" i="4"/>
  <c r="I17" i="6"/>
  <c r="Q16" i="4"/>
  <c r="Y16" i="4"/>
  <c r="N16" i="4"/>
  <c r="K16" i="4"/>
  <c r="AD16" i="4"/>
  <c r="AR17" i="4"/>
  <c r="V16" i="4"/>
  <c r="AS17" i="4"/>
  <c r="AN16" i="4"/>
  <c r="V17" i="4"/>
  <c r="Z17" i="4"/>
  <c r="C17" i="6"/>
  <c r="AO16" i="4"/>
  <c r="O16" i="4"/>
  <c r="AM16" i="4"/>
  <c r="D17" i="6"/>
  <c r="E16" i="6"/>
  <c r="AL17" i="4"/>
  <c r="AH16" i="4"/>
  <c r="H16" i="6" l="1"/>
  <c r="AW17" i="4"/>
  <c r="C16" i="6"/>
  <c r="AU17" i="4"/>
  <c r="AQ16" i="4"/>
  <c r="D16" i="6"/>
  <c r="G17" i="6"/>
  <c r="H17" i="6"/>
  <c r="AS16" i="4"/>
  <c r="J17" i="6"/>
  <c r="AV17" i="4"/>
  <c r="AR16" i="4"/>
  <c r="I16" i="6"/>
  <c r="F16" i="6"/>
  <c r="G16" i="6"/>
  <c r="AP17" i="4"/>
  <c r="AL16" i="4"/>
  <c r="J16" i="6" l="1"/>
  <c r="AU16" i="4"/>
  <c r="K17" i="6"/>
  <c r="AW16" i="4"/>
  <c r="AV16" i="4"/>
  <c r="BA17" i="4"/>
  <c r="AZ17" i="4"/>
  <c r="AY17" i="4"/>
  <c r="AT17" i="4"/>
  <c r="AP16" i="4"/>
  <c r="BA16" i="4" l="1"/>
  <c r="BE17" i="4"/>
  <c r="BD17" i="4"/>
  <c r="BC17" i="4"/>
  <c r="AY16" i="4"/>
  <c r="AZ16" i="4"/>
  <c r="L17" i="6"/>
  <c r="K16" i="6"/>
  <c r="AX17" i="4"/>
  <c r="AT16" i="4"/>
  <c r="BI17" i="4" l="1"/>
  <c r="BG17" i="4"/>
  <c r="BH17" i="4"/>
  <c r="BE16" i="4"/>
  <c r="BD16" i="4"/>
  <c r="BC16" i="4"/>
  <c r="L16" i="6"/>
  <c r="M17" i="6"/>
  <c r="AX16" i="4"/>
  <c r="BB17" i="4"/>
  <c r="BK17" i="4" l="1"/>
  <c r="BG16" i="4"/>
  <c r="BM17" i="4"/>
  <c r="BH16" i="4"/>
  <c r="BI16" i="4"/>
  <c r="M16" i="6"/>
  <c r="N17" i="6"/>
  <c r="BF17" i="4"/>
  <c r="BB16" i="4"/>
  <c r="BK16" i="4" l="1"/>
  <c r="BO17" i="4"/>
  <c r="BL17" i="4"/>
  <c r="BM16" i="4"/>
  <c r="BL16" i="4"/>
  <c r="O17" i="6"/>
  <c r="N16" i="6"/>
  <c r="BF16" i="4"/>
  <c r="BJ17" i="4"/>
  <c r="BP17" i="4" l="1"/>
  <c r="BO16" i="4"/>
  <c r="BN17" i="4"/>
  <c r="P17" i="6"/>
  <c r="O16" i="6"/>
  <c r="BP16" i="4" l="1"/>
  <c r="P16" i="6"/>
  <c r="Q17" i="6"/>
  <c r="BJ16" i="4" l="1"/>
  <c r="BN16" i="4"/>
  <c r="Q16" i="6"/>
  <c r="AC21" i="4" l="1"/>
  <c r="AB21" i="4"/>
  <c r="I21" i="4"/>
  <c r="G21" i="4"/>
  <c r="AE21" i="4"/>
  <c r="S21" i="4"/>
  <c r="M21" i="4"/>
  <c r="H21" i="4"/>
  <c r="AF21" i="4"/>
  <c r="U21" i="4"/>
  <c r="F21" i="4"/>
  <c r="AD21" i="4"/>
  <c r="N21" i="4"/>
  <c r="Y21" i="4" l="1"/>
  <c r="J21" i="4"/>
  <c r="AJ21" i="4"/>
  <c r="AI21" i="4"/>
  <c r="R21" i="4"/>
  <c r="Q21" i="4"/>
  <c r="AH21" i="4"/>
  <c r="F21" i="6" l="1"/>
  <c r="AN21" i="4"/>
  <c r="V21" i="4"/>
  <c r="Z21" i="4"/>
  <c r="T21" i="4"/>
  <c r="X21" i="4"/>
  <c r="G21" i="6"/>
  <c r="AM21" i="4"/>
  <c r="D21" i="6"/>
  <c r="W21" i="4"/>
  <c r="AA21" i="4"/>
  <c r="I21" i="6"/>
  <c r="H21" i="6"/>
  <c r="AO21" i="4"/>
  <c r="L21" i="4"/>
  <c r="P21" i="4"/>
  <c r="C21" i="6"/>
  <c r="AG21" i="4"/>
  <c r="AK21" i="4"/>
  <c r="K21" i="4"/>
  <c r="O21" i="4"/>
  <c r="AL21" i="4"/>
  <c r="AS21" i="4" l="1"/>
  <c r="AQ21" i="4"/>
  <c r="E21" i="6"/>
  <c r="J21" i="6"/>
  <c r="AR21" i="4"/>
  <c r="AP21" i="4"/>
  <c r="AU21" i="4" l="1"/>
  <c r="K21" i="6"/>
  <c r="AW21" i="4"/>
  <c r="AV21" i="4"/>
  <c r="AT21" i="4"/>
  <c r="L21" i="6" l="1"/>
  <c r="AZ21" i="4"/>
  <c r="AY21" i="4"/>
  <c r="BA21" i="4"/>
  <c r="AX21" i="4"/>
  <c r="BC21" i="4" l="1"/>
  <c r="BD21" i="4"/>
  <c r="M21" i="6"/>
  <c r="BE21" i="4"/>
  <c r="BB21" i="4"/>
  <c r="BH21" i="4" l="1"/>
  <c r="N21" i="6"/>
  <c r="BI21" i="4"/>
  <c r="BG21" i="4"/>
  <c r="BF21" i="4"/>
  <c r="BL21" i="4" l="1"/>
  <c r="BM21" i="4"/>
  <c r="BK21" i="4"/>
  <c r="O21" i="6"/>
  <c r="BJ21" i="4"/>
  <c r="BO21" i="4" l="1"/>
  <c r="P21" i="6"/>
  <c r="BP21" i="4"/>
  <c r="BN21" i="4"/>
  <c r="Q21" i="6" l="1"/>
  <c r="Q24" i="4" l="1"/>
  <c r="U24" i="4" l="1"/>
  <c r="G24" i="4"/>
  <c r="S24" i="4"/>
  <c r="T24" i="4"/>
  <c r="P24" i="4"/>
  <c r="I24" i="4"/>
  <c r="H24" i="4"/>
  <c r="AI24" i="4"/>
  <c r="AA24" i="4"/>
  <c r="F24" i="4"/>
  <c r="R24" i="4"/>
  <c r="Z24" i="4" l="1"/>
  <c r="M24" i="4"/>
  <c r="AE24" i="4"/>
  <c r="Y24" i="4"/>
  <c r="AC24" i="4"/>
  <c r="AD24" i="4"/>
  <c r="X24" i="4"/>
  <c r="AB24" i="4"/>
  <c r="V24" i="4"/>
  <c r="J24" i="4"/>
  <c r="N24" i="4"/>
  <c r="W24" i="4"/>
  <c r="L24" i="4"/>
  <c r="AH24" i="4"/>
  <c r="H24" i="6" l="1"/>
  <c r="AO24" i="4"/>
  <c r="AG24" i="4"/>
  <c r="AK24" i="4"/>
  <c r="I24" i="6"/>
  <c r="AF24" i="4"/>
  <c r="AJ24" i="4"/>
  <c r="E24" i="6"/>
  <c r="K24" i="4"/>
  <c r="O24" i="4"/>
  <c r="F24" i="6"/>
  <c r="C24" i="6"/>
  <c r="AM24" i="4"/>
  <c r="AN24" i="4"/>
  <c r="AL24" i="4"/>
  <c r="AS24" i="4" l="1"/>
  <c r="AQ24" i="4"/>
  <c r="J24" i="6"/>
  <c r="AR24" i="4"/>
  <c r="G24" i="6"/>
  <c r="D24" i="6"/>
  <c r="AP24" i="4"/>
  <c r="AW24" i="4" l="1"/>
  <c r="K24" i="6"/>
  <c r="AV24" i="4"/>
  <c r="AU24" i="4"/>
  <c r="AT24" i="4"/>
  <c r="AY24" i="4" l="1"/>
  <c r="AZ24" i="4"/>
  <c r="BA24" i="4"/>
  <c r="L24" i="6"/>
  <c r="AX24" i="4"/>
  <c r="M24" i="6" l="1"/>
  <c r="BD24" i="4"/>
  <c r="BE24" i="4"/>
  <c r="BC24" i="4"/>
  <c r="BB24" i="4"/>
  <c r="BI24" i="4" l="1"/>
  <c r="BG24" i="4"/>
  <c r="N24" i="6"/>
  <c r="BH24" i="4"/>
  <c r="BF24" i="4"/>
  <c r="BL24" i="4" l="1"/>
  <c r="BM24" i="4"/>
  <c r="O24" i="6"/>
  <c r="BK24" i="4"/>
  <c r="BP24" i="4" l="1"/>
  <c r="BO24" i="4"/>
  <c r="P24" i="6"/>
  <c r="BJ24" i="4" l="1"/>
  <c r="BN24" i="4"/>
  <c r="Q24" i="6" l="1"/>
  <c r="P22" i="4" l="1"/>
  <c r="U22" i="4"/>
  <c r="Y22" i="4"/>
  <c r="Q23" i="4"/>
  <c r="O23" i="4"/>
  <c r="P20" i="4"/>
  <c r="Q20" i="4"/>
  <c r="O20" i="4"/>
  <c r="S20" i="4"/>
  <c r="P25" i="4" l="1"/>
  <c r="O22" i="4"/>
  <c r="AF23" i="4"/>
  <c r="O25" i="4"/>
  <c r="H22" i="4"/>
  <c r="AE20" i="4"/>
  <c r="AB20" i="4"/>
  <c r="U23" i="4"/>
  <c r="G25" i="4"/>
  <c r="AB22" i="4"/>
  <c r="T22" i="4"/>
  <c r="H23" i="4"/>
  <c r="I22" i="4"/>
  <c r="U20" i="4"/>
  <c r="T20" i="4"/>
  <c r="AE25" i="4"/>
  <c r="AA23" i="4"/>
  <c r="S25" i="4"/>
  <c r="Q25" i="4"/>
  <c r="AF22" i="4"/>
  <c r="H25" i="4"/>
  <c r="AC23" i="4"/>
  <c r="AB25" i="4"/>
  <c r="S22" i="4"/>
  <c r="AJ22" i="4"/>
  <c r="AB23" i="4"/>
  <c r="I20" i="4"/>
  <c r="G22" i="4"/>
  <c r="AC22" i="4"/>
  <c r="I25" i="4"/>
  <c r="P23" i="4"/>
  <c r="AA22" i="4"/>
  <c r="U25" i="4"/>
  <c r="G20" i="4"/>
  <c r="H20" i="4"/>
  <c r="AI25" i="4"/>
  <c r="AE22" i="4"/>
  <c r="Z23" i="4"/>
  <c r="F20" i="4"/>
  <c r="F25" i="4"/>
  <c r="Z20" i="4"/>
  <c r="AD25" i="4"/>
  <c r="R23" i="4"/>
  <c r="F23" i="4"/>
  <c r="F22" i="4"/>
  <c r="AG22" i="4" l="1"/>
  <c r="L23" i="4"/>
  <c r="M22" i="4"/>
  <c r="N22" i="4"/>
  <c r="M25" i="4"/>
  <c r="V22" i="4"/>
  <c r="L22" i="4"/>
  <c r="L25" i="4"/>
  <c r="AD22" i="4"/>
  <c r="K22" i="4"/>
  <c r="K20" i="4"/>
  <c r="J22" i="4"/>
  <c r="W25" i="4"/>
  <c r="M20" i="4"/>
  <c r="AA25" i="4"/>
  <c r="AE23" i="4"/>
  <c r="N25" i="4"/>
  <c r="AG20" i="4"/>
  <c r="J20" i="4"/>
  <c r="AG23" i="4"/>
  <c r="AI22" i="4"/>
  <c r="AF20" i="4"/>
  <c r="Y23" i="4"/>
  <c r="N23" i="4"/>
  <c r="L20" i="4"/>
  <c r="W22" i="4"/>
  <c r="J25" i="4"/>
  <c r="J23" i="4"/>
  <c r="AK22" i="4"/>
  <c r="K25" i="4"/>
  <c r="V23" i="4"/>
  <c r="R25" i="4"/>
  <c r="X20" i="4"/>
  <c r="N20" i="4"/>
  <c r="Y25" i="4"/>
  <c r="AC25" i="4"/>
  <c r="Q22" i="4"/>
  <c r="Z22" i="4"/>
  <c r="R22" i="4"/>
  <c r="X22" i="4"/>
  <c r="H25" i="6"/>
  <c r="AH22" i="4"/>
  <c r="AD23" i="4"/>
  <c r="AD20" i="4"/>
  <c r="AH25" i="4"/>
  <c r="G22" i="6" l="1"/>
  <c r="E25" i="6"/>
  <c r="F25" i="6"/>
  <c r="F22" i="6"/>
  <c r="AJ23" i="4"/>
  <c r="G23" i="4"/>
  <c r="K23" i="4"/>
  <c r="I23" i="4"/>
  <c r="M23" i="4"/>
  <c r="AK23" i="4"/>
  <c r="AM25" i="4"/>
  <c r="D23" i="6"/>
  <c r="AI23" i="4"/>
  <c r="AN25" i="4"/>
  <c r="AO22" i="4"/>
  <c r="T23" i="4"/>
  <c r="X23" i="4"/>
  <c r="I25" i="6"/>
  <c r="C25" i="6"/>
  <c r="AO25" i="4"/>
  <c r="W20" i="4"/>
  <c r="AA20" i="4"/>
  <c r="V25" i="4"/>
  <c r="Z25" i="4"/>
  <c r="E20" i="6"/>
  <c r="AG25" i="4"/>
  <c r="AK25" i="4"/>
  <c r="AK20" i="4"/>
  <c r="AJ20" i="4"/>
  <c r="T25" i="4"/>
  <c r="X25" i="4"/>
  <c r="AF25" i="4"/>
  <c r="AJ25" i="4"/>
  <c r="C20" i="6"/>
  <c r="C22" i="6"/>
  <c r="H20" i="6"/>
  <c r="H23" i="6"/>
  <c r="C23" i="6"/>
  <c r="AM22" i="4"/>
  <c r="AN22" i="4"/>
  <c r="E23" i="6"/>
  <c r="E22" i="6"/>
  <c r="I22" i="6"/>
  <c r="Y20" i="4"/>
  <c r="AC20" i="4"/>
  <c r="D22" i="6"/>
  <c r="D20" i="6"/>
  <c r="S23" i="4"/>
  <c r="W23" i="4"/>
  <c r="D25" i="6"/>
  <c r="G25" i="6"/>
  <c r="H22" i="6"/>
  <c r="R20" i="4"/>
  <c r="V20" i="4"/>
  <c r="AI20" i="4"/>
  <c r="F20" i="6"/>
  <c r="AL25" i="4"/>
  <c r="AH23" i="4"/>
  <c r="AH20" i="4"/>
  <c r="AL22" i="4"/>
  <c r="F23" i="6" l="1"/>
  <c r="G23" i="6"/>
  <c r="AM20" i="4"/>
  <c r="AS25" i="4"/>
  <c r="AQ22" i="4"/>
  <c r="G20" i="6"/>
  <c r="I23" i="6"/>
  <c r="AQ25" i="4"/>
  <c r="AM23" i="4"/>
  <c r="I20" i="6"/>
  <c r="AR22" i="4"/>
  <c r="AN20" i="4"/>
  <c r="AO23" i="4"/>
  <c r="AR25" i="4"/>
  <c r="J22" i="6"/>
  <c r="AS22" i="4"/>
  <c r="AO20" i="4"/>
  <c r="J25" i="6"/>
  <c r="AN23" i="4"/>
  <c r="AL20" i="4"/>
  <c r="AP25" i="4"/>
  <c r="AP22" i="4"/>
  <c r="AL23" i="4"/>
  <c r="AR20" i="4" l="1"/>
  <c r="AS20" i="4"/>
  <c r="K22" i="6"/>
  <c r="AR23" i="4"/>
  <c r="AS23" i="4"/>
  <c r="AQ23" i="4"/>
  <c r="AW22" i="4"/>
  <c r="J23" i="6"/>
  <c r="AU25" i="4"/>
  <c r="AW25" i="4"/>
  <c r="AV22" i="4"/>
  <c r="J20" i="6"/>
  <c r="AU22" i="4"/>
  <c r="AV25" i="4"/>
  <c r="K25" i="6"/>
  <c r="AQ20" i="4"/>
  <c r="AP20" i="4"/>
  <c r="AT22" i="4"/>
  <c r="AP23" i="4"/>
  <c r="AT25" i="4"/>
  <c r="L25" i="6" l="1"/>
  <c r="AV23" i="4"/>
  <c r="BA22" i="4"/>
  <c r="L22" i="6"/>
  <c r="AU20" i="4"/>
  <c r="AU23" i="4"/>
  <c r="AZ22" i="4"/>
  <c r="AY22" i="4"/>
  <c r="K23" i="6"/>
  <c r="BA25" i="4"/>
  <c r="K20" i="6"/>
  <c r="AZ25" i="4"/>
  <c r="AY25" i="4"/>
  <c r="AW23" i="4"/>
  <c r="AW20" i="4"/>
  <c r="AV20" i="4"/>
  <c r="AT23" i="4"/>
  <c r="AX22" i="4"/>
  <c r="AT20" i="4"/>
  <c r="AX25" i="4"/>
  <c r="L20" i="6" l="1"/>
  <c r="AY20" i="4"/>
  <c r="BD22" i="4"/>
  <c r="BE25" i="4"/>
  <c r="BC25" i="4"/>
  <c r="BA20" i="4"/>
  <c r="BC22" i="4"/>
  <c r="AZ20" i="4"/>
  <c r="M25" i="6"/>
  <c r="BD25" i="4"/>
  <c r="L23" i="6"/>
  <c r="BA23" i="4"/>
  <c r="BE22" i="4"/>
  <c r="AZ23" i="4"/>
  <c r="M22" i="6"/>
  <c r="AY23" i="4"/>
  <c r="BB25" i="4"/>
  <c r="BB22" i="4"/>
  <c r="AX20" i="4"/>
  <c r="AX23" i="4"/>
  <c r="BD23" i="4" l="1"/>
  <c r="BG25" i="4"/>
  <c r="BC23" i="4"/>
  <c r="BI22" i="4"/>
  <c r="BH22" i="4"/>
  <c r="BH25" i="4"/>
  <c r="BE20" i="4"/>
  <c r="BC20" i="4"/>
  <c r="BE23" i="4"/>
  <c r="M23" i="6"/>
  <c r="N25" i="6"/>
  <c r="N22" i="6"/>
  <c r="BG22" i="4"/>
  <c r="M20" i="6"/>
  <c r="BD20" i="4"/>
  <c r="BI25" i="4"/>
  <c r="BB20" i="4"/>
  <c r="BF22" i="4"/>
  <c r="BF25" i="4"/>
  <c r="BB23" i="4"/>
  <c r="BL22" i="4" l="1"/>
  <c r="O22" i="6"/>
  <c r="O25" i="6"/>
  <c r="BI20" i="4"/>
  <c r="N23" i="6"/>
  <c r="BG20" i="4"/>
  <c r="BI23" i="4"/>
  <c r="BH20" i="4"/>
  <c r="BL25" i="4"/>
  <c r="BG23" i="4"/>
  <c r="BM25" i="4"/>
  <c r="BK25" i="4"/>
  <c r="BK22" i="4"/>
  <c r="BH23" i="4"/>
  <c r="N20" i="6"/>
  <c r="BM22" i="4"/>
  <c r="BF23" i="4"/>
  <c r="BJ25" i="4"/>
  <c r="BF20" i="4"/>
  <c r="BN25" i="4" l="1"/>
  <c r="BL20" i="4"/>
  <c r="O23" i="6"/>
  <c r="BO22" i="4"/>
  <c r="P22" i="6"/>
  <c r="P25" i="6"/>
  <c r="BO25" i="4"/>
  <c r="BK20" i="4"/>
  <c r="BM20" i="4"/>
  <c r="BK23" i="4"/>
  <c r="BM23" i="4"/>
  <c r="BP25" i="4"/>
  <c r="O20" i="6"/>
  <c r="BL23" i="4"/>
  <c r="BP22" i="4"/>
  <c r="BJ23" i="4"/>
  <c r="P20" i="6" l="1"/>
  <c r="BN23" i="4"/>
  <c r="BO23" i="4"/>
  <c r="BJ22" i="4"/>
  <c r="BN22" i="4"/>
  <c r="BP23" i="4"/>
  <c r="BP20" i="4"/>
  <c r="BO20" i="4"/>
  <c r="P23" i="6"/>
  <c r="Q22" i="6"/>
  <c r="Q25" i="6"/>
  <c r="Q23" i="6" l="1"/>
  <c r="BJ20" i="4"/>
  <c r="BN20" i="4"/>
  <c r="Q20" i="6" l="1"/>
  <c r="G20" i="3" l="1"/>
  <c r="W20" i="3" l="1"/>
  <c r="AF20" i="3"/>
  <c r="AE20" i="3"/>
  <c r="L20" i="3"/>
  <c r="X20" i="3"/>
  <c r="Q20" i="3"/>
  <c r="U20" i="3"/>
  <c r="P20" i="3"/>
  <c r="K20" i="3"/>
  <c r="AC20" i="3"/>
  <c r="AA20" i="3"/>
  <c r="AB20" i="3"/>
  <c r="Y20" i="3"/>
  <c r="S20" i="3"/>
  <c r="M20" i="3"/>
  <c r="O28" i="3"/>
  <c r="AZ20" i="3" l="1"/>
  <c r="AK20" i="3"/>
  <c r="BK20" i="3"/>
  <c r="S28" i="3"/>
  <c r="AG20" i="3"/>
  <c r="M28" i="3"/>
  <c r="AU20" i="3"/>
  <c r="K28" i="3"/>
  <c r="AE28" i="3"/>
  <c r="W28" i="3"/>
  <c r="U28" i="3"/>
  <c r="Q28" i="3"/>
  <c r="AB28" i="3"/>
  <c r="BD20" i="3"/>
  <c r="BL20" i="3"/>
  <c r="AI20" i="3"/>
  <c r="O20" i="3"/>
  <c r="AY20" i="3"/>
  <c r="AO20" i="3"/>
  <c r="AG28" i="3"/>
  <c r="Y28" i="3"/>
  <c r="I20" i="3"/>
  <c r="AV20" i="3"/>
  <c r="AJ20" i="3"/>
  <c r="P28" i="3"/>
  <c r="AA28" i="3"/>
  <c r="T20" i="3"/>
  <c r="T28" i="3"/>
  <c r="BO20" i="3"/>
  <c r="BA20" i="3"/>
  <c r="BE20" i="3"/>
  <c r="AW20" i="3"/>
  <c r="H20" i="3"/>
  <c r="X28" i="3"/>
  <c r="L28" i="3"/>
  <c r="H28" i="3"/>
  <c r="AR20" i="3"/>
  <c r="AQ20" i="3"/>
  <c r="AJ28" i="3"/>
  <c r="AK28" i="3"/>
  <c r="BN20" i="3"/>
  <c r="AY28" i="3" l="1"/>
  <c r="AO28" i="3"/>
  <c r="BH20" i="3"/>
  <c r="AV28" i="3"/>
  <c r="AZ28" i="3"/>
  <c r="BL28" i="3"/>
  <c r="AI28" i="3"/>
  <c r="BM28" i="3"/>
  <c r="BP20" i="3"/>
  <c r="AQ28" i="3"/>
  <c r="BC28" i="3"/>
  <c r="AN28" i="3"/>
  <c r="AS28" i="3"/>
  <c r="AF28" i="3"/>
  <c r="BG20" i="3"/>
  <c r="BC20" i="3"/>
  <c r="BJ20" i="3"/>
  <c r="AN20" i="3"/>
  <c r="BE28" i="3"/>
  <c r="BK28" i="3"/>
  <c r="G28" i="3"/>
  <c r="BP28" i="3"/>
  <c r="I28" i="3"/>
  <c r="AC28" i="3"/>
  <c r="BI28" i="3"/>
  <c r="AM20" i="3"/>
  <c r="BI20" i="3"/>
  <c r="BD28" i="3"/>
  <c r="BM20" i="3"/>
  <c r="AS20" i="3"/>
  <c r="R28" i="3"/>
  <c r="AP28" i="3" l="1"/>
  <c r="BB28" i="3"/>
  <c r="BF28" i="3"/>
  <c r="BO28" i="3"/>
  <c r="BJ28" i="3"/>
  <c r="AL28" i="3"/>
  <c r="AW28" i="3"/>
  <c r="BA28" i="3"/>
  <c r="V28" i="3"/>
  <c r="N28" i="3"/>
  <c r="Q19" i="5"/>
  <c r="BH28" i="3"/>
  <c r="BG28" i="3"/>
  <c r="AD28" i="3"/>
  <c r="AT28" i="3"/>
  <c r="AX28" i="3"/>
  <c r="AU28" i="3"/>
  <c r="BN28" i="3"/>
  <c r="Z28" i="3"/>
  <c r="AR28" i="3"/>
  <c r="AM28" i="3"/>
  <c r="AT20" i="3"/>
  <c r="H26" i="5"/>
  <c r="Q26" i="5"/>
  <c r="V20" i="3"/>
  <c r="O26" i="5" l="1"/>
  <c r="L26" i="5"/>
  <c r="M26" i="5"/>
  <c r="AP20" i="3"/>
  <c r="J20" i="3"/>
  <c r="I26" i="5"/>
  <c r="BF20" i="3"/>
  <c r="P26" i="5"/>
  <c r="J26" i="5"/>
  <c r="F26" i="5"/>
  <c r="J28" i="3"/>
  <c r="F28" i="3"/>
  <c r="C26" i="5"/>
  <c r="F20" i="3"/>
  <c r="AL20" i="3"/>
  <c r="D26" i="5"/>
  <c r="AD20" i="3"/>
  <c r="AX20" i="3"/>
  <c r="AH28" i="3"/>
  <c r="N20" i="3"/>
  <c r="Z20" i="3"/>
  <c r="N26" i="5"/>
  <c r="H19" i="5" l="1"/>
  <c r="K26" i="5"/>
  <c r="I19" i="5"/>
  <c r="E26" i="5"/>
  <c r="BB20" i="3"/>
  <c r="G26" i="5"/>
  <c r="E19" i="5"/>
  <c r="AH20" i="3"/>
  <c r="C19" i="5"/>
  <c r="R20" i="3"/>
  <c r="O19" i="5"/>
  <c r="P19" i="5"/>
  <c r="M19" i="5"/>
  <c r="J19" i="5"/>
  <c r="L19" i="5"/>
  <c r="F19" i="5"/>
  <c r="K19" i="5" l="1"/>
  <c r="G19" i="5"/>
  <c r="D19" i="5"/>
  <c r="N19" i="5"/>
  <c r="Y21" i="10" l="1"/>
  <c r="W21" i="10"/>
  <c r="X21" i="10" l="1"/>
  <c r="E21" i="10"/>
  <c r="C21" i="10"/>
  <c r="D21" i="10"/>
  <c r="I21" i="10"/>
  <c r="AA21" i="10"/>
  <c r="AB21" i="10"/>
  <c r="AC21" i="10"/>
  <c r="O21" i="10" l="1"/>
  <c r="Q21" i="10"/>
  <c r="P21" i="10"/>
  <c r="G21" i="10"/>
  <c r="H21" i="10"/>
  <c r="M21" i="10"/>
  <c r="K21" i="10"/>
  <c r="S21" i="10"/>
  <c r="L21" i="10"/>
  <c r="U21" i="10"/>
  <c r="T21" i="10"/>
  <c r="AG21" i="10"/>
  <c r="AE21" i="10"/>
  <c r="AF21" i="10"/>
  <c r="AB22" i="10" l="1"/>
  <c r="B21" i="11"/>
  <c r="C21" i="11"/>
  <c r="F21" i="10"/>
  <c r="D21" i="11"/>
  <c r="V21" i="10"/>
  <c r="R21" i="10"/>
  <c r="AA22" i="10"/>
  <c r="X22" i="10"/>
  <c r="AI21" i="10"/>
  <c r="AJ21" i="10"/>
  <c r="AK21" i="10"/>
  <c r="G22" i="10"/>
  <c r="O22" i="10" l="1"/>
  <c r="P22" i="10"/>
  <c r="D22" i="10"/>
  <c r="S22" i="10"/>
  <c r="U22" i="10"/>
  <c r="L22" i="10"/>
  <c r="Z21" i="10"/>
  <c r="J21" i="10"/>
  <c r="Q22" i="10"/>
  <c r="W22" i="10"/>
  <c r="AF22" i="10"/>
  <c r="AG22" i="10"/>
  <c r="H22" i="10"/>
  <c r="T22" i="10"/>
  <c r="E22" i="10"/>
  <c r="N21" i="10"/>
  <c r="B21" i="10"/>
  <c r="I22" i="10"/>
  <c r="AE22" i="10"/>
  <c r="G21" i="11"/>
  <c r="C22" i="10"/>
  <c r="K22" i="10"/>
  <c r="O26" i="4"/>
  <c r="AN21" i="10"/>
  <c r="AM21" i="10"/>
  <c r="AO21" i="10"/>
  <c r="Z22" i="10"/>
  <c r="U26" i="4" l="1"/>
  <c r="F22" i="10"/>
  <c r="AC26" i="4"/>
  <c r="N22" i="10"/>
  <c r="R22" i="10"/>
  <c r="AG26" i="4"/>
  <c r="AJ22" i="10"/>
  <c r="Y22" i="10"/>
  <c r="AC22" i="10"/>
  <c r="AG19" i="4"/>
  <c r="E21" i="11"/>
  <c r="F21" i="11"/>
  <c r="Q26" i="4"/>
  <c r="T26" i="4"/>
  <c r="H26" i="4"/>
  <c r="V22" i="10"/>
  <c r="AK26" i="4"/>
  <c r="W26" i="4"/>
  <c r="AE19" i="4"/>
  <c r="B22" i="10"/>
  <c r="P26" i="4"/>
  <c r="S26" i="4"/>
  <c r="AF19" i="4"/>
  <c r="Y26" i="4"/>
  <c r="G26" i="4"/>
  <c r="AI26" i="4"/>
  <c r="H21" i="11"/>
  <c r="I26" i="4"/>
  <c r="AI22" i="10"/>
  <c r="AK22" i="10"/>
  <c r="J22" i="10"/>
  <c r="M22" i="10"/>
  <c r="AD21" i="10"/>
  <c r="AF26" i="4"/>
  <c r="G22" i="11"/>
  <c r="AR21" i="10"/>
  <c r="AS21" i="10"/>
  <c r="AQ21" i="10"/>
  <c r="N26" i="4"/>
  <c r="AD22" i="10"/>
  <c r="Z26" i="4" l="1"/>
  <c r="M26" i="4"/>
  <c r="V26" i="4"/>
  <c r="X19" i="4"/>
  <c r="Q19" i="4"/>
  <c r="W19" i="4"/>
  <c r="AJ26" i="4"/>
  <c r="X26" i="4"/>
  <c r="AB26" i="4"/>
  <c r="J26" i="4"/>
  <c r="AO26" i="4"/>
  <c r="AN26" i="4"/>
  <c r="H22" i="11"/>
  <c r="I21" i="11"/>
  <c r="AI19" i="4"/>
  <c r="AK19" i="4"/>
  <c r="I19" i="4"/>
  <c r="R26" i="4"/>
  <c r="G19" i="4"/>
  <c r="AA19" i="4"/>
  <c r="AB19" i="4"/>
  <c r="AM26" i="4"/>
  <c r="K26" i="4"/>
  <c r="AA26" i="4"/>
  <c r="AE26" i="4"/>
  <c r="T19" i="4"/>
  <c r="B22" i="11"/>
  <c r="U19" i="4"/>
  <c r="F22" i="11"/>
  <c r="AH21" i="10"/>
  <c r="H19" i="4"/>
  <c r="AD26" i="4"/>
  <c r="AO22" i="10"/>
  <c r="AM22" i="10"/>
  <c r="L26" i="4"/>
  <c r="AN22" i="10"/>
  <c r="AJ19" i="4"/>
  <c r="F26" i="4"/>
  <c r="D22" i="11"/>
  <c r="AH26" i="4"/>
  <c r="AV21" i="10"/>
  <c r="AW21" i="10"/>
  <c r="AU21" i="10"/>
  <c r="AH22" i="10"/>
  <c r="V19" i="4"/>
  <c r="AD19" i="4"/>
  <c r="C22" i="11" l="1"/>
  <c r="J19" i="4"/>
  <c r="E26" i="6"/>
  <c r="Z19" i="4"/>
  <c r="E22" i="11"/>
  <c r="AM19" i="4"/>
  <c r="AS22" i="10"/>
  <c r="K19" i="4"/>
  <c r="H26" i="6"/>
  <c r="I26" i="6"/>
  <c r="Y19" i="4"/>
  <c r="AC19" i="4"/>
  <c r="AO19" i="4"/>
  <c r="AN19" i="4"/>
  <c r="M19" i="4"/>
  <c r="G26" i="6"/>
  <c r="F26" i="6"/>
  <c r="F19" i="4"/>
  <c r="S19" i="4"/>
  <c r="O19" i="4"/>
  <c r="AQ26" i="4"/>
  <c r="AR22" i="10"/>
  <c r="I22" i="11"/>
  <c r="J21" i="11"/>
  <c r="N19" i="4"/>
  <c r="AR26" i="4"/>
  <c r="AL21" i="10"/>
  <c r="AS26" i="4"/>
  <c r="R19" i="4"/>
  <c r="AQ22" i="10"/>
  <c r="L19" i="4"/>
  <c r="P19" i="4"/>
  <c r="AY21" i="10"/>
  <c r="AL26" i="4"/>
  <c r="H19" i="6"/>
  <c r="AH19" i="4"/>
  <c r="AL22" i="10"/>
  <c r="D19" i="6" l="1"/>
  <c r="I19" i="6"/>
  <c r="BA21" i="10"/>
  <c r="AR19" i="4"/>
  <c r="AV22" i="10"/>
  <c r="AW22" i="10"/>
  <c r="AZ21" i="10"/>
  <c r="C19" i="6"/>
  <c r="G19" i="6"/>
  <c r="D26" i="6"/>
  <c r="C26" i="6"/>
  <c r="J26" i="6"/>
  <c r="E19" i="6"/>
  <c r="AU26" i="4"/>
  <c r="AU22" i="10"/>
  <c r="AS19" i="4"/>
  <c r="F19" i="6"/>
  <c r="J22" i="11"/>
  <c r="AQ19" i="4"/>
  <c r="AV26" i="4"/>
  <c r="AP21" i="10"/>
  <c r="AW26" i="4"/>
  <c r="K21" i="11"/>
  <c r="AL19" i="4"/>
  <c r="AP22" i="10"/>
  <c r="BA22" i="10"/>
  <c r="AP26" i="4"/>
  <c r="AZ26" i="4" l="1"/>
  <c r="J19" i="6"/>
  <c r="BE21" i="10"/>
  <c r="AW19" i="4"/>
  <c r="AY22" i="10"/>
  <c r="AU19" i="4"/>
  <c r="L21" i="11"/>
  <c r="AY26" i="4"/>
  <c r="K26" i="6"/>
  <c r="AV19" i="4"/>
  <c r="K22" i="11"/>
  <c r="AT21" i="10"/>
  <c r="BC21" i="10"/>
  <c r="BD21" i="10"/>
  <c r="BA26" i="4"/>
  <c r="AZ22" i="10"/>
  <c r="AP19" i="4"/>
  <c r="AT26" i="4"/>
  <c r="AT22" i="10"/>
  <c r="BE22" i="10"/>
  <c r="BD22" i="10"/>
  <c r="BC22" i="10"/>
  <c r="AZ19" i="4" l="1"/>
  <c r="BC26" i="4"/>
  <c r="AX21" i="10"/>
  <c r="BH21" i="10"/>
  <c r="L22" i="11"/>
  <c r="BI21" i="10"/>
  <c r="M21" i="11"/>
  <c r="L26" i="6"/>
  <c r="BA19" i="4"/>
  <c r="K19" i="6"/>
  <c r="BE26" i="4"/>
  <c r="BD26" i="4"/>
  <c r="AY19" i="4"/>
  <c r="BG21" i="10"/>
  <c r="BB21" i="10"/>
  <c r="AT19" i="4"/>
  <c r="AX22" i="10"/>
  <c r="BH22" i="10"/>
  <c r="BG22" i="10"/>
  <c r="BI22" i="10"/>
  <c r="AX26" i="4"/>
  <c r="BH26" i="4" l="1"/>
  <c r="BD19" i="4"/>
  <c r="N21" i="11"/>
  <c r="M26" i="6"/>
  <c r="BC19" i="4"/>
  <c r="BE19" i="4"/>
  <c r="BK21" i="10"/>
  <c r="M22" i="11"/>
  <c r="BI26" i="4"/>
  <c r="BG26" i="4"/>
  <c r="L19" i="6"/>
  <c r="BL21" i="10"/>
  <c r="BB22" i="10"/>
  <c r="BB26" i="4"/>
  <c r="AX19" i="4"/>
  <c r="BK22" i="10"/>
  <c r="BF21" i="10"/>
  <c r="BL22" i="10"/>
  <c r="N22" i="11" l="1"/>
  <c r="O21" i="11"/>
  <c r="M19" i="6"/>
  <c r="BH19" i="4"/>
  <c r="BK26" i="4"/>
  <c r="BJ21" i="10"/>
  <c r="BM26" i="4"/>
  <c r="BI19" i="4"/>
  <c r="BL26" i="4"/>
  <c r="BG19" i="4"/>
  <c r="N26" i="6"/>
  <c r="BF22" i="10"/>
  <c r="BB19" i="4"/>
  <c r="BF26" i="4"/>
  <c r="BL19" i="4" l="1"/>
  <c r="BM19" i="4"/>
  <c r="BK19" i="4"/>
  <c r="BO26" i="4"/>
  <c r="O22" i="11"/>
  <c r="N19" i="6"/>
  <c r="BP26" i="4"/>
  <c r="P21" i="11"/>
  <c r="O26" i="6"/>
  <c r="BJ22" i="10"/>
  <c r="BJ26" i="4"/>
  <c r="BF19" i="4"/>
  <c r="BN26" i="4" l="1"/>
  <c r="O19" i="6"/>
  <c r="BP19" i="4"/>
  <c r="P26" i="6"/>
  <c r="P22" i="11"/>
  <c r="BO19" i="4"/>
  <c r="BJ19" i="4"/>
  <c r="BN19" i="4" l="1"/>
  <c r="P19" i="6"/>
  <c r="Q26" i="6"/>
  <c r="Q19" i="6" l="1"/>
</calcChain>
</file>

<file path=xl/sharedStrings.xml><?xml version="1.0" encoding="utf-8"?>
<sst xmlns="http://schemas.openxmlformats.org/spreadsheetml/2006/main" count="686" uniqueCount="155">
  <si>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</si>
  <si>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</si>
  <si>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</si>
  <si>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</si>
  <si>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</si>
  <si>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</si>
  <si>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</si>
  <si>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</si>
  <si>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</si>
  <si>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</si>
  <si>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</si>
  <si>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</si>
  <si>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</si>
  <si>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</si>
  <si>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</si>
  <si>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</si>
  <si>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</si>
  <si>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</si>
  <si>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</si>
  <si>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</si>
  <si>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</si>
  <si>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</si>
  <si>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</si>
  <si>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</si>
  <si>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</si>
  <si>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</si>
  <si>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</si>
  <si>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</si>
  <si>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</si>
  <si>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</si>
  <si>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</si>
  <si>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</si>
  <si>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</si>
  <si>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</si>
  <si>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</si>
  <si>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</si>
  <si>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</si>
  <si>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</si>
  <si>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</si>
  <si>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</si>
  <si>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</si>
  <si>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</si>
  <si>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</si>
  <si>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</si>
  <si>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</si>
  <si>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</si>
  <si>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</si>
  <si>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</si>
  <si>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</si>
  <si>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</si>
  <si>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</si>
  <si>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</si>
  <si>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</si>
  <si>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</si>
  <si>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</si>
  <si>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</si>
  <si>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</si>
  <si>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</si>
  <si>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</si>
  <si>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</si>
  <si>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</si>
  <si>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</si>
  <si>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</si>
  <si>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</si>
  <si>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</si>
  <si>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</si>
  <si>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</si>
  <si>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</si>
  <si>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</si>
  <si>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</si>
  <si>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</si>
  <si>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</si>
  <si>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</si>
  <si>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</si>
  <si>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</si>
  <si>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</si>
  <si>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</si>
  <si>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</si>
  <si>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</si>
  <si>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</si>
  <si>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</si>
  <si>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</si>
  <si>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</si>
  <si>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</si>
  <si>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</si>
  <si>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Publica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</si>
  <si>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</si>
  <si>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</si>
  <si>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</si>
  <si>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</si>
  <si>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</si>
  <si>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</si>
  <si>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</si>
  <si>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</si>
  <si>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</si>
  <si>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</si>
  <si>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</si>
  <si>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</si>
  <si>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</si>
  <si>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</si>
  <si>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</si>
  <si>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</si>
  <si>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</si>
  <si>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</si>
  <si>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</si>
  <si>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</si>
  <si>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</si>
  <si>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</si>
  <si>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</si>
  <si>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</si>
  <si>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</si>
  <si>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</si>
  <si>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</si>
  <si>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VA CORRENTE POR SECTORES DE ACTIVIDADE </t>
  </si>
  <si>
    <t xml:space="preserve">Outras atividades de serviços  </t>
  </si>
  <si>
    <t xml:space="preserve">VA ENCADEADO POR SECTORES DE ACTIVIDADE </t>
  </si>
  <si>
    <t xml:space="preserve">RAMOS DE ACTIVIDADE </t>
  </si>
  <si>
    <t>Quadros das Contas Nacionais Trimestrais anualizadas: 2007 - 2022 (Base 2015, SCN 2008)</t>
  </si>
  <si>
    <t>Quadro 2.5 - PIB em volume encadeado na óptica da Despesa,  2007 – 2022 (em Milhões de escudos)</t>
  </si>
  <si>
    <t>Quadro 2.4 - PIB a preços de mercado (preços correntes) na óptica da Despesa,  2007 – 2022 (em Milhões de escudos)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</si>
  <si>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</si>
  <si>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</si>
  <si>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</si>
  <si>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</si>
  <si>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</si>
  <si>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</si>
  <si>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t>Quadro 2.1 - PIB a preços de mercado (preços correntes) na óptica da Produção,  2007 – 2022 (em Milhões de escudos)</t>
  </si>
  <si>
    <t>Quadro 2.2 - PIB em volume encadeado na óptica da Produção,  2007 – 2022 (em Milhões de escudos)</t>
  </si>
  <si>
    <t xml:space="preserve">Quadro 2.3 - Taxas de variação (%) do PIB em volume encadeado na óptica da Produção,  2008 – 2022 </t>
  </si>
  <si>
    <r>
      <t>2021</t>
    </r>
    <r>
      <rPr>
        <b/>
        <vertAlign val="superscript"/>
        <sz val="11"/>
        <color rgb="FF000000"/>
        <rFont val="Arial"/>
        <family val="2"/>
      </rPr>
      <t>P</t>
    </r>
  </si>
  <si>
    <r>
      <t>2022</t>
    </r>
    <r>
      <rPr>
        <b/>
        <vertAlign val="superscript"/>
        <sz val="11"/>
        <color rgb="FF000000"/>
        <rFont val="Arial"/>
        <family val="2"/>
      </rPr>
      <t>P</t>
    </r>
  </si>
  <si>
    <t>P - Provisório</t>
  </si>
  <si>
    <t>2023:I</t>
  </si>
  <si>
    <t>2019</t>
  </si>
  <si>
    <t>2023:II</t>
  </si>
  <si>
    <t>2020</t>
  </si>
  <si>
    <t>Taxa de Variação ( em %)</t>
  </si>
  <si>
    <t>Nota: Os dados de 2007 a 2020 são definitivos e os de 2021 e 2022 são estimativas resultantes do acumulado dos respetivos trimestres</t>
  </si>
  <si>
    <t>2023:III</t>
  </si>
  <si>
    <t>Quadro 1.1 - PIB a preços de mercado (preços correntes) na óptica da Produção,  1º T 2007 – 3º T 2023 (em Milhões de escudos)</t>
  </si>
  <si>
    <t>Quadro 1.2 - PIB em volume encadeado na óptica da Produção,  1º T 2007 – 3º T 2023 (em Milhões de escudos)</t>
  </si>
  <si>
    <t xml:space="preserve">Quadro 1.3 - Taxas de variação (%) do PIB em volume encadeado na óptica da Produção,  1º T 2008 – 3º T 2023 </t>
  </si>
  <si>
    <t>Quadro 1.4 - PIB a preços de mercado (preços correntes) na óptica da Despesa,  1º T 2007 – 3º T 2023 (em Milhões de escudos)</t>
  </si>
  <si>
    <t>Quadro 1.5 - PIB em volume encadeado na óptica da Despesa,  1º T 2007 – 3º T 2023 (em Milhões de escudos)</t>
  </si>
  <si>
    <t>Quadros das Contas Nacionais Trimestrais: 1º T 2007 - 3º T 2023 (Base 2015, SCN 2008)</t>
  </si>
  <si>
    <t>Quadro 1.1 - PIB a preços de mercado (preços correntes) na ótica da Produção, 1º T 2007 – 3º T 2023 (em Milhões de escudos)</t>
  </si>
  <si>
    <t>Quadro 1.2 - PIB em volume encadeado na ótica da Produção, 1º T 2007 – 3º T 2023 (em Milhões de escudos)</t>
  </si>
  <si>
    <t xml:space="preserve">Quadro 1.3 - Taxas de variação (%) do PIB em volume encadeado na ótica da Produção, 1º T 2008 – 3º T 2023 </t>
  </si>
  <si>
    <t>Quadro 1.4 - PIB a preços de mercado (preços correntes) na ótica da Despesa, 1º T 2007 – 3º T 2023 (em Milhões de escudos)</t>
  </si>
  <si>
    <t>Quadro 1.5 - PIB em volume encadeado na ótica da Despesa, 1º T 2007 – 3º T 2023 (em Milhões de escudos)</t>
  </si>
  <si>
    <t>Quadro 2.1 - PIB a preços de mercado (preços correntes) na ótica da Produção, 2007 – 2022 (em Milhões de escudos)</t>
  </si>
  <si>
    <t>Quadro 2.2 - PIB em volume encadeado na ótica da Produção, 2007 – 2022 (em Milhões de escudos)</t>
  </si>
  <si>
    <t xml:space="preserve">Quadro 2.3 - Taxas de variação (%) do PIB em volume encadeado na ótica da Produção, 2008 – 2022 </t>
  </si>
  <si>
    <t>Quadro 2.4 - PIB a preços de mercado (preços correntes) na ótica da Despesa, 2007 – 2022 (em Milhões de escudos)</t>
  </si>
  <si>
    <t>Quadro 2.5 - PIB em volume encadeado na ótica da Despesa, 2007 – 2022 (em Milhões de escudos)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</si>
</sst>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0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0" fontId="6" fillId="3" borderId="0" xfId="3" applyFont="1" applyFill="1" applyAlignment="1">
      <alignment horizontal="left" vertical="center" indent="2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170" fontId="9" fillId="0" borderId="0" xfId="2" applyNumberFormat="1" applyFont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</cellXfs>
  <cellStyles count="7">
    <cellStyle name="Hiperligação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ercentagem" xfId="2" builtinId="5"/>
    <cellStyle name="Vírgula" xfId="1" builtinId="3"/>
  </cellStyles>
  <dxfs count="304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13607</xdr:rowOff>
    </xdr:from>
    <xdr:to>
      <xdr:col>18</xdr:col>
      <xdr:colOff>0</xdr:colOff>
      <xdr:row>92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7"/>
          <a:ext cx="11968842" cy="1751239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IB_CRT" displayName="PIB_CRT" ref="A2:BP22" totalsRowShown="0" headerRowDxfId="303" dataDxfId="302" headerRowCellStyle="Vírgula" dataCellStyle="Vírgula">
  <tableColumns count="68">
    <tableColumn id="1" xr3:uid="{00000000-0010-0000-0000-000001000000}" name="RAMOS" dataDxfId="301" dataCellStyle="Vírgula"/>
    <tableColumn id="2" xr3:uid="{00000000-0010-0000-0000-000002000000}" name="2007:I" dataDxfId="300" dataCellStyle="Vírgula"/>
    <tableColumn id="3" xr3:uid="{00000000-0010-0000-0000-000003000000}" name="2007:II" dataDxfId="299" dataCellStyle="Vírgula"/>
    <tableColumn id="4" xr3:uid="{00000000-0010-0000-0000-000004000000}" name="2007:III" dataDxfId="298" dataCellStyle="Vírgula"/>
    <tableColumn id="5" xr3:uid="{00000000-0010-0000-0000-000005000000}" name="2007:IV" dataDxfId="297" dataCellStyle="Vírgula"/>
    <tableColumn id="6" xr3:uid="{00000000-0010-0000-0000-000006000000}" name="2008:I" dataDxfId="296" dataCellStyle="Vírgula"/>
    <tableColumn id="7" xr3:uid="{00000000-0010-0000-0000-000007000000}" name="2008:II" dataDxfId="295" dataCellStyle="Vírgula"/>
    <tableColumn id="8" xr3:uid="{00000000-0010-0000-0000-000008000000}" name="2008:III" dataDxfId="294" dataCellStyle="Vírgula"/>
    <tableColumn id="9" xr3:uid="{00000000-0010-0000-0000-000009000000}" name="2008:IV" dataDxfId="293" dataCellStyle="Vírgula"/>
    <tableColumn id="10" xr3:uid="{00000000-0010-0000-0000-00000A000000}" name="2009:I" dataDxfId="292" dataCellStyle="Vírgula"/>
    <tableColumn id="11" xr3:uid="{00000000-0010-0000-0000-00000B000000}" name="2009:II" dataDxfId="291" dataCellStyle="Vírgula"/>
    <tableColumn id="12" xr3:uid="{00000000-0010-0000-0000-00000C000000}" name="2009:III" dataDxfId="290" dataCellStyle="Vírgula"/>
    <tableColumn id="13" xr3:uid="{00000000-0010-0000-0000-00000D000000}" name="2009:IV" dataDxfId="289" dataCellStyle="Vírgula"/>
    <tableColumn id="14" xr3:uid="{00000000-0010-0000-0000-00000E000000}" name="2010:I" dataDxfId="288" dataCellStyle="Vírgula"/>
    <tableColumn id="15" xr3:uid="{00000000-0010-0000-0000-00000F000000}" name="2010:II" dataDxfId="287" dataCellStyle="Vírgula"/>
    <tableColumn id="16" xr3:uid="{00000000-0010-0000-0000-000010000000}" name="2010:III" dataDxfId="286" dataCellStyle="Vírgula"/>
    <tableColumn id="17" xr3:uid="{00000000-0010-0000-0000-000011000000}" name="2010:IV" dataDxfId="285" dataCellStyle="Vírgula"/>
    <tableColumn id="18" xr3:uid="{00000000-0010-0000-0000-000012000000}" name="2011:I" dataDxfId="284" dataCellStyle="Vírgula"/>
    <tableColumn id="19" xr3:uid="{00000000-0010-0000-0000-000013000000}" name="2011:II" dataDxfId="283" dataCellStyle="Vírgula"/>
    <tableColumn id="20" xr3:uid="{00000000-0010-0000-0000-000014000000}" name="2011:III" dataDxfId="282" dataCellStyle="Vírgula"/>
    <tableColumn id="21" xr3:uid="{00000000-0010-0000-0000-000015000000}" name="2011:IV" dataDxfId="281" dataCellStyle="Vírgula"/>
    <tableColumn id="22" xr3:uid="{00000000-0010-0000-0000-000016000000}" name="2012:I" dataDxfId="280" dataCellStyle="Vírgula"/>
    <tableColumn id="23" xr3:uid="{00000000-0010-0000-0000-000017000000}" name="2012:II" dataDxfId="279" dataCellStyle="Vírgula"/>
    <tableColumn id="24" xr3:uid="{00000000-0010-0000-0000-000018000000}" name="2012:III" dataDxfId="278" dataCellStyle="Vírgula"/>
    <tableColumn id="25" xr3:uid="{00000000-0010-0000-0000-000019000000}" name="2012:IV" dataDxfId="277" dataCellStyle="Vírgula"/>
    <tableColumn id="26" xr3:uid="{00000000-0010-0000-0000-00001A000000}" name="2013:I" dataDxfId="276" dataCellStyle="Vírgula"/>
    <tableColumn id="27" xr3:uid="{00000000-0010-0000-0000-00001B000000}" name="2013:II" dataDxfId="275" dataCellStyle="Vírgula"/>
    <tableColumn id="28" xr3:uid="{00000000-0010-0000-0000-00001C000000}" name="2013:III" dataDxfId="274" dataCellStyle="Vírgula"/>
    <tableColumn id="29" xr3:uid="{00000000-0010-0000-0000-00001D000000}" name="2013:IV" dataDxfId="273" dataCellStyle="Vírgula"/>
    <tableColumn id="30" xr3:uid="{00000000-0010-0000-0000-00001E000000}" name="2014:I" dataDxfId="272" dataCellStyle="Vírgula"/>
    <tableColumn id="31" xr3:uid="{00000000-0010-0000-0000-00001F000000}" name="2014:II" dataDxfId="271" dataCellStyle="Vírgula"/>
    <tableColumn id="32" xr3:uid="{00000000-0010-0000-0000-000020000000}" name="2014:III" dataDxfId="270" dataCellStyle="Vírgula"/>
    <tableColumn id="33" xr3:uid="{00000000-0010-0000-0000-000021000000}" name="2014:IV" dataDxfId="269" dataCellStyle="Vírgula"/>
    <tableColumn id="34" xr3:uid="{00000000-0010-0000-0000-000022000000}" name="2015:I" dataDxfId="268" dataCellStyle="Vírgula"/>
    <tableColumn id="35" xr3:uid="{00000000-0010-0000-0000-000023000000}" name="2015:II" dataDxfId="267" dataCellStyle="Vírgula"/>
    <tableColumn id="36" xr3:uid="{00000000-0010-0000-0000-000024000000}" name="2015:III" dataDxfId="266" dataCellStyle="Vírgula"/>
    <tableColumn id="37" xr3:uid="{00000000-0010-0000-0000-000025000000}" name="2015:IV" dataDxfId="265" dataCellStyle="Vírgula"/>
    <tableColumn id="38" xr3:uid="{00000000-0010-0000-0000-000026000000}" name="2016:I" dataDxfId="264" dataCellStyle="Vírgula"/>
    <tableColumn id="39" xr3:uid="{00000000-0010-0000-0000-000027000000}" name="2016:II" dataDxfId="263" dataCellStyle="Vírgula"/>
    <tableColumn id="40" xr3:uid="{00000000-0010-0000-0000-000028000000}" name="2016:III" dataDxfId="262" dataCellStyle="Vírgula"/>
    <tableColumn id="41" xr3:uid="{00000000-0010-0000-0000-000029000000}" name="2016:IV" dataDxfId="261" dataCellStyle="Vírgula"/>
    <tableColumn id="42" xr3:uid="{00000000-0010-0000-0000-00002A000000}" name="2017:I" dataDxfId="260" dataCellStyle="Vírgula"/>
    <tableColumn id="43" xr3:uid="{00000000-0010-0000-0000-00002B000000}" name="2017:II" dataDxfId="259" dataCellStyle="Vírgula"/>
    <tableColumn id="44" xr3:uid="{00000000-0010-0000-0000-00002C000000}" name="2017:III" dataDxfId="258" dataCellStyle="Vírgula"/>
    <tableColumn id="45" xr3:uid="{00000000-0010-0000-0000-00002D000000}" name="2017:IV" dataDxfId="257" dataCellStyle="Vírgula"/>
    <tableColumn id="46" xr3:uid="{00000000-0010-0000-0000-00002E000000}" name="2018:I" dataDxfId="256" dataCellStyle="Vírgula"/>
    <tableColumn id="47" xr3:uid="{00000000-0010-0000-0000-00002F000000}" name="2018:II" dataDxfId="255" dataCellStyle="Vírgula"/>
    <tableColumn id="48" xr3:uid="{00000000-0010-0000-0000-000030000000}" name="2018:III" dataDxfId="254" dataCellStyle="Vírgula"/>
    <tableColumn id="49" xr3:uid="{00000000-0010-0000-0000-000031000000}" name="2018:IV" dataDxfId="253" dataCellStyle="Vírgula"/>
    <tableColumn id="50" xr3:uid="{00000000-0010-0000-0000-000032000000}" name="2019:I" dataDxfId="252" dataCellStyle="Vírgula"/>
    <tableColumn id="51" xr3:uid="{00000000-0010-0000-0000-000033000000}" name="2019:II" dataDxfId="251" dataCellStyle="Vírgula"/>
    <tableColumn id="52" xr3:uid="{00000000-0010-0000-0000-000034000000}" name="2019:III" dataDxfId="250" dataCellStyle="Vírgula"/>
    <tableColumn id="53" xr3:uid="{00000000-0010-0000-0000-000035000000}" name="2019:IV" dataDxfId="249" dataCellStyle="Vírgula"/>
    <tableColumn id="54" xr3:uid="{00000000-0010-0000-0000-000036000000}" name="2020:I" dataDxfId="248" dataCellStyle="Vírgula"/>
    <tableColumn id="55" xr3:uid="{00000000-0010-0000-0000-000037000000}" name="2020:II" dataDxfId="247" dataCellStyle="Vírgula"/>
    <tableColumn id="56" xr3:uid="{00000000-0010-0000-0000-000038000000}" name="2020:III" dataDxfId="246" dataCellStyle="Vírgula"/>
    <tableColumn id="57" xr3:uid="{00000000-0010-0000-0000-000039000000}" name="2020:IV" dataDxfId="245" dataCellStyle="Vírgula"/>
    <tableColumn id="58" xr3:uid="{00000000-0010-0000-0000-00003A000000}" name="2021:I" dataDxfId="244" dataCellStyle="Vírgula"/>
    <tableColumn id="59" xr3:uid="{00000000-0010-0000-0000-00003B000000}" name="2021:II" dataDxfId="243" dataCellStyle="Vírgula"/>
    <tableColumn id="60" xr3:uid="{00000000-0010-0000-0000-00003C000000}" name="2021:III" dataDxfId="242" dataCellStyle="Vírgula"/>
    <tableColumn id="61" xr3:uid="{00000000-0010-0000-0000-00003D000000}" name="2021:IV" dataDxfId="241" dataCellStyle="Vírgula"/>
    <tableColumn id="62" xr3:uid="{00000000-0010-0000-0000-00003E000000}" name="2022:I" dataDxfId="240" dataCellStyle="Vírgula"/>
    <tableColumn id="63" xr3:uid="{00000000-0010-0000-0000-00003F000000}" name="2022:II" dataDxfId="239" dataCellStyle="Vírgula"/>
    <tableColumn id="64" xr3:uid="{00000000-0010-0000-0000-000040000000}" name="2022:III" dataDxfId="238" dataCellStyle="Vírgula"/>
    <tableColumn id="65" xr3:uid="{00000000-0010-0000-0000-000041000000}" name="2022:IV" dataDxfId="237" dataCellStyle="Vírgula"/>
    <tableColumn id="66" xr3:uid="{00000000-0010-0000-0000-000042000000}" name="2023:I" dataDxfId="236" dataCellStyle="Vírgula"/>
    <tableColumn id="67" xr3:uid="{0F437B22-FA1D-4530-88AE-0C48844033B8}" name="2023:II" dataDxfId="235" dataCellStyle="Vírgula"/>
    <tableColumn id="68" xr3:uid="{3C5F5697-E90E-4A0C-8091-9EB6C6C47A2B}" name="2023:III" dataDxfId="234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P22" totalsRowShown="0" headerRowDxfId="233" dataDxfId="232" tableBorderDxfId="231" headerRowCellStyle="Vírgula" dataCellStyle="Vírgula">
  <tableColumns count="68">
    <tableColumn id="1" xr3:uid="{00000000-0010-0000-0100-000001000000}" name="RAMOS" dataDxfId="230" dataCellStyle="Vírgula"/>
    <tableColumn id="2" xr3:uid="{00000000-0010-0000-0100-000002000000}" name="2007:I" dataDxfId="229" dataCellStyle="Vírgula"/>
    <tableColumn id="3" xr3:uid="{00000000-0010-0000-0100-000003000000}" name="2007:II" dataDxfId="228" dataCellStyle="Vírgula"/>
    <tableColumn id="4" xr3:uid="{00000000-0010-0000-0100-000004000000}" name="2007:III" dataDxfId="227" dataCellStyle="Vírgula"/>
    <tableColumn id="5" xr3:uid="{00000000-0010-0000-0100-000005000000}" name="2007:IV" dataDxfId="226" dataCellStyle="Vírgula"/>
    <tableColumn id="6" xr3:uid="{00000000-0010-0000-0100-000006000000}" name="2008:I" dataDxfId="225" dataCellStyle="Vírgula"/>
    <tableColumn id="7" xr3:uid="{00000000-0010-0000-0100-000007000000}" name="2008:II" dataDxfId="224" dataCellStyle="Vírgula"/>
    <tableColumn id="8" xr3:uid="{00000000-0010-0000-0100-000008000000}" name="2008:III" dataDxfId="223" dataCellStyle="Vírgula"/>
    <tableColumn id="9" xr3:uid="{00000000-0010-0000-0100-000009000000}" name="2008:IV" dataDxfId="222" dataCellStyle="Vírgula"/>
    <tableColumn id="10" xr3:uid="{00000000-0010-0000-0100-00000A000000}" name="2009:I" dataDxfId="221" dataCellStyle="Vírgula"/>
    <tableColumn id="11" xr3:uid="{00000000-0010-0000-0100-00000B000000}" name="2009:II" dataDxfId="220" dataCellStyle="Vírgula"/>
    <tableColumn id="12" xr3:uid="{00000000-0010-0000-0100-00000C000000}" name="2009:III" dataDxfId="219" dataCellStyle="Vírgula"/>
    <tableColumn id="13" xr3:uid="{00000000-0010-0000-0100-00000D000000}" name="2009:IV" dataDxfId="218" dataCellStyle="Vírgula"/>
    <tableColumn id="14" xr3:uid="{00000000-0010-0000-0100-00000E000000}" name="2010:I" dataDxfId="217" dataCellStyle="Vírgula"/>
    <tableColumn id="15" xr3:uid="{00000000-0010-0000-0100-00000F000000}" name="2010:II" dataDxfId="216" dataCellStyle="Vírgula"/>
    <tableColumn id="16" xr3:uid="{00000000-0010-0000-0100-000010000000}" name="2010:III" dataDxfId="215" dataCellStyle="Vírgula"/>
    <tableColumn id="17" xr3:uid="{00000000-0010-0000-0100-000011000000}" name="2010:IV" dataDxfId="214" dataCellStyle="Vírgula"/>
    <tableColumn id="18" xr3:uid="{00000000-0010-0000-0100-000012000000}" name="2011:I" dataDxfId="213" dataCellStyle="Vírgula"/>
    <tableColumn id="19" xr3:uid="{00000000-0010-0000-0100-000013000000}" name="2011:II" dataDxfId="212" dataCellStyle="Vírgula"/>
    <tableColumn id="20" xr3:uid="{00000000-0010-0000-0100-000014000000}" name="2011:III" dataDxfId="211" dataCellStyle="Vírgula"/>
    <tableColumn id="21" xr3:uid="{00000000-0010-0000-0100-000015000000}" name="2011:IV" dataDxfId="210" dataCellStyle="Vírgula"/>
    <tableColumn id="22" xr3:uid="{00000000-0010-0000-0100-000016000000}" name="2012:I" dataDxfId="209" dataCellStyle="Vírgula"/>
    <tableColumn id="23" xr3:uid="{00000000-0010-0000-0100-000017000000}" name="2012:II" dataDxfId="208" dataCellStyle="Vírgula"/>
    <tableColumn id="24" xr3:uid="{00000000-0010-0000-0100-000018000000}" name="2012:III" dataDxfId="207" dataCellStyle="Vírgula"/>
    <tableColumn id="25" xr3:uid="{00000000-0010-0000-0100-000019000000}" name="2012:IV" dataDxfId="206" dataCellStyle="Vírgula"/>
    <tableColumn id="26" xr3:uid="{00000000-0010-0000-0100-00001A000000}" name="2013:I" dataDxfId="205" dataCellStyle="Vírgula"/>
    <tableColumn id="27" xr3:uid="{00000000-0010-0000-0100-00001B000000}" name="2013:II" dataDxfId="204" dataCellStyle="Vírgula"/>
    <tableColumn id="28" xr3:uid="{00000000-0010-0000-0100-00001C000000}" name="2013:III" dataDxfId="203" dataCellStyle="Vírgula"/>
    <tableColumn id="29" xr3:uid="{00000000-0010-0000-0100-00001D000000}" name="2013:IV" dataDxfId="202" dataCellStyle="Vírgula"/>
    <tableColumn id="30" xr3:uid="{00000000-0010-0000-0100-00001E000000}" name="2014:I" dataDxfId="201" dataCellStyle="Vírgula"/>
    <tableColumn id="31" xr3:uid="{00000000-0010-0000-0100-00001F000000}" name="2014:II" dataDxfId="200" dataCellStyle="Vírgula"/>
    <tableColumn id="32" xr3:uid="{00000000-0010-0000-0100-000020000000}" name="2014:III" dataDxfId="199" dataCellStyle="Vírgula"/>
    <tableColumn id="33" xr3:uid="{00000000-0010-0000-0100-000021000000}" name="2014:IV" dataDxfId="198" dataCellStyle="Vírgula"/>
    <tableColumn id="34" xr3:uid="{00000000-0010-0000-0100-000022000000}" name="2015:I" dataDxfId="197" dataCellStyle="Vírgula"/>
    <tableColumn id="35" xr3:uid="{00000000-0010-0000-0100-000023000000}" name="2015:II" dataDxfId="196" dataCellStyle="Vírgula"/>
    <tableColumn id="36" xr3:uid="{00000000-0010-0000-0100-000024000000}" name="2015:III" dataDxfId="195" dataCellStyle="Vírgula"/>
    <tableColumn id="37" xr3:uid="{00000000-0010-0000-0100-000025000000}" name="2015:IV" dataDxfId="194" dataCellStyle="Vírgula"/>
    <tableColumn id="38" xr3:uid="{00000000-0010-0000-0100-000026000000}" name="2016:I" dataDxfId="193" dataCellStyle="Vírgula"/>
    <tableColumn id="39" xr3:uid="{00000000-0010-0000-0100-000027000000}" name="2016:II" dataDxfId="192" dataCellStyle="Vírgula"/>
    <tableColumn id="40" xr3:uid="{00000000-0010-0000-0100-000028000000}" name="2016:III" dataDxfId="191" dataCellStyle="Vírgula"/>
    <tableColumn id="41" xr3:uid="{00000000-0010-0000-0100-000029000000}" name="2016:IV" dataDxfId="190" dataCellStyle="Vírgula"/>
    <tableColumn id="42" xr3:uid="{00000000-0010-0000-0100-00002A000000}" name="2017:I" dataDxfId="189" dataCellStyle="Vírgula"/>
    <tableColumn id="43" xr3:uid="{00000000-0010-0000-0100-00002B000000}" name="2017:II" dataDxfId="188" dataCellStyle="Vírgula"/>
    <tableColumn id="44" xr3:uid="{00000000-0010-0000-0100-00002C000000}" name="2017:III" dataDxfId="187" dataCellStyle="Vírgula"/>
    <tableColumn id="45" xr3:uid="{00000000-0010-0000-0100-00002D000000}" name="2017:IV" dataDxfId="186" dataCellStyle="Vírgula"/>
    <tableColumn id="46" xr3:uid="{00000000-0010-0000-0100-00002E000000}" name="2018:I" dataDxfId="185" dataCellStyle="Vírgula"/>
    <tableColumn id="47" xr3:uid="{00000000-0010-0000-0100-00002F000000}" name="2018:II" dataDxfId="184" dataCellStyle="Vírgula"/>
    <tableColumn id="48" xr3:uid="{00000000-0010-0000-0100-000030000000}" name="2018:III" dataDxfId="183" dataCellStyle="Vírgula"/>
    <tableColumn id="49" xr3:uid="{00000000-0010-0000-0100-000031000000}" name="2018:IV" dataDxfId="182" dataCellStyle="Vírgula"/>
    <tableColumn id="50" xr3:uid="{00000000-0010-0000-0100-000032000000}" name="2019:I" dataDxfId="181" dataCellStyle="Vírgula"/>
    <tableColumn id="51" xr3:uid="{00000000-0010-0000-0100-000033000000}" name="2019:II" dataDxfId="180" dataCellStyle="Vírgula"/>
    <tableColumn id="52" xr3:uid="{00000000-0010-0000-0100-000034000000}" name="2019:III" dataDxfId="179" dataCellStyle="Vírgula"/>
    <tableColumn id="53" xr3:uid="{00000000-0010-0000-0100-000035000000}" name="2019:IV" dataDxfId="178" dataCellStyle="Vírgula"/>
    <tableColumn id="54" xr3:uid="{00000000-0010-0000-0100-000036000000}" name="2020:I" dataDxfId="177" dataCellStyle="Vírgula"/>
    <tableColumn id="55" xr3:uid="{00000000-0010-0000-0100-000037000000}" name="2020:II" dataDxfId="176" dataCellStyle="Vírgula"/>
    <tableColumn id="56" xr3:uid="{00000000-0010-0000-0100-000038000000}" name="2020:III" dataDxfId="175" dataCellStyle="Vírgula"/>
    <tableColumn id="57" xr3:uid="{00000000-0010-0000-0100-000039000000}" name="2020:IV" dataDxfId="174" dataCellStyle="Vírgula"/>
    <tableColumn id="58" xr3:uid="{00000000-0010-0000-0100-00003A000000}" name="2021:I" dataDxfId="173" dataCellStyle="Vírgula"/>
    <tableColumn id="59" xr3:uid="{00000000-0010-0000-0100-00003B000000}" name="2021:II" dataDxfId="172" dataCellStyle="Vírgula"/>
    <tableColumn id="60" xr3:uid="{00000000-0010-0000-0100-00003C000000}" name="2021:III" dataDxfId="171" dataCellStyle="Vírgula"/>
    <tableColumn id="61" xr3:uid="{00000000-0010-0000-0100-00003D000000}" name="2021:IV" dataDxfId="170" dataCellStyle="Vírgula"/>
    <tableColumn id="62" xr3:uid="{00000000-0010-0000-0100-00003E000000}" name="2022:I" dataDxfId="169" dataCellStyle="Vírgula"/>
    <tableColumn id="63" xr3:uid="{00000000-0010-0000-0100-00003F000000}" name="2022:II" dataDxfId="168" dataCellStyle="Vírgula"/>
    <tableColumn id="64" xr3:uid="{00000000-0010-0000-0100-000040000000}" name="2022:III" dataDxfId="167" dataCellStyle="Vírgula"/>
    <tableColumn id="65" xr3:uid="{00000000-0010-0000-0100-000041000000}" name="2022:IV" dataDxfId="166" dataCellStyle="Vírgula"/>
    <tableColumn id="66" xr3:uid="{00000000-0010-0000-0100-000042000000}" name="2023:I" dataDxfId="165" dataCellStyle="Vírgula"/>
    <tableColumn id="67" xr3:uid="{AF87BCCD-C637-4601-9020-19F48F1DE867}" name="2023:II" dataDxfId="164" dataCellStyle="Vírgula"/>
    <tableColumn id="68" xr3:uid="{8C104EC0-8DD8-495C-818B-32E827368293}" name="2023:III" dataDxfId="163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P14" totalsRowShown="0" headerRowDxfId="162" dataDxfId="160" headerRowBorderDxfId="161" tableBorderDxfId="159" headerRowCellStyle="Vírgula">
  <tableColumns count="68">
    <tableColumn id="1" xr3:uid="{00000000-0010-0000-0200-000001000000}" name="Coluna1" dataDxfId="158"/>
    <tableColumn id="2" xr3:uid="{00000000-0010-0000-0200-000002000000}" name="2007:I" dataDxfId="157"/>
    <tableColumn id="3" xr3:uid="{00000000-0010-0000-0200-000003000000}" name="2007:II" dataDxfId="156"/>
    <tableColumn id="4" xr3:uid="{00000000-0010-0000-0200-000004000000}" name="2007:III" dataDxfId="155"/>
    <tableColumn id="5" xr3:uid="{00000000-0010-0000-0200-000005000000}" name="2007:IV" dataDxfId="154"/>
    <tableColumn id="6" xr3:uid="{00000000-0010-0000-0200-000006000000}" name="2008:I" dataDxfId="153"/>
    <tableColumn id="7" xr3:uid="{00000000-0010-0000-0200-000007000000}" name="2008:II" dataDxfId="152"/>
    <tableColumn id="8" xr3:uid="{00000000-0010-0000-0200-000008000000}" name="2008:III" dataDxfId="151"/>
    <tableColumn id="9" xr3:uid="{00000000-0010-0000-0200-000009000000}" name="2008:IV" dataDxfId="150"/>
    <tableColumn id="10" xr3:uid="{00000000-0010-0000-0200-00000A000000}" name="2009:I" dataDxfId="149"/>
    <tableColumn id="11" xr3:uid="{00000000-0010-0000-0200-00000B000000}" name="2009:II" dataDxfId="148"/>
    <tableColumn id="12" xr3:uid="{00000000-0010-0000-0200-00000C000000}" name="2009:III" dataDxfId="147"/>
    <tableColumn id="13" xr3:uid="{00000000-0010-0000-0200-00000D000000}" name="2009:IV" dataDxfId="146"/>
    <tableColumn id="14" xr3:uid="{00000000-0010-0000-0200-00000E000000}" name="2010:I" dataDxfId="145"/>
    <tableColumn id="15" xr3:uid="{00000000-0010-0000-0200-00000F000000}" name="2010:II" dataDxfId="144"/>
    <tableColumn id="16" xr3:uid="{00000000-0010-0000-0200-000010000000}" name="2010:III" dataDxfId="143"/>
    <tableColumn id="17" xr3:uid="{00000000-0010-0000-0200-000011000000}" name="2010:IV" dataDxfId="142"/>
    <tableColumn id="18" xr3:uid="{00000000-0010-0000-0200-000012000000}" name="2011:I" dataDxfId="141"/>
    <tableColumn id="19" xr3:uid="{00000000-0010-0000-0200-000013000000}" name="2011:II" dataDxfId="140"/>
    <tableColumn id="20" xr3:uid="{00000000-0010-0000-0200-000014000000}" name="2011:III" dataDxfId="139"/>
    <tableColumn id="21" xr3:uid="{00000000-0010-0000-0200-000015000000}" name="2011:IV" dataDxfId="138"/>
    <tableColumn id="22" xr3:uid="{00000000-0010-0000-0200-000016000000}" name="2012:I" dataDxfId="137"/>
    <tableColumn id="23" xr3:uid="{00000000-0010-0000-0200-000017000000}" name="2012:II" dataDxfId="136"/>
    <tableColumn id="24" xr3:uid="{00000000-0010-0000-0200-000018000000}" name="2012:III" dataDxfId="135"/>
    <tableColumn id="25" xr3:uid="{00000000-0010-0000-0200-000019000000}" name="2012:IV" dataDxfId="134"/>
    <tableColumn id="26" xr3:uid="{00000000-0010-0000-0200-00001A000000}" name="2013:I" dataDxfId="133"/>
    <tableColumn id="27" xr3:uid="{00000000-0010-0000-0200-00001B000000}" name="2013:II" dataDxfId="132"/>
    <tableColumn id="28" xr3:uid="{00000000-0010-0000-0200-00001C000000}" name="2013:III" dataDxfId="131"/>
    <tableColumn id="29" xr3:uid="{00000000-0010-0000-0200-00001D000000}" name="2013:IV" dataDxfId="130"/>
    <tableColumn id="30" xr3:uid="{00000000-0010-0000-0200-00001E000000}" name="2014:I" dataDxfId="129"/>
    <tableColumn id="31" xr3:uid="{00000000-0010-0000-0200-00001F000000}" name="2014:II" dataDxfId="128"/>
    <tableColumn id="32" xr3:uid="{00000000-0010-0000-0200-000020000000}" name="2014:III" dataDxfId="127"/>
    <tableColumn id="33" xr3:uid="{00000000-0010-0000-0200-000021000000}" name="2014:IV" dataDxfId="126"/>
    <tableColumn id="34" xr3:uid="{00000000-0010-0000-0200-000022000000}" name="2015:I" dataDxfId="125"/>
    <tableColumn id="35" xr3:uid="{00000000-0010-0000-0200-000023000000}" name="2015:II" dataDxfId="124"/>
    <tableColumn id="36" xr3:uid="{00000000-0010-0000-0200-000024000000}" name="2015:III" dataDxfId="123"/>
    <tableColumn id="37" xr3:uid="{00000000-0010-0000-0200-000025000000}" name="2015:IV" dataDxfId="122"/>
    <tableColumn id="38" xr3:uid="{00000000-0010-0000-0200-000026000000}" name="2016:I" dataDxfId="121"/>
    <tableColumn id="39" xr3:uid="{00000000-0010-0000-0200-000027000000}" name="2016:II" dataDxfId="120"/>
    <tableColumn id="40" xr3:uid="{00000000-0010-0000-0200-000028000000}" name="2016:III" dataDxfId="119"/>
    <tableColumn id="41" xr3:uid="{00000000-0010-0000-0200-000029000000}" name="2016:IV" dataDxfId="118"/>
    <tableColumn id="42" xr3:uid="{00000000-0010-0000-0200-00002A000000}" name="2017:I" dataDxfId="117"/>
    <tableColumn id="43" xr3:uid="{00000000-0010-0000-0200-00002B000000}" name="2017:II" dataDxfId="116"/>
    <tableColumn id="44" xr3:uid="{00000000-0010-0000-0200-00002C000000}" name="2017:III" dataDxfId="115"/>
    <tableColumn id="45" xr3:uid="{00000000-0010-0000-0200-00002D000000}" name="2017:IV" dataDxfId="114"/>
    <tableColumn id="46" xr3:uid="{00000000-0010-0000-0200-00002E000000}" name="2018:I" dataDxfId="113"/>
    <tableColumn id="47" xr3:uid="{00000000-0010-0000-0200-00002F000000}" name="2018:II" dataDxfId="112"/>
    <tableColumn id="48" xr3:uid="{00000000-0010-0000-0200-000030000000}" name="2018:III" dataDxfId="111"/>
    <tableColumn id="49" xr3:uid="{00000000-0010-0000-0200-000031000000}" name="2018:IV" dataDxfId="110"/>
    <tableColumn id="50" xr3:uid="{00000000-0010-0000-0200-000032000000}" name="2019:I" dataDxfId="109"/>
    <tableColumn id="51" xr3:uid="{00000000-0010-0000-0200-000033000000}" name="2019:II" dataDxfId="108"/>
    <tableColumn id="52" xr3:uid="{00000000-0010-0000-0200-000034000000}" name="2019:III" dataDxfId="107"/>
    <tableColumn id="53" xr3:uid="{00000000-0010-0000-0200-000035000000}" name="2019:IV" dataDxfId="106"/>
    <tableColumn id="54" xr3:uid="{00000000-0010-0000-0200-000036000000}" name="2020:I" dataDxfId="105"/>
    <tableColumn id="55" xr3:uid="{00000000-0010-0000-0200-000037000000}" name="2020:II" dataDxfId="104"/>
    <tableColumn id="56" xr3:uid="{00000000-0010-0000-0200-000038000000}" name="2020:III" dataDxfId="103"/>
    <tableColumn id="57" xr3:uid="{00000000-0010-0000-0200-000039000000}" name="2020:IV" dataDxfId="102"/>
    <tableColumn id="58" xr3:uid="{00000000-0010-0000-0200-00003A000000}" name="2021:I" dataDxfId="101"/>
    <tableColumn id="59" xr3:uid="{00000000-0010-0000-0200-00003B000000}" name="2021:II" dataDxfId="100"/>
    <tableColumn id="60" xr3:uid="{00000000-0010-0000-0200-00003C000000}" name="2021:III" dataDxfId="99"/>
    <tableColumn id="61" xr3:uid="{00000000-0010-0000-0200-00003D000000}" name="2021:IV" dataDxfId="98"/>
    <tableColumn id="62" xr3:uid="{00000000-0010-0000-0200-00003E000000}" name="2022:I" dataDxfId="97"/>
    <tableColumn id="63" xr3:uid="{00000000-0010-0000-0200-00003F000000}" name="2022:II" dataDxfId="96"/>
    <tableColumn id="64" xr3:uid="{00000000-0010-0000-0200-000040000000}" name="2022:III" dataDxfId="95"/>
    <tableColumn id="65" xr3:uid="{00000000-0010-0000-0200-000041000000}" name="2022:IV" dataDxfId="94"/>
    <tableColumn id="66" xr3:uid="{00000000-0010-0000-0200-000042000000}" name="2023:I" dataDxfId="93"/>
    <tableColumn id="67" xr3:uid="{9CEF817A-7E55-4C6C-AA63-AC96A64A3980}" name="2023:II" dataDxfId="92"/>
    <tableColumn id="68" xr3:uid="{B1CA8E03-A3D1-4B52-B800-45F2E13C6820}" name="2023:III" dataDxfId="9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P14" totalsRowShown="0" headerRowDxfId="90" dataDxfId="88" headerRowBorderDxfId="89" tableBorderDxfId="87" headerRowCellStyle="Vírgula" dataCellStyle="Normal 3">
  <tableColumns count="68">
    <tableColumn id="1" xr3:uid="{00000000-0010-0000-0300-000001000000}" name="Coluna1" dataDxfId="86" dataCellStyle="Normal 3"/>
    <tableColumn id="2" xr3:uid="{00000000-0010-0000-0300-000002000000}" name="2007:I" dataDxfId="85" dataCellStyle="Normal 3"/>
    <tableColumn id="3" xr3:uid="{00000000-0010-0000-0300-000003000000}" name="2007:II" dataDxfId="84" dataCellStyle="Normal 3"/>
    <tableColumn id="4" xr3:uid="{00000000-0010-0000-0300-000004000000}" name="2007:III" dataDxfId="83" dataCellStyle="Normal 3"/>
    <tableColumn id="5" xr3:uid="{00000000-0010-0000-0300-000005000000}" name="2007:IV" dataDxfId="82" dataCellStyle="Normal 3"/>
    <tableColumn id="6" xr3:uid="{00000000-0010-0000-0300-000006000000}" name="2008:I" dataDxfId="81" dataCellStyle="Normal 3"/>
    <tableColumn id="7" xr3:uid="{00000000-0010-0000-0300-000007000000}" name="2008:II" dataDxfId="80" dataCellStyle="Normal 3"/>
    <tableColumn id="8" xr3:uid="{00000000-0010-0000-0300-000008000000}" name="2008:III" dataDxfId="79" dataCellStyle="Normal 3"/>
    <tableColumn id="9" xr3:uid="{00000000-0010-0000-0300-000009000000}" name="2008:IV" dataDxfId="78" dataCellStyle="Normal 3"/>
    <tableColumn id="10" xr3:uid="{00000000-0010-0000-0300-00000A000000}" name="2009:I" dataDxfId="77" dataCellStyle="Normal 3"/>
    <tableColumn id="11" xr3:uid="{00000000-0010-0000-0300-00000B000000}" name="2009:II" dataDxfId="76" dataCellStyle="Normal 3"/>
    <tableColumn id="12" xr3:uid="{00000000-0010-0000-0300-00000C000000}" name="2009:III" dataDxfId="75" dataCellStyle="Normal 3"/>
    <tableColumn id="13" xr3:uid="{00000000-0010-0000-0300-00000D000000}" name="2009:IV" dataDxfId="74" dataCellStyle="Normal 3"/>
    <tableColumn id="14" xr3:uid="{00000000-0010-0000-0300-00000E000000}" name="2010:I" dataDxfId="73" dataCellStyle="Normal 3"/>
    <tableColumn id="15" xr3:uid="{00000000-0010-0000-0300-00000F000000}" name="2010:II" dataDxfId="72" dataCellStyle="Normal 3"/>
    <tableColumn id="16" xr3:uid="{00000000-0010-0000-0300-000010000000}" name="2010:III" dataDxfId="71" dataCellStyle="Normal 3"/>
    <tableColumn id="17" xr3:uid="{00000000-0010-0000-0300-000011000000}" name="2010:IV" dataDxfId="70" dataCellStyle="Normal 3"/>
    <tableColumn id="18" xr3:uid="{00000000-0010-0000-0300-000012000000}" name="2011:I" dataDxfId="69" dataCellStyle="Normal 3"/>
    <tableColumn id="19" xr3:uid="{00000000-0010-0000-0300-000013000000}" name="2011:II" dataDxfId="68" dataCellStyle="Normal 3"/>
    <tableColumn id="20" xr3:uid="{00000000-0010-0000-0300-000014000000}" name="2011:III" dataDxfId="67" dataCellStyle="Normal 3"/>
    <tableColumn id="21" xr3:uid="{00000000-0010-0000-0300-000015000000}" name="2011:IV" dataDxfId="66" dataCellStyle="Normal 3"/>
    <tableColumn id="22" xr3:uid="{00000000-0010-0000-0300-000016000000}" name="2012:I" dataDxfId="65" dataCellStyle="Normal 3"/>
    <tableColumn id="23" xr3:uid="{00000000-0010-0000-0300-000017000000}" name="2012:II" dataDxfId="64" dataCellStyle="Normal 3"/>
    <tableColumn id="24" xr3:uid="{00000000-0010-0000-0300-000018000000}" name="2012:III" dataDxfId="63" dataCellStyle="Normal 3"/>
    <tableColumn id="25" xr3:uid="{00000000-0010-0000-0300-000019000000}" name="2012:IV" dataDxfId="62" dataCellStyle="Normal 3"/>
    <tableColumn id="26" xr3:uid="{00000000-0010-0000-0300-00001A000000}" name="2013:I" dataDxfId="61" dataCellStyle="Normal 3"/>
    <tableColumn id="27" xr3:uid="{00000000-0010-0000-0300-00001B000000}" name="2013:II" dataDxfId="60" dataCellStyle="Normal 3"/>
    <tableColumn id="28" xr3:uid="{00000000-0010-0000-0300-00001C000000}" name="2013:III" dataDxfId="59" dataCellStyle="Normal 3"/>
    <tableColumn id="29" xr3:uid="{00000000-0010-0000-0300-00001D000000}" name="2013:IV" dataDxfId="58" dataCellStyle="Normal 3"/>
    <tableColumn id="30" xr3:uid="{00000000-0010-0000-0300-00001E000000}" name="2014:I" dataDxfId="57" dataCellStyle="Normal 3"/>
    <tableColumn id="31" xr3:uid="{00000000-0010-0000-0300-00001F000000}" name="2014:II" dataDxfId="56" dataCellStyle="Normal 3"/>
    <tableColumn id="32" xr3:uid="{00000000-0010-0000-0300-000020000000}" name="2014:III" dataDxfId="55" dataCellStyle="Normal 3"/>
    <tableColumn id="33" xr3:uid="{00000000-0010-0000-0300-000021000000}" name="2014:IV" dataDxfId="54" dataCellStyle="Normal 3"/>
    <tableColumn id="34" xr3:uid="{00000000-0010-0000-0300-000022000000}" name="2015:I" dataDxfId="53" dataCellStyle="Normal 3"/>
    <tableColumn id="35" xr3:uid="{00000000-0010-0000-0300-000023000000}" name="2015:II" dataDxfId="52" dataCellStyle="Normal 3"/>
    <tableColumn id="36" xr3:uid="{00000000-0010-0000-0300-000024000000}" name="2015:III" dataDxfId="51" dataCellStyle="Normal 3"/>
    <tableColumn id="37" xr3:uid="{00000000-0010-0000-0300-000025000000}" name="2015:IV" dataDxfId="50" dataCellStyle="Normal 3"/>
    <tableColumn id="38" xr3:uid="{00000000-0010-0000-0300-000026000000}" name="2016:I" dataDxfId="49" dataCellStyle="Normal 3"/>
    <tableColumn id="39" xr3:uid="{00000000-0010-0000-0300-000027000000}" name="2016:II" dataDxfId="48" dataCellStyle="Normal 3"/>
    <tableColumn id="40" xr3:uid="{00000000-0010-0000-0300-000028000000}" name="2016:III" dataDxfId="47" dataCellStyle="Normal 3"/>
    <tableColumn id="41" xr3:uid="{00000000-0010-0000-0300-000029000000}" name="2016:IV" dataDxfId="46" dataCellStyle="Normal 3"/>
    <tableColumn id="42" xr3:uid="{00000000-0010-0000-0300-00002A000000}" name="2017:I" dataDxfId="45" dataCellStyle="Normal 3"/>
    <tableColumn id="43" xr3:uid="{00000000-0010-0000-0300-00002B000000}" name="2017:II" dataDxfId="44" dataCellStyle="Normal 3"/>
    <tableColumn id="44" xr3:uid="{00000000-0010-0000-0300-00002C000000}" name="2017:III" dataDxfId="43" dataCellStyle="Normal 3"/>
    <tableColumn id="45" xr3:uid="{00000000-0010-0000-0300-00002D000000}" name="2017:IV" dataDxfId="42" dataCellStyle="Normal 3"/>
    <tableColumn id="46" xr3:uid="{00000000-0010-0000-0300-00002E000000}" name="2018:I" dataDxfId="41" dataCellStyle="Normal 3"/>
    <tableColumn id="47" xr3:uid="{00000000-0010-0000-0300-00002F000000}" name="2018:II" dataDxfId="40" dataCellStyle="Normal 3"/>
    <tableColumn id="48" xr3:uid="{00000000-0010-0000-0300-000030000000}" name="2018:III" dataDxfId="39" dataCellStyle="Normal 3"/>
    <tableColumn id="49" xr3:uid="{00000000-0010-0000-0300-000031000000}" name="2018:IV" dataDxfId="38" dataCellStyle="Normal 3"/>
    <tableColumn id="50" xr3:uid="{00000000-0010-0000-0300-000032000000}" name="2019:I" dataDxfId="37" dataCellStyle="Normal 3"/>
    <tableColumn id="51" xr3:uid="{00000000-0010-0000-0300-000033000000}" name="2019:II" dataDxfId="36" dataCellStyle="Normal 3"/>
    <tableColumn id="52" xr3:uid="{00000000-0010-0000-0300-000034000000}" name="2019:III" dataDxfId="35" dataCellStyle="Normal 3"/>
    <tableColumn id="53" xr3:uid="{00000000-0010-0000-0300-000035000000}" name="2019:IV" dataDxfId="34" dataCellStyle="Normal 3"/>
    <tableColumn id="54" xr3:uid="{00000000-0010-0000-0300-000036000000}" name="2020:I" dataDxfId="33" dataCellStyle="Normal 3"/>
    <tableColumn id="55" xr3:uid="{00000000-0010-0000-0300-000037000000}" name="2020:II" dataDxfId="32" dataCellStyle="Normal 3"/>
    <tableColumn id="56" xr3:uid="{00000000-0010-0000-0300-000038000000}" name="2020:III" dataDxfId="31" dataCellStyle="Normal 3"/>
    <tableColumn id="57" xr3:uid="{00000000-0010-0000-0300-000039000000}" name="2020:IV" dataDxfId="30" dataCellStyle="Normal 3"/>
    <tableColumn id="58" xr3:uid="{00000000-0010-0000-0300-00003A000000}" name="2021:I" dataDxfId="29" dataCellStyle="Normal 3"/>
    <tableColumn id="59" xr3:uid="{00000000-0010-0000-0300-00003B000000}" name="2021:II" dataDxfId="28" dataCellStyle="Normal 3"/>
    <tableColumn id="60" xr3:uid="{00000000-0010-0000-0300-00003C000000}" name="2021:III" dataDxfId="27" dataCellStyle="Normal 3"/>
    <tableColumn id="61" xr3:uid="{00000000-0010-0000-0300-00003D000000}" name="2021:IV" dataDxfId="26" dataCellStyle="Normal 3"/>
    <tableColumn id="62" xr3:uid="{00000000-0010-0000-0300-00003E000000}" name="2022:I" dataDxfId="25" dataCellStyle="Normal 3"/>
    <tableColumn id="63" xr3:uid="{00000000-0010-0000-0300-00003F000000}" name="2022:II" dataDxfId="24" dataCellStyle="Normal 3"/>
    <tableColumn id="64" xr3:uid="{00000000-0010-0000-0300-000040000000}" name="2022:III" dataDxfId="23" dataCellStyle="Normal 3"/>
    <tableColumn id="65" xr3:uid="{00000000-0010-0000-0300-000041000000}" name="2022:IV" dataDxfId="22" dataCellStyle="Normal 3"/>
    <tableColumn id="66" xr3:uid="{00000000-0010-0000-0300-000042000000}" name="2023:I" dataDxfId="21" dataCellStyle="Normal 3"/>
    <tableColumn id="67" xr3:uid="{FFD4980E-84BC-4D25-A4EC-BAAE579E4DE9}" name="2023:II" dataDxfId="20" dataCellStyle="Normal 3"/>
    <tableColumn id="68" xr3:uid="{F882C7A4-2E31-4E3A-A52D-E54B585C78A7}" name="2023:III" dataDxfId="19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Q22" totalsRowShown="0" headerRowDxfId="18" dataDxfId="17">
  <tableColumns count="17">
    <tableColumn id="1" xr3:uid="{00000000-0010-0000-0400-000001000000}" name="VA ENCADEADO POR SECTORES DE ACTIVIDADE " dataDxfId="16"/>
    <tableColumn id="2" xr3:uid="{00000000-0010-0000-0400-000002000000}" name="2007" dataDxfId="15"/>
    <tableColumn id="3" xr3:uid="{00000000-0010-0000-0400-000003000000}" name="2008" dataDxfId="14"/>
    <tableColumn id="4" xr3:uid="{00000000-0010-0000-0400-000004000000}" name="2009" dataDxfId="13"/>
    <tableColumn id="5" xr3:uid="{00000000-0010-0000-0400-000005000000}" name="2010" dataDxfId="12"/>
    <tableColumn id="6" xr3:uid="{00000000-0010-0000-0400-000006000000}" name="2011" dataDxfId="11"/>
    <tableColumn id="7" xr3:uid="{00000000-0010-0000-0400-000007000000}" name="2012" dataDxfId="10"/>
    <tableColumn id="8" xr3:uid="{00000000-0010-0000-0400-000008000000}" name="2013" dataDxfId="9"/>
    <tableColumn id="9" xr3:uid="{00000000-0010-0000-0400-000009000000}" name="2014" dataDxfId="8"/>
    <tableColumn id="10" xr3:uid="{00000000-0010-0000-0400-00000A000000}" name="2015" dataDxfId="7"/>
    <tableColumn id="11" xr3:uid="{00000000-0010-0000-0400-00000B000000}" name="2016" dataDxfId="6"/>
    <tableColumn id="12" xr3:uid="{00000000-0010-0000-0400-00000C000000}" name="2017" dataDxfId="5"/>
    <tableColumn id="13" xr3:uid="{00000000-0010-0000-0400-00000D000000}" name="2018" dataDxfId="4"/>
    <tableColumn id="14" xr3:uid="{00000000-0010-0000-0400-00000E000000}" name="2019" dataDxfId="3"/>
    <tableColumn id="15" xr3:uid="{00000000-0010-0000-0400-00000F000000}" name="2020" dataDxfId="2"/>
    <tableColumn id="16" xr3:uid="{00000000-0010-0000-0400-000010000000}" name="2021P" dataDxfId="1"/>
    <tableColumn id="17" xr3:uid="{00000000-0010-0000-0400-000011000000}" name="2022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Layout" zoomScale="50" zoomScaleNormal="100" zoomScalePageLayoutView="50" workbookViewId="0">
      <selection activeCell="Y51" sqref="Y51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R26"/>
  <sheetViews>
    <sheetView showGridLines="0" view="pageLayout" zoomScaleNormal="100" workbookViewId="0">
      <selection activeCell="P21" sqref="P21"/>
    </sheetView>
  </sheetViews>
  <sheetFormatPr defaultColWidth="9.140625" defaultRowHeight="15" customHeight="1" x14ac:dyDescent="0.25"/>
  <cols>
    <col min="1" max="1" width="54.7109375" style="35" customWidth="1"/>
    <col min="2" max="12" width="6.28515625" style="35" bestFit="1" customWidth="1"/>
    <col min="13" max="15" width="6.5703125" style="35" bestFit="1" customWidth="1"/>
    <col min="16" max="16" width="6.7109375" style="35" bestFit="1" customWidth="1"/>
    <col min="17" max="16384" width="9.140625" style="35"/>
  </cols>
  <sheetData>
    <row r="1" spans="1:16" ht="15" customHeight="1" x14ac:dyDescent="0.25">
      <c r="A1" s="69" t="s">
        <v>128</v>
      </c>
    </row>
    <row r="2" spans="1:16" ht="15" customHeight="1" x14ac:dyDescent="0.25">
      <c r="A2" s="114" t="s">
        <v>116</v>
      </c>
      <c r="B2" s="115">
        <v>2008</v>
      </c>
      <c r="C2" s="115">
        <v>2009</v>
      </c>
      <c r="D2" s="115">
        <v>2010</v>
      </c>
      <c r="E2" s="115">
        <v>2011</v>
      </c>
      <c r="F2" s="115">
        <v>2012</v>
      </c>
      <c r="G2" s="115">
        <v>2013</v>
      </c>
      <c r="H2" s="115">
        <v>2014</v>
      </c>
      <c r="I2" s="115">
        <v>2015</v>
      </c>
      <c r="J2" s="115">
        <v>2016</v>
      </c>
      <c r="K2" s="115">
        <v>2017</v>
      </c>
      <c r="L2" s="115">
        <v>2018</v>
      </c>
      <c r="M2" s="115">
        <v>2019</v>
      </c>
      <c r="N2" s="115">
        <v>2020</v>
      </c>
      <c r="O2" s="115" t="s">
        <v>129</v>
      </c>
      <c r="P2" s="115" t="s">
        <v>130</v>
      </c>
    </row>
    <row r="3" spans="1:16" ht="15" customHeight="1" x14ac:dyDescent="0.25">
      <c r="A3" s="100" t="s">
        <v>65</v>
      </c>
      <c r="B3" s="73">
        <f>('Q2.2'!C3/'Q2.2'!B3-1)*100</f>
        <v>3.9440735176894837</v>
      </c>
      <c r="C3" s="73">
        <f>('Q2.2'!D3/'Q2.2'!C3-1)*100</f>
        <v>11.017596231603498</v>
      </c>
      <c r="D3" s="73">
        <f>('Q2.2'!E3/'Q2.2'!D3-1)*100</f>
        <v>-4.3371938641395991</v>
      </c>
      <c r="E3" s="73">
        <f>('Q2.2'!F3/'Q2.2'!E3-1)*100</f>
        <v>7.863788633650115</v>
      </c>
      <c r="F3" s="73">
        <f>('Q2.2'!G3/'Q2.2'!F3-1)*100</f>
        <v>7.8721354017979195</v>
      </c>
      <c r="G3" s="73">
        <f>('Q2.2'!H3/'Q2.2'!G3-1)*100</f>
        <v>-3.2425499555471138</v>
      </c>
      <c r="H3" s="73">
        <f>('Q2.2'!I3/'Q2.2'!H3-1)*100</f>
        <v>1.2427853396234978</v>
      </c>
      <c r="I3" s="73">
        <f>('Q2.2'!J3/'Q2.2'!I3-1)*100</f>
        <v>7.2030533739916081</v>
      </c>
      <c r="J3" s="73">
        <f>('Q2.2'!K3/'Q2.2'!J3-1)*100</f>
        <v>9.0312990025076978</v>
      </c>
      <c r="K3" s="73">
        <f>('Q2.2'!L3/'Q2.2'!K3-1)*100</f>
        <v>-15.480929014947108</v>
      </c>
      <c r="L3" s="73">
        <f>('Q2.2'!M3/'Q2.2'!L3-1)*100</f>
        <v>-17.58198131830526</v>
      </c>
      <c r="M3" s="73">
        <f>('Q2.2'!N3/'Q2.2'!M3-1)*100</f>
        <v>-1.9570031003902533</v>
      </c>
      <c r="N3" s="73">
        <f>('Q2.2'!O3/'Q2.2'!N3-1)*100</f>
        <v>20.377193239635403</v>
      </c>
      <c r="O3" s="73">
        <f>('Q2.2'!P3/'Q2.2'!O3-1)*100</f>
        <v>0.26941194111571587</v>
      </c>
      <c r="P3" s="73">
        <f>('Q2.2'!Q3/'Q2.2'!P3-1)*100</f>
        <v>-8.9073394277872318</v>
      </c>
    </row>
    <row r="4" spans="1:16" ht="15" customHeight="1" x14ac:dyDescent="0.25">
      <c r="A4" s="75" t="s">
        <v>121</v>
      </c>
      <c r="B4" s="72">
        <f>('Q2.2'!C4/'Q2.2'!B4-1)*100</f>
        <v>-21.549372812936372</v>
      </c>
      <c r="C4" s="72">
        <f>('Q2.2'!D4/'Q2.2'!C4-1)*100</f>
        <v>40.011836017695892</v>
      </c>
      <c r="D4" s="72">
        <f>('Q2.2'!E4/'Q2.2'!D4-1)*100</f>
        <v>3.7440615983933778</v>
      </c>
      <c r="E4" s="72">
        <f>('Q2.2'!F4/'Q2.2'!E4-1)*100</f>
        <v>-32.78466585748275</v>
      </c>
      <c r="F4" s="72">
        <f>('Q2.2'!G4/'Q2.2'!F4-1)*100</f>
        <v>32.515655844971981</v>
      </c>
      <c r="G4" s="72">
        <f>('Q2.2'!H4/'Q2.2'!G4-1)*100</f>
        <v>21.514091046690311</v>
      </c>
      <c r="H4" s="72">
        <f>('Q2.2'!I4/'Q2.2'!H4-1)*100</f>
        <v>0.44316124307544058</v>
      </c>
      <c r="I4" s="72">
        <f>('Q2.2'!J4/'Q2.2'!I4-1)*100</f>
        <v>17.340761139508089</v>
      </c>
      <c r="J4" s="72">
        <f>('Q2.2'!K4/'Q2.2'!J4-1)*100</f>
        <v>-0.92661704299964454</v>
      </c>
      <c r="K4" s="72">
        <f>('Q2.2'!L4/'Q2.2'!K4-1)*100</f>
        <v>-1.397686327340486</v>
      </c>
      <c r="L4" s="72">
        <f>('Q2.2'!M4/'Q2.2'!L4-1)*100</f>
        <v>0.36265645550330738</v>
      </c>
      <c r="M4" s="72">
        <f>('Q2.2'!N4/'Q2.2'!M4-1)*100</f>
        <v>3.4564388693524295</v>
      </c>
      <c r="N4" s="72">
        <f>('Q2.2'!O4/'Q2.2'!N4-1)*100</f>
        <v>-2.5473684954242959</v>
      </c>
      <c r="O4" s="72">
        <f>('Q2.2'!P4/'Q2.2'!O4-1)*100</f>
        <v>11.982946641493374</v>
      </c>
      <c r="P4" s="72">
        <f>('Q2.2'!Q4/'Q2.2'!P4-1)*100</f>
        <v>-29.358905265735448</v>
      </c>
    </row>
    <row r="5" spans="1:16" ht="15" customHeight="1" x14ac:dyDescent="0.25">
      <c r="A5" s="100" t="s">
        <v>66</v>
      </c>
      <c r="B5" s="73">
        <f>('Q2.2'!C5/'Q2.2'!B5-1)*100</f>
        <v>32.766016637381547</v>
      </c>
      <c r="C5" s="73">
        <f>('Q2.2'!D5/'Q2.2'!C5-1)*100</f>
        <v>-31.310224150158028</v>
      </c>
      <c r="D5" s="73">
        <f>('Q2.2'!E5/'Q2.2'!D5-1)*100</f>
        <v>-4.5480258531309214</v>
      </c>
      <c r="E5" s="73">
        <f>('Q2.2'!F5/'Q2.2'!E5-1)*100</f>
        <v>-14.274554895465464</v>
      </c>
      <c r="F5" s="73">
        <f>('Q2.2'!G5/'Q2.2'!F5-1)*100</f>
        <v>-34.79170937496626</v>
      </c>
      <c r="G5" s="73">
        <f>('Q2.2'!H5/'Q2.2'!G5-1)*100</f>
        <v>19.922559727038625</v>
      </c>
      <c r="H5" s="73">
        <f>('Q2.2'!I5/'Q2.2'!H5-1)*100</f>
        <v>6.6432886988859297</v>
      </c>
      <c r="I5" s="73">
        <f>('Q2.2'!J5/'Q2.2'!I5-1)*100</f>
        <v>-29.25997689200447</v>
      </c>
      <c r="J5" s="73">
        <f>('Q2.2'!K5/'Q2.2'!J5-1)*100</f>
        <v>-9.051071750967898</v>
      </c>
      <c r="K5" s="73">
        <f>('Q2.2'!L5/'Q2.2'!K5-1)*100</f>
        <v>8.4611402246022482</v>
      </c>
      <c r="L5" s="73">
        <f>('Q2.2'!M5/'Q2.2'!L5-1)*100</f>
        <v>2.7867428255936577</v>
      </c>
      <c r="M5" s="73">
        <f>('Q2.2'!N5/'Q2.2'!M5-1)*100</f>
        <v>11.950838813743614</v>
      </c>
      <c r="N5" s="73">
        <f>('Q2.2'!O5/'Q2.2'!N5-1)*100</f>
        <v>-17.859355663355171</v>
      </c>
      <c r="O5" s="73">
        <f>('Q2.2'!P5/'Q2.2'!O5-1)*100</f>
        <v>19.22362742509096</v>
      </c>
      <c r="P5" s="73">
        <f>('Q2.2'!Q5/'Q2.2'!P5-1)*100</f>
        <v>4.5156077530001948</v>
      </c>
    </row>
    <row r="6" spans="1:16" ht="15" customHeight="1" x14ac:dyDescent="0.25">
      <c r="A6" s="75" t="s">
        <v>123</v>
      </c>
      <c r="B6" s="72">
        <f>('Q2.2'!C6/'Q2.2'!B6-1)*100</f>
        <v>11.853097012988535</v>
      </c>
      <c r="C6" s="72">
        <f>('Q2.2'!D6/'Q2.2'!C6-1)*100</f>
        <v>-0.76624679219194913</v>
      </c>
      <c r="D6" s="72">
        <f>('Q2.2'!E6/'Q2.2'!D6-1)*100</f>
        <v>9.6906730748911087</v>
      </c>
      <c r="E6" s="72">
        <f>('Q2.2'!F6/'Q2.2'!E6-1)*100</f>
        <v>4.2557278296558421</v>
      </c>
      <c r="F6" s="72">
        <f>('Q2.2'!G6/'Q2.2'!F6-1)*100</f>
        <v>-2.3410614516975903</v>
      </c>
      <c r="G6" s="72">
        <f>('Q2.2'!H6/'Q2.2'!G6-1)*100</f>
        <v>4.399889932948553</v>
      </c>
      <c r="H6" s="72">
        <f>('Q2.2'!I6/'Q2.2'!H6-1)*100</f>
        <v>1.9377674313498128</v>
      </c>
      <c r="I6" s="72">
        <f>('Q2.2'!J6/'Q2.2'!I6-1)*100</f>
        <v>-2.9097666771171538</v>
      </c>
      <c r="J6" s="72">
        <f>('Q2.2'!K6/'Q2.2'!J6-1)*100</f>
        <v>7.5641764182911242</v>
      </c>
      <c r="K6" s="72">
        <f>('Q2.2'!L6/'Q2.2'!K6-1)*100</f>
        <v>1.6114358938396522</v>
      </c>
      <c r="L6" s="72">
        <f>('Q2.2'!M6/'Q2.2'!L6-1)*100</f>
        <v>6.6386333570970235</v>
      </c>
      <c r="M6" s="72">
        <f>('Q2.2'!N6/'Q2.2'!M6-1)*100</f>
        <v>2.7039840651812863</v>
      </c>
      <c r="N6" s="72">
        <f>('Q2.2'!O6/'Q2.2'!N6-1)*100</f>
        <v>-19.666745729995515</v>
      </c>
      <c r="O6" s="72">
        <f>('Q2.2'!P6/'Q2.2'!O6-1)*100</f>
        <v>10.056177861722393</v>
      </c>
      <c r="P6" s="72">
        <f>('Q2.2'!Q6/'Q2.2'!P6-1)*100</f>
        <v>3.6879030405980728</v>
      </c>
    </row>
    <row r="7" spans="1:16" ht="15" customHeight="1" x14ac:dyDescent="0.25">
      <c r="A7" s="100" t="s">
        <v>67</v>
      </c>
      <c r="B7" s="73">
        <f>('Q2.2'!C7/'Q2.2'!B7-1)*100</f>
        <v>40.081023677196946</v>
      </c>
      <c r="C7" s="73">
        <f>('Q2.2'!D7/'Q2.2'!C7-1)*100</f>
        <v>13.177391957485352</v>
      </c>
      <c r="D7" s="73">
        <f>('Q2.2'!E7/'Q2.2'!D7-1)*100</f>
        <v>11.904013136615754</v>
      </c>
      <c r="E7" s="73">
        <f>('Q2.2'!F7/'Q2.2'!E7-1)*100</f>
        <v>-3.7326667791106383</v>
      </c>
      <c r="F7" s="73">
        <f>('Q2.2'!G7/'Q2.2'!F7-1)*100</f>
        <v>59.364784031794947</v>
      </c>
      <c r="G7" s="73">
        <f>('Q2.2'!H7/'Q2.2'!G7-1)*100</f>
        <v>11.172331396944513</v>
      </c>
      <c r="H7" s="73">
        <f>('Q2.2'!I7/'Q2.2'!H7-1)*100</f>
        <v>1.8705516308358261</v>
      </c>
      <c r="I7" s="73">
        <f>('Q2.2'!J7/'Q2.2'!I7-1)*100</f>
        <v>39.153296789572536</v>
      </c>
      <c r="J7" s="73">
        <f>('Q2.2'!K7/'Q2.2'!J7-1)*100</f>
        <v>-13.221578736144213</v>
      </c>
      <c r="K7" s="73">
        <f>('Q2.2'!L7/'Q2.2'!K7-1)*100</f>
        <v>2.2382173279114292</v>
      </c>
      <c r="L7" s="73">
        <f>('Q2.2'!M7/'Q2.2'!L7-1)*100</f>
        <v>3.9972320564534591</v>
      </c>
      <c r="M7" s="73">
        <f>('Q2.2'!N7/'Q2.2'!M7-1)*100</f>
        <v>-12.187967081787876</v>
      </c>
      <c r="N7" s="73">
        <f>('Q2.2'!O7/'Q2.2'!N7-1)*100</f>
        <v>-14.330963976450539</v>
      </c>
      <c r="O7" s="73">
        <f>('Q2.2'!P7/'Q2.2'!O7-1)*100</f>
        <v>5.1301910100971959</v>
      </c>
      <c r="P7" s="73">
        <f>('Q2.2'!Q7/'Q2.2'!P7-1)*100</f>
        <v>26.456907847800725</v>
      </c>
    </row>
    <row r="8" spans="1:16" ht="15" customHeight="1" x14ac:dyDescent="0.25">
      <c r="A8" s="75" t="s">
        <v>68</v>
      </c>
      <c r="B8" s="72">
        <f>('Q2.2'!C8/'Q2.2'!B8-1)*100</f>
        <v>19.117021045732585</v>
      </c>
      <c r="C8" s="72">
        <f>('Q2.2'!D8/'Q2.2'!C8-1)*100</f>
        <v>-7.6515256547718842</v>
      </c>
      <c r="D8" s="72">
        <f>('Q2.2'!E8/'Q2.2'!D8-1)*100</f>
        <v>-10.963559128705002</v>
      </c>
      <c r="E8" s="72">
        <f>('Q2.2'!F8/'Q2.2'!E8-1)*100</f>
        <v>0.62715848803192031</v>
      </c>
      <c r="F8" s="72">
        <f>('Q2.2'!G8/'Q2.2'!F8-1)*100</f>
        <v>-13.03057676888919</v>
      </c>
      <c r="G8" s="72">
        <f>('Q2.2'!H8/'Q2.2'!G8-1)*100</f>
        <v>0.52997204209574988</v>
      </c>
      <c r="H8" s="72">
        <f>('Q2.2'!I8/'Q2.2'!H8-1)*100</f>
        <v>7.3612376525892476</v>
      </c>
      <c r="I8" s="72">
        <f>('Q2.2'!J8/'Q2.2'!I8-1)*100</f>
        <v>-14.036592932937729</v>
      </c>
      <c r="J8" s="72">
        <f>('Q2.2'!K8/'Q2.2'!J8-1)*100</f>
        <v>-28.604239939817578</v>
      </c>
      <c r="K8" s="72">
        <f>('Q2.2'!L8/'Q2.2'!K8-1)*100</f>
        <v>9.7962851618456082</v>
      </c>
      <c r="L8" s="72">
        <f>('Q2.2'!M8/'Q2.2'!L8-1)*100</f>
        <v>-9.1287291697284001E-2</v>
      </c>
      <c r="M8" s="72">
        <f>('Q2.2'!N8/'Q2.2'!M8-1)*100</f>
        <v>13.004125949999823</v>
      </c>
      <c r="N8" s="72">
        <f>('Q2.2'!O8/'Q2.2'!N8-1)*100</f>
        <v>-17.31937099121852</v>
      </c>
      <c r="O8" s="72">
        <f>('Q2.2'!P8/'Q2.2'!O8-1)*100</f>
        <v>19.230360028999073</v>
      </c>
      <c r="P8" s="72">
        <f>('Q2.2'!Q8/'Q2.2'!P8-1)*100</f>
        <v>4.4273339370092923</v>
      </c>
    </row>
    <row r="9" spans="1:16" ht="15" customHeight="1" x14ac:dyDescent="0.25">
      <c r="A9" s="100" t="s">
        <v>69</v>
      </c>
      <c r="B9" s="73">
        <f>('Q2.2'!C9/'Q2.2'!B9-1)*100</f>
        <v>-3.4258626635917278</v>
      </c>
      <c r="C9" s="73">
        <f>('Q2.2'!D9/'Q2.2'!C9-1)*100</f>
        <v>5.6161238607070896</v>
      </c>
      <c r="D9" s="73">
        <f>('Q2.2'!E9/'Q2.2'!D9-1)*100</f>
        <v>2.513412274372806</v>
      </c>
      <c r="E9" s="73">
        <f>('Q2.2'!F9/'Q2.2'!E9-1)*100</f>
        <v>2.1882917463760476</v>
      </c>
      <c r="F9" s="73">
        <f>('Q2.2'!G9/'Q2.2'!F9-1)*100</f>
        <v>-2.1715833352801583</v>
      </c>
      <c r="G9" s="73">
        <f>('Q2.2'!H9/'Q2.2'!G9-1)*100</f>
        <v>-8.0162417198821103</v>
      </c>
      <c r="H9" s="73">
        <f>('Q2.2'!I9/'Q2.2'!H9-1)*100</f>
        <v>2.3921897134973724</v>
      </c>
      <c r="I9" s="73">
        <f>('Q2.2'!J9/'Q2.2'!I9-1)*100</f>
        <v>-9.05757865248572</v>
      </c>
      <c r="J9" s="73">
        <f>('Q2.2'!K9/'Q2.2'!J9-1)*100</f>
        <v>15.824446658717095</v>
      </c>
      <c r="K9" s="73">
        <f>('Q2.2'!L9/'Q2.2'!K9-1)*100</f>
        <v>10.081015588084984</v>
      </c>
      <c r="L9" s="73">
        <f>('Q2.2'!M9/'Q2.2'!L9-1)*100</f>
        <v>9.9365567491567219</v>
      </c>
      <c r="M9" s="73">
        <f>('Q2.2'!N9/'Q2.2'!M9-1)*100</f>
        <v>9.7897122320442787</v>
      </c>
      <c r="N9" s="73">
        <f>('Q2.2'!O9/'Q2.2'!N9-1)*100</f>
        <v>-27.070143148998739</v>
      </c>
      <c r="O9" s="73">
        <f>('Q2.2'!P9/'Q2.2'!O9-1)*100</f>
        <v>15.44692017860485</v>
      </c>
      <c r="P9" s="73">
        <f>('Q2.2'!Q9/'Q2.2'!P9-1)*100</f>
        <v>33.386570221589793</v>
      </c>
    </row>
    <row r="10" spans="1:16" ht="15" customHeight="1" x14ac:dyDescent="0.25">
      <c r="A10" s="102" t="s">
        <v>124</v>
      </c>
      <c r="B10" s="72">
        <f>('Q2.2'!C10/'Q2.2'!B10-1)*100</f>
        <v>7.6758332756518666</v>
      </c>
      <c r="C10" s="72">
        <f>('Q2.2'!D10/'Q2.2'!C10-1)*100</f>
        <v>-8.5999898852931125</v>
      </c>
      <c r="D10" s="72">
        <f>('Q2.2'!E10/'Q2.2'!D10-1)*100</f>
        <v>9.5762995899205237</v>
      </c>
      <c r="E10" s="72">
        <f>('Q2.2'!F10/'Q2.2'!E10-1)*100</f>
        <v>-12.11315474222685</v>
      </c>
      <c r="F10" s="72">
        <f>('Q2.2'!G10/'Q2.2'!F10-1)*100</f>
        <v>-6.2977390597147576</v>
      </c>
      <c r="G10" s="72">
        <f>('Q2.2'!H10/'Q2.2'!G10-1)*100</f>
        <v>8.5117399367127042</v>
      </c>
      <c r="H10" s="72">
        <f>('Q2.2'!I10/'Q2.2'!H10-1)*100</f>
        <v>-10.70521908668487</v>
      </c>
      <c r="I10" s="72">
        <f>('Q2.2'!J10/'Q2.2'!I10-1)*100</f>
        <v>6.9359886385928382</v>
      </c>
      <c r="J10" s="72">
        <f>('Q2.2'!K10/'Q2.2'!J10-1)*100</f>
        <v>38.871530099803309</v>
      </c>
      <c r="K10" s="72">
        <f>('Q2.2'!L10/'Q2.2'!K10-1)*100</f>
        <v>16.111758999425874</v>
      </c>
      <c r="L10" s="72">
        <f>('Q2.2'!M10/'Q2.2'!L10-1)*100</f>
        <v>2.9207446866062581</v>
      </c>
      <c r="M10" s="72">
        <f>('Q2.2'!N10/'Q2.2'!M10-1)*100</f>
        <v>2.5984275004533153</v>
      </c>
      <c r="N10" s="72">
        <f>('Q2.2'!O10/'Q2.2'!N10-1)*100</f>
        <v>-36.905675373195102</v>
      </c>
      <c r="O10" s="72">
        <f>('Q2.2'!P10/'Q2.2'!O10-1)*100</f>
        <v>-2.6042881496868953</v>
      </c>
      <c r="P10" s="72">
        <f>('Q2.2'!Q10/'Q2.2'!P10-1)*100</f>
        <v>44.594468673858522</v>
      </c>
    </row>
    <row r="11" spans="1:16" ht="15" customHeight="1" x14ac:dyDescent="0.25">
      <c r="A11" s="100" t="s">
        <v>70</v>
      </c>
      <c r="B11" s="73">
        <f>('Q2.2'!C11/'Q2.2'!B11-1)*100</f>
        <v>7.8506096759637156</v>
      </c>
      <c r="C11" s="73">
        <f>('Q2.2'!D11/'Q2.2'!C11-1)*100</f>
        <v>-1.5016624658344857</v>
      </c>
      <c r="D11" s="73">
        <f>('Q2.2'!E11/'Q2.2'!D11-1)*100</f>
        <v>-2.6547467383534418</v>
      </c>
      <c r="E11" s="73">
        <f>('Q2.2'!F11/'Q2.2'!E11-1)*100</f>
        <v>22.650907862008541</v>
      </c>
      <c r="F11" s="73">
        <f>('Q2.2'!G11/'Q2.2'!F11-1)*100</f>
        <v>15.927736370617417</v>
      </c>
      <c r="G11" s="73">
        <f>('Q2.2'!H11/'Q2.2'!G11-1)*100</f>
        <v>2.5905918240588077</v>
      </c>
      <c r="H11" s="73">
        <f>('Q2.2'!I11/'Q2.2'!H11-1)*100</f>
        <v>-10.183877420006116</v>
      </c>
      <c r="I11" s="73">
        <f>('Q2.2'!J11/'Q2.2'!I11-1)*100</f>
        <v>-13.668590588657869</v>
      </c>
      <c r="J11" s="73">
        <f>('Q2.2'!K11/'Q2.2'!J11-1)*100</f>
        <v>-18.426879571970712</v>
      </c>
      <c r="K11" s="73">
        <f>('Q2.2'!L11/'Q2.2'!K11-1)*100</f>
        <v>6.5520154760370097</v>
      </c>
      <c r="L11" s="73">
        <f>('Q2.2'!M11/'Q2.2'!L11-1)*100</f>
        <v>-5.1457940227039316</v>
      </c>
      <c r="M11" s="73">
        <f>('Q2.2'!N11/'Q2.2'!M11-1)*100</f>
        <v>12.754801890844236</v>
      </c>
      <c r="N11" s="73">
        <f>('Q2.2'!O11/'Q2.2'!N11-1)*100</f>
        <v>-70.903582357492283</v>
      </c>
      <c r="O11" s="73">
        <f>('Q2.2'!P11/'Q2.2'!O11-1)*100</f>
        <v>-21.429024811979993</v>
      </c>
      <c r="P11" s="73">
        <f>('Q2.2'!Q11/'Q2.2'!P11-1)*100</f>
        <v>261.32198668668633</v>
      </c>
    </row>
    <row r="12" spans="1:16" ht="15" customHeight="1" x14ac:dyDescent="0.25">
      <c r="A12" s="102" t="s">
        <v>125</v>
      </c>
      <c r="B12" s="72">
        <f>('Q2.2'!C12/'Q2.2'!B12-1)*100</f>
        <v>4.5173729551169384</v>
      </c>
      <c r="C12" s="72">
        <f>('Q2.2'!D12/'Q2.2'!C12-1)*100</f>
        <v>7.4656835656128351</v>
      </c>
      <c r="D12" s="72">
        <f>('Q2.2'!E12/'Q2.2'!D12-1)*100</f>
        <v>-0.1588678663658305</v>
      </c>
      <c r="E12" s="72">
        <f>('Q2.2'!F12/'Q2.2'!E12-1)*100</f>
        <v>2.998448066661652</v>
      </c>
      <c r="F12" s="72">
        <f>('Q2.2'!G12/'Q2.2'!F12-1)*100</f>
        <v>25.881643424562672</v>
      </c>
      <c r="G12" s="72">
        <f>('Q2.2'!H12/'Q2.2'!G12-1)*100</f>
        <v>-5.9055772684461383</v>
      </c>
      <c r="H12" s="72">
        <f>('Q2.2'!I12/'Q2.2'!H12-1)*100</f>
        <v>-1.8467883462089385</v>
      </c>
      <c r="I12" s="72">
        <f>('Q2.2'!J12/'Q2.2'!I12-1)*100</f>
        <v>-2.5472549172816272</v>
      </c>
      <c r="J12" s="72">
        <f>('Q2.2'!K12/'Q2.2'!J12-1)*100</f>
        <v>-25.208691275616758</v>
      </c>
      <c r="K12" s="72">
        <f>('Q2.2'!L12/'Q2.2'!K12-1)*100</f>
        <v>-2.7526668264340692</v>
      </c>
      <c r="L12" s="72">
        <f>('Q2.2'!M12/'Q2.2'!L12-1)*100</f>
        <v>-7.4791430562381578</v>
      </c>
      <c r="M12" s="72">
        <f>('Q2.2'!N12/'Q2.2'!M12-1)*100</f>
        <v>-1.8069015850753489</v>
      </c>
      <c r="N12" s="72">
        <f>('Q2.2'!O12/'Q2.2'!N12-1)*100</f>
        <v>-4.152962740831545</v>
      </c>
      <c r="O12" s="72">
        <f>('Q2.2'!P12/'Q2.2'!O12-1)*100</f>
        <v>1.1125885821277715</v>
      </c>
      <c r="P12" s="72">
        <f>('Q2.2'!Q12/'Q2.2'!P12-1)*100</f>
        <v>8.234274120855666</v>
      </c>
    </row>
    <row r="13" spans="1:16" ht="15" customHeight="1" x14ac:dyDescent="0.25">
      <c r="A13" s="100" t="s">
        <v>72</v>
      </c>
      <c r="B13" s="73">
        <f>('Q2.2'!C13/'Q2.2'!B13-1)*100</f>
        <v>20.332186387246676</v>
      </c>
      <c r="C13" s="73">
        <f>('Q2.2'!D13/'Q2.2'!C13-1)*100</f>
        <v>-16.268171444312461</v>
      </c>
      <c r="D13" s="73">
        <f>('Q2.2'!E13/'Q2.2'!D13-1)*100</f>
        <v>-0.49880389517787949</v>
      </c>
      <c r="E13" s="73">
        <f>('Q2.2'!F13/'Q2.2'!E13-1)*100</f>
        <v>-2.1161912905075519</v>
      </c>
      <c r="F13" s="73">
        <f>('Q2.2'!G13/'Q2.2'!F13-1)*100</f>
        <v>-0.12782182001687126</v>
      </c>
      <c r="G13" s="73">
        <f>('Q2.2'!H13/'Q2.2'!G13-1)*100</f>
        <v>-1.4263501570134007</v>
      </c>
      <c r="H13" s="73">
        <f>('Q2.2'!I13/'Q2.2'!H13-1)*100</f>
        <v>9.5583618794416569</v>
      </c>
      <c r="I13" s="73">
        <f>('Q2.2'!J13/'Q2.2'!I13-1)*100</f>
        <v>1.7458064035073662</v>
      </c>
      <c r="J13" s="73">
        <f>('Q2.2'!K13/'Q2.2'!J13-1)*100</f>
        <v>15.072687226773397</v>
      </c>
      <c r="K13" s="73">
        <f>('Q2.2'!L13/'Q2.2'!K13-1)*100</f>
        <v>-1.9805231559441694</v>
      </c>
      <c r="L13" s="73">
        <f>('Q2.2'!M13/'Q2.2'!L13-1)*100</f>
        <v>7.4081737021068017</v>
      </c>
      <c r="M13" s="73">
        <f>('Q2.2'!N13/'Q2.2'!M13-1)*100</f>
        <v>7.0081265114500191</v>
      </c>
      <c r="N13" s="73">
        <f>('Q2.2'!O13/'Q2.2'!N13-1)*100</f>
        <v>-8.2377682268862884</v>
      </c>
      <c r="O13" s="73">
        <f>('Q2.2'!P13/'Q2.2'!O13-1)*100</f>
        <v>-6.8991936259323872</v>
      </c>
      <c r="P13" s="73">
        <f>('Q2.2'!Q13/'Q2.2'!P13-1)*100</f>
        <v>4.7506847376181272</v>
      </c>
    </row>
    <row r="14" spans="1:16" ht="15" customHeight="1" x14ac:dyDescent="0.25">
      <c r="A14" s="75" t="s">
        <v>73</v>
      </c>
      <c r="B14" s="72">
        <f>('Q2.2'!C14/'Q2.2'!B14-1)*100</f>
        <v>4.5515973528004849</v>
      </c>
      <c r="C14" s="72">
        <f>('Q2.2'!D14/'Q2.2'!C14-1)*100</f>
        <v>-2.80738377684836</v>
      </c>
      <c r="D14" s="72">
        <f>('Q2.2'!E14/'Q2.2'!D14-1)*100</f>
        <v>3.1925290276751062</v>
      </c>
      <c r="E14" s="72">
        <f>('Q2.2'!F14/'Q2.2'!E14-1)*100</f>
        <v>1.6224871601474788</v>
      </c>
      <c r="F14" s="72">
        <f>('Q2.2'!G14/'Q2.2'!F14-1)*100</f>
        <v>-8.3710622237109789E-2</v>
      </c>
      <c r="G14" s="72">
        <f>('Q2.2'!H14/'Q2.2'!G14-1)*100</f>
        <v>0.17221969483709465</v>
      </c>
      <c r="H14" s="72">
        <f>('Q2.2'!I14/'Q2.2'!H14-1)*100</f>
        <v>0.30835547284426834</v>
      </c>
      <c r="I14" s="72">
        <f>('Q2.2'!J14/'Q2.2'!I14-1)*100</f>
        <v>2.4939582363282087</v>
      </c>
      <c r="J14" s="72">
        <f>('Q2.2'!K14/'Q2.2'!J14-1)*100</f>
        <v>3.322566428647078</v>
      </c>
      <c r="K14" s="72">
        <f>('Q2.2'!L14/'Q2.2'!K14-1)*100</f>
        <v>0.43869620568739442</v>
      </c>
      <c r="L14" s="72">
        <f>('Q2.2'!M14/'Q2.2'!L14-1)*100</f>
        <v>2.2612554643489435</v>
      </c>
      <c r="M14" s="72">
        <f>('Q2.2'!N14/'Q2.2'!M14-1)*100</f>
        <v>9.9546319748420977</v>
      </c>
      <c r="N14" s="72">
        <f>('Q2.2'!O14/'Q2.2'!N14-1)*100</f>
        <v>-10.625228992004143</v>
      </c>
      <c r="O14" s="72">
        <f>('Q2.2'!P14/'Q2.2'!O14-1)*100</f>
        <v>4.7260439215247141</v>
      </c>
      <c r="P14" s="72">
        <f>('Q2.2'!Q14/'Q2.2'!P14-1)*100</f>
        <v>2.5909083273516487</v>
      </c>
    </row>
    <row r="15" spans="1:16" ht="15" customHeight="1" x14ac:dyDescent="0.25">
      <c r="A15" s="100" t="s">
        <v>74</v>
      </c>
      <c r="B15" s="73">
        <f>('Q2.2'!C15/'Q2.2'!B15-1)*100</f>
        <v>11.73503591875531</v>
      </c>
      <c r="C15" s="73">
        <f>('Q2.2'!D15/'Q2.2'!C15-1)*100</f>
        <v>-0.12963556819827193</v>
      </c>
      <c r="D15" s="73">
        <f>('Q2.2'!E15/'Q2.2'!D15-1)*100</f>
        <v>23.372321447819377</v>
      </c>
      <c r="E15" s="73">
        <f>('Q2.2'!F15/'Q2.2'!E15-1)*100</f>
        <v>10.344281618764972</v>
      </c>
      <c r="F15" s="73">
        <f>('Q2.2'!G15/'Q2.2'!F15-1)*100</f>
        <v>1.8878503551358339</v>
      </c>
      <c r="G15" s="73">
        <f>('Q2.2'!H15/'Q2.2'!G15-1)*100</f>
        <v>5.1937047582645501</v>
      </c>
      <c r="H15" s="73">
        <f>('Q2.2'!I15/'Q2.2'!H15-1)*100</f>
        <v>-5.1340152255057836</v>
      </c>
      <c r="I15" s="73">
        <f>('Q2.2'!J15/'Q2.2'!I15-1)*100</f>
        <v>26.968354181479913</v>
      </c>
      <c r="J15" s="73">
        <f>('Q2.2'!K15/'Q2.2'!J15-1)*100</f>
        <v>3.3633791827915482</v>
      </c>
      <c r="K15" s="73">
        <f>('Q2.2'!L15/'Q2.2'!K15-1)*100</f>
        <v>9.7473410062752563</v>
      </c>
      <c r="L15" s="73">
        <f>('Q2.2'!M15/'Q2.2'!L15-1)*100</f>
        <v>1.055953929795117</v>
      </c>
      <c r="M15" s="73">
        <f>('Q2.2'!N15/'Q2.2'!M15-1)*100</f>
        <v>-4.159446538281653</v>
      </c>
      <c r="N15" s="73">
        <f>('Q2.2'!O15/'Q2.2'!N15-1)*100</f>
        <v>-49.318385786170538</v>
      </c>
      <c r="O15" s="73">
        <f>('Q2.2'!P15/'Q2.2'!O15-1)*100</f>
        <v>6.9930441598496706</v>
      </c>
      <c r="P15" s="73">
        <f>('Q2.2'!Q15/'Q2.2'!P15-1)*100</f>
        <v>52.940392434396259</v>
      </c>
    </row>
    <row r="16" spans="1:16" ht="15" customHeight="1" x14ac:dyDescent="0.25">
      <c r="A16" s="75" t="s">
        <v>75</v>
      </c>
      <c r="B16" s="72">
        <f>('Q2.2'!C16/'Q2.2'!B16-1)*100</f>
        <v>0.54824927160941339</v>
      </c>
      <c r="C16" s="72">
        <f>('Q2.2'!D16/'Q2.2'!C16-1)*100</f>
        <v>14.09730321139393</v>
      </c>
      <c r="D16" s="72">
        <f>('Q2.2'!E16/'Q2.2'!D16-1)*100</f>
        <v>0.55834748343182028</v>
      </c>
      <c r="E16" s="72">
        <f>('Q2.2'!F16/'Q2.2'!E16-1)*100</f>
        <v>11.882751014980819</v>
      </c>
      <c r="F16" s="72">
        <f>('Q2.2'!G16/'Q2.2'!F16-1)*100</f>
        <v>0.6112214547417727</v>
      </c>
      <c r="G16" s="72">
        <f>('Q2.2'!H16/'Q2.2'!G16-1)*100</f>
        <v>0.4731122115470443</v>
      </c>
      <c r="H16" s="72">
        <f>('Q2.2'!I16/'Q2.2'!H16-1)*100</f>
        <v>6.0941505253250705</v>
      </c>
      <c r="I16" s="72">
        <f>('Q2.2'!J16/'Q2.2'!I16-1)*100</f>
        <v>3.46017176194644</v>
      </c>
      <c r="J16" s="72">
        <f>('Q2.2'!K16/'Q2.2'!J16-1)*100</f>
        <v>3.1974878709343235</v>
      </c>
      <c r="K16" s="72">
        <f>('Q2.2'!L16/'Q2.2'!K16-1)*100</f>
        <v>-1.0523566674822349</v>
      </c>
      <c r="L16" s="72">
        <f>('Q2.2'!M16/'Q2.2'!L16-1)*100</f>
        <v>6.1460119292742865</v>
      </c>
      <c r="M16" s="72">
        <f>('Q2.2'!N16/'Q2.2'!M16-1)*100</f>
        <v>15.684634627375482</v>
      </c>
      <c r="N16" s="72">
        <f>('Q2.2'!O16/'Q2.2'!N16-1)*100</f>
        <v>-3.2191369123777513</v>
      </c>
      <c r="O16" s="72">
        <f>('Q2.2'!P16/'Q2.2'!O16-1)*100</f>
        <v>5.4359654386391121</v>
      </c>
      <c r="P16" s="72">
        <f>('Q2.2'!Q16/'Q2.2'!P16-1)*100</f>
        <v>-4.4206451557468611</v>
      </c>
    </row>
    <row r="17" spans="1:18" ht="15" customHeight="1" x14ac:dyDescent="0.25">
      <c r="A17" s="100" t="s">
        <v>76</v>
      </c>
      <c r="B17" s="73">
        <f>('Q2.2'!C17/'Q2.2'!B17-1)*100</f>
        <v>7.7464891353676402</v>
      </c>
      <c r="C17" s="73">
        <f>('Q2.2'!D17/'Q2.2'!C17-1)*100</f>
        <v>1.540773874803536</v>
      </c>
      <c r="D17" s="73">
        <f>('Q2.2'!E17/'Q2.2'!D17-1)*100</f>
        <v>5.3081000349945784</v>
      </c>
      <c r="E17" s="73">
        <f>('Q2.2'!F17/'Q2.2'!E17-1)*100</f>
        <v>6.1504195034169706</v>
      </c>
      <c r="F17" s="73">
        <f>('Q2.2'!G17/'Q2.2'!F17-1)*100</f>
        <v>6.5355975899910934</v>
      </c>
      <c r="G17" s="73">
        <f>('Q2.2'!H17/'Q2.2'!G17-1)*100</f>
        <v>-1.2014998250436171</v>
      </c>
      <c r="H17" s="73">
        <f>('Q2.2'!I17/'Q2.2'!H17-1)*100</f>
        <v>3.5254353428662233</v>
      </c>
      <c r="I17" s="73">
        <f>('Q2.2'!J17/'Q2.2'!I17-1)*100</f>
        <v>0.30521020942257948</v>
      </c>
      <c r="J17" s="73">
        <f>('Q2.2'!K17/'Q2.2'!J17-1)*100</f>
        <v>7.1097760955613154</v>
      </c>
      <c r="K17" s="73">
        <f>('Q2.2'!L17/'Q2.2'!K17-1)*100</f>
        <v>-6.6093127613436113</v>
      </c>
      <c r="L17" s="73">
        <f>('Q2.2'!M17/'Q2.2'!L17-1)*100</f>
        <v>2.368907550379129</v>
      </c>
      <c r="M17" s="73">
        <f>('Q2.2'!N17/'Q2.2'!M17-1)*100</f>
        <v>1.4304589566527026</v>
      </c>
      <c r="N17" s="73">
        <f>('Q2.2'!O17/'Q2.2'!N17-1)*100</f>
        <v>-4.7319949247901505</v>
      </c>
      <c r="O17" s="73">
        <f>('Q2.2'!P17/'Q2.2'!O17-1)*100</f>
        <v>2.9660288997538808</v>
      </c>
      <c r="P17" s="73">
        <f>('Q2.2'!Q17/'Q2.2'!P17-1)*100</f>
        <v>-1.0431309434610236</v>
      </c>
    </row>
    <row r="18" spans="1:18" ht="15" customHeight="1" x14ac:dyDescent="0.25">
      <c r="A18" s="75" t="s">
        <v>122</v>
      </c>
      <c r="B18" s="72">
        <f>('Q2.2'!C18/'Q2.2'!B18-1)*100</f>
        <v>7.0890645572034172</v>
      </c>
      <c r="C18" s="72">
        <f>('Q2.2'!D18/'Q2.2'!C18-1)*100</f>
        <v>5.0575366590247972</v>
      </c>
      <c r="D18" s="72">
        <f>('Q2.2'!E18/'Q2.2'!D18-1)*100</f>
        <v>9.4059112135895795</v>
      </c>
      <c r="E18" s="72">
        <f>('Q2.2'!F18/'Q2.2'!E18-1)*100</f>
        <v>15.785560466564274</v>
      </c>
      <c r="F18" s="72">
        <f>('Q2.2'!G18/'Q2.2'!F18-1)*100</f>
        <v>-10.939072759072211</v>
      </c>
      <c r="G18" s="72">
        <f>('Q2.2'!H18/'Q2.2'!G18-1)*100</f>
        <v>27.527531981767915</v>
      </c>
      <c r="H18" s="72">
        <f>('Q2.2'!I18/'Q2.2'!H18-1)*100</f>
        <v>6.7186080707743567</v>
      </c>
      <c r="I18" s="72">
        <f>('Q2.2'!J18/'Q2.2'!I18-1)*100</f>
        <v>-1.6218228971267679</v>
      </c>
      <c r="J18" s="72">
        <f>('Q2.2'!K18/'Q2.2'!J18-1)*100</f>
        <v>1.7729706699718184</v>
      </c>
      <c r="K18" s="72">
        <f>('Q2.2'!L18/'Q2.2'!K18-1)*100</f>
        <v>10.739640269883655</v>
      </c>
      <c r="L18" s="72">
        <f>('Q2.2'!M18/'Q2.2'!L18-1)*100</f>
        <v>-0.66229602828546952</v>
      </c>
      <c r="M18" s="72">
        <f>('Q2.2'!N18/'Q2.2'!M18-1)*100</f>
        <v>12.476201986995017</v>
      </c>
      <c r="N18" s="72">
        <f>('Q2.2'!O18/'Q2.2'!N18-1)*100</f>
        <v>12.974975510404295</v>
      </c>
      <c r="O18" s="72">
        <f>('Q2.2'!P18/'Q2.2'!O18-1)*100</f>
        <v>8.3255744461846692</v>
      </c>
      <c r="P18" s="72">
        <f>('Q2.2'!Q18/'Q2.2'!P18-1)*100</f>
        <v>-8.9121737101295899</v>
      </c>
    </row>
    <row r="19" spans="1:18" ht="15" customHeight="1" x14ac:dyDescent="0.25">
      <c r="A19" s="100" t="s">
        <v>114</v>
      </c>
      <c r="B19" s="73">
        <f>('Q2.2'!C19/'Q2.2'!B19-1)*100</f>
        <v>-3.97166425497677</v>
      </c>
      <c r="C19" s="73">
        <f>('Q2.2'!D19/'Q2.2'!C19-1)*100</f>
        <v>14.527899804316746</v>
      </c>
      <c r="D19" s="73">
        <f>('Q2.2'!E19/'Q2.2'!D19-1)*100</f>
        <v>1.1367578978791704</v>
      </c>
      <c r="E19" s="73">
        <f>('Q2.2'!F19/'Q2.2'!E19-1)*100</f>
        <v>-1.6020642929084117</v>
      </c>
      <c r="F19" s="73">
        <f>('Q2.2'!G19/'Q2.2'!F19-1)*100</f>
        <v>44.424253580469532</v>
      </c>
      <c r="G19" s="73">
        <f>('Q2.2'!H19/'Q2.2'!G19-1)*100</f>
        <v>-12.50480515625304</v>
      </c>
      <c r="H19" s="73">
        <f>('Q2.2'!I19/'Q2.2'!H19-1)*100</f>
        <v>30.36572812151228</v>
      </c>
      <c r="I19" s="73">
        <f>('Q2.2'!J19/'Q2.2'!I19-1)*100</f>
        <v>6.0647244453548632</v>
      </c>
      <c r="J19" s="73">
        <f>('Q2.2'!K19/'Q2.2'!J19-1)*100</f>
        <v>-5.7416462620879845</v>
      </c>
      <c r="K19" s="73">
        <f>('Q2.2'!L19/'Q2.2'!K19-1)*100</f>
        <v>4.4971005485184845</v>
      </c>
      <c r="L19" s="73">
        <f>('Q2.2'!M19/'Q2.2'!L19-1)*100</f>
        <v>6.0423553669556096</v>
      </c>
      <c r="M19" s="73">
        <f>('Q2.2'!N19/'Q2.2'!M19-1)*100</f>
        <v>20.366485638053391</v>
      </c>
      <c r="N19" s="73">
        <f>('Q2.2'!O19/'Q2.2'!N19-1)*100</f>
        <v>-50.101330787362542</v>
      </c>
      <c r="O19" s="73">
        <f>('Q2.2'!P19/'Q2.2'!O19-1)*100</f>
        <v>16.467329747160363</v>
      </c>
      <c r="P19" s="73">
        <f>('Q2.2'!Q19/'Q2.2'!P19-1)*100</f>
        <v>10.434417055160839</v>
      </c>
    </row>
    <row r="20" spans="1:18" s="69" customFormat="1" ht="15" customHeight="1" x14ac:dyDescent="0.25">
      <c r="A20" s="104" t="s">
        <v>78</v>
      </c>
      <c r="B20" s="74">
        <f>('Q2.2'!C20/'Q2.2'!B20-1)*100</f>
        <v>7.1637866252394655</v>
      </c>
      <c r="C20" s="74">
        <f>('Q2.2'!D20/'Q2.2'!C20-1)*100</f>
        <v>-0.2928036120668942</v>
      </c>
      <c r="D20" s="74">
        <f>('Q2.2'!E20/'Q2.2'!D20-1)*100</f>
        <v>1.5955788681726757</v>
      </c>
      <c r="E20" s="74">
        <f>('Q2.2'!F20/'Q2.2'!E20-1)*100</f>
        <v>3.0323027988602202</v>
      </c>
      <c r="F20" s="74">
        <f>('Q2.2'!G20/'Q2.2'!F20-1)*100</f>
        <v>2.8258640480511188</v>
      </c>
      <c r="G20" s="74">
        <f>('Q2.2'!H20/'Q2.2'!G20-1)*100</f>
        <v>0.54167178972996943</v>
      </c>
      <c r="H20" s="74">
        <f>('Q2.2'!I20/'Q2.2'!H20-1)*100</f>
        <v>1.1262262104390963</v>
      </c>
      <c r="I20" s="74">
        <f>('Q2.2'!J20/'Q2.2'!I20-1)*100</f>
        <v>-9.3081002311645733E-3</v>
      </c>
      <c r="J20" s="74">
        <f>('Q2.2'!K20/'Q2.2'!J20-1)*100</f>
        <v>3.3255768313491307</v>
      </c>
      <c r="K20" s="74">
        <f>('Q2.2'!L20/'Q2.2'!K20-1)*100</f>
        <v>3.2018627736479566</v>
      </c>
      <c r="L20" s="74">
        <f>('Q2.2'!M20/'Q2.2'!L20-1)*100</f>
        <v>2.2830324597084228</v>
      </c>
      <c r="M20" s="74">
        <f>('Q2.2'!N20/'Q2.2'!M20-1)*100</f>
        <v>7.5161381275861361</v>
      </c>
      <c r="N20" s="74">
        <f>('Q2.2'!O20/'Q2.2'!N20-1)*100</f>
        <v>-21.319844080716432</v>
      </c>
      <c r="O20" s="74">
        <f>('Q2.2'!P20/'Q2.2'!O20-1)*100</f>
        <v>5.1118964009064349</v>
      </c>
      <c r="P20" s="74">
        <f>('Q2.2'!Q20/'Q2.2'!P20-1)*100</f>
        <v>15.498926234589327</v>
      </c>
      <c r="Q20" s="35"/>
      <c r="R20" s="35"/>
    </row>
    <row r="21" spans="1:18" ht="15" customHeight="1" x14ac:dyDescent="0.25">
      <c r="A21" s="75" t="s">
        <v>79</v>
      </c>
      <c r="B21" s="72">
        <f>('Q2.2'!C21/'Q2.2'!B21-1)*100</f>
        <v>6.1716408517675792</v>
      </c>
      <c r="C21" s="72">
        <f>('Q2.2'!D21/'Q2.2'!C21-1)*100</f>
        <v>-9.8114158439915329</v>
      </c>
      <c r="D21" s="72">
        <f>('Q2.2'!E21/'Q2.2'!D21-1)*100</f>
        <v>3.7280668355568869</v>
      </c>
      <c r="E21" s="72">
        <f>('Q2.2'!F21/'Q2.2'!E21-1)*100</f>
        <v>10.601277718290802</v>
      </c>
      <c r="F21" s="72">
        <f>('Q2.2'!G21/'Q2.2'!F21-1)*100</f>
        <v>-10.807351526983533</v>
      </c>
      <c r="G21" s="72">
        <f>('Q2.2'!H21/'Q2.2'!G21-1)*100</f>
        <v>1.3259732553078329</v>
      </c>
      <c r="H21" s="72">
        <f>('Q2.2'!I21/'Q2.2'!H21-1)*100</f>
        <v>-2.5906975683993472</v>
      </c>
      <c r="I21" s="72">
        <f>('Q2.2'!J21/'Q2.2'!I21-1)*100</f>
        <v>8.3866889669983014</v>
      </c>
      <c r="J21" s="72">
        <f>('Q2.2'!K21/'Q2.2'!J21-1)*100</f>
        <v>11.403994806159679</v>
      </c>
      <c r="K21" s="72">
        <f>('Q2.2'!L21/'Q2.2'!K21-1)*100</f>
        <v>14.701446638708493</v>
      </c>
      <c r="L21" s="72">
        <f>('Q2.2'!M21/'Q2.2'!L21-1)*100</f>
        <v>13.675619255407167</v>
      </c>
      <c r="M21" s="72">
        <f>('Q2.2'!N21/'Q2.2'!M21-1)*100</f>
        <v>3.2811618085655914</v>
      </c>
      <c r="N21" s="72">
        <f>('Q2.2'!O21/'Q2.2'!N21-1)*100</f>
        <v>-17.187331709063479</v>
      </c>
      <c r="O21" s="72">
        <f>('Q2.2'!P21/'Q2.2'!O21-1)*100</f>
        <v>8.9417209355631364</v>
      </c>
      <c r="P21" s="72">
        <f>('Q2.2'!Q21/'Q2.2'!P21-1)*100</f>
        <v>27.610517443216231</v>
      </c>
    </row>
    <row r="22" spans="1:18" ht="15" customHeight="1" x14ac:dyDescent="0.25">
      <c r="A22" s="76" t="s">
        <v>80</v>
      </c>
      <c r="B22" s="77">
        <f>('Q2.2'!C22/'Q2.2'!B22-1)*100</f>
        <v>7.0390113190879733</v>
      </c>
      <c r="C22" s="77">
        <f>('Q2.2'!D22/'Q2.2'!C22-1)*100</f>
        <v>-1.5035867814092718</v>
      </c>
      <c r="D22" s="77">
        <f>('Q2.2'!E22/'Q2.2'!D22-1)*100</f>
        <v>1.8364191839034927</v>
      </c>
      <c r="E22" s="77">
        <f>('Q2.2'!F22/'Q2.2'!E22-1)*100</f>
        <v>3.9247182091999067</v>
      </c>
      <c r="F22" s="77">
        <f>('Q2.2'!G22/'Q2.2'!F22-1)*100</f>
        <v>1.0836485074268598</v>
      </c>
      <c r="G22" s="77">
        <f>('Q2.2'!H22/'Q2.2'!G22-1)*100</f>
        <v>0.6321366952426688</v>
      </c>
      <c r="H22" s="77">
        <f>('Q2.2'!I22/'Q2.2'!H22-1)*100</f>
        <v>0.69666685023592745</v>
      </c>
      <c r="I22" s="77">
        <f>('Q2.2'!J22/'Q2.2'!I22-1)*100</f>
        <v>0.9360265077608787</v>
      </c>
      <c r="J22" s="77">
        <f>('Q2.2'!K22/'Q2.2'!J22-1)*100</f>
        <v>4.2807148266236883</v>
      </c>
      <c r="K22" s="77">
        <f>('Q2.2'!L22/'Q2.2'!K22-1)*100</f>
        <v>4.5513148374279222</v>
      </c>
      <c r="L22" s="77">
        <f>('Q2.2'!M22/'Q2.2'!L22-1)*100</f>
        <v>3.7069645796064421</v>
      </c>
      <c r="M22" s="77">
        <f>('Q2.2'!N22/'Q2.2'!M22-1)*100</f>
        <v>6.9478263249209249</v>
      </c>
      <c r="N22" s="77">
        <f>('Q2.2'!O22/'Q2.2'!N22-1)*100</f>
        <v>-20.805275915089549</v>
      </c>
      <c r="O22" s="77">
        <f>('Q2.2'!P22/'Q2.2'!O22-1)*100</f>
        <v>5.6150826210613181</v>
      </c>
      <c r="P22" s="77">
        <f>('Q2.2'!Q22/'Q2.2'!P22-1)*100</f>
        <v>17.116790650655744</v>
      </c>
    </row>
    <row r="24" spans="1:18" ht="15" customHeight="1" x14ac:dyDescent="0.25">
      <c r="A24" s="35" t="s">
        <v>131</v>
      </c>
    </row>
    <row r="25" spans="1:18" ht="15" customHeight="1" x14ac:dyDescent="0.25">
      <c r="A25" s="33" t="s">
        <v>120</v>
      </c>
    </row>
    <row r="26" spans="1:18" ht="15" customHeight="1" x14ac:dyDescent="0.25">
      <c r="A26" s="88" t="s">
        <v>137</v>
      </c>
    </row>
  </sheetData>
  <pageMargins left="0.37156250000000002" right="0.70866141732283472" top="1.1770833333333333" bottom="0.74803149606299213" header="0.31496062992125984" footer="0.31496062992125984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Q30"/>
  <sheetViews>
    <sheetView showGridLines="0" view="pageLayout" zoomScaleNormal="100" workbookViewId="0">
      <selection activeCell="I18" sqref="I18"/>
    </sheetView>
  </sheetViews>
  <sheetFormatPr defaultColWidth="8.7109375" defaultRowHeight="15" customHeight="1" x14ac:dyDescent="0.25"/>
  <cols>
    <col min="1" max="1" width="31.28515625" style="88" customWidth="1"/>
    <col min="2" max="17" width="8.42578125" style="35" bestFit="1" customWidth="1"/>
    <col min="18" max="16384" width="8.7109375" style="35"/>
  </cols>
  <sheetData>
    <row r="1" spans="1:17" ht="15" customHeight="1" x14ac:dyDescent="0.25">
      <c r="A1" s="78" t="s">
        <v>119</v>
      </c>
    </row>
    <row r="2" spans="1:17" ht="15" customHeight="1" x14ac:dyDescent="0.25">
      <c r="A2" s="79"/>
      <c r="B2" s="80">
        <v>2007</v>
      </c>
      <c r="C2" s="80">
        <v>2008</v>
      </c>
      <c r="D2" s="80">
        <v>2009</v>
      </c>
      <c r="E2" s="80">
        <v>2010</v>
      </c>
      <c r="F2" s="80">
        <v>2011</v>
      </c>
      <c r="G2" s="80">
        <v>2012</v>
      </c>
      <c r="H2" s="80">
        <v>2013</v>
      </c>
      <c r="I2" s="80">
        <v>2014</v>
      </c>
      <c r="J2" s="80">
        <v>2015</v>
      </c>
      <c r="K2" s="80">
        <v>2016</v>
      </c>
      <c r="L2" s="80">
        <v>2017</v>
      </c>
      <c r="M2" s="80">
        <v>2018</v>
      </c>
      <c r="N2" s="109">
        <v>2019</v>
      </c>
      <c r="O2" s="109">
        <v>2020</v>
      </c>
      <c r="P2" s="109" t="s">
        <v>129</v>
      </c>
      <c r="Q2" s="109" t="s">
        <v>130</v>
      </c>
    </row>
    <row r="3" spans="1:17" ht="15" customHeight="1" x14ac:dyDescent="0.25">
      <c r="A3" s="82" t="s">
        <v>83</v>
      </c>
      <c r="B3" s="83">
        <v>105646.62127263176</v>
      </c>
      <c r="C3" s="83">
        <v>112715.01854916716</v>
      </c>
      <c r="D3" s="83">
        <v>120121.48974473594</v>
      </c>
      <c r="E3" s="83">
        <v>121606.79686083016</v>
      </c>
      <c r="F3" s="83">
        <v>129643.77017942697</v>
      </c>
      <c r="G3" s="83">
        <v>132965.41576904969</v>
      </c>
      <c r="H3" s="83">
        <v>136773.78841305841</v>
      </c>
      <c r="I3" s="83">
        <v>138711.10554162273</v>
      </c>
      <c r="J3" s="83">
        <v>143703.535</v>
      </c>
      <c r="K3" s="83">
        <v>154670.67800000001</v>
      </c>
      <c r="L3" s="83">
        <v>169186.24299999999</v>
      </c>
      <c r="M3" s="83">
        <v>178485.79300000003</v>
      </c>
      <c r="N3" s="83">
        <v>192459.851</v>
      </c>
      <c r="O3" s="83">
        <v>174282.932</v>
      </c>
      <c r="P3" s="83">
        <v>181509.34986528178</v>
      </c>
      <c r="Q3" s="83">
        <v>231056.31356072857</v>
      </c>
    </row>
    <row r="4" spans="1:17" ht="15" customHeight="1" x14ac:dyDescent="0.25">
      <c r="A4" s="84" t="s">
        <v>84</v>
      </c>
      <c r="B4" s="85">
        <v>80567.203067920418</v>
      </c>
      <c r="C4" s="85">
        <v>85936.292998974051</v>
      </c>
      <c r="D4" s="85">
        <v>91023.873125414742</v>
      </c>
      <c r="E4" s="85">
        <v>91534.129965729153</v>
      </c>
      <c r="F4" s="85">
        <v>97375.37815714613</v>
      </c>
      <c r="G4" s="85">
        <v>102390.55472086606</v>
      </c>
      <c r="H4" s="85">
        <v>105169.65406172276</v>
      </c>
      <c r="I4" s="85">
        <v>105152.90703023938</v>
      </c>
      <c r="J4" s="85">
        <v>108470.535</v>
      </c>
      <c r="K4" s="85">
        <v>118100.71400000001</v>
      </c>
      <c r="L4" s="85">
        <v>134487.10399999999</v>
      </c>
      <c r="M4" s="85">
        <v>141142.29399999999</v>
      </c>
      <c r="N4" s="85">
        <v>148505.698</v>
      </c>
      <c r="O4" s="85">
        <v>128917.06399999998</v>
      </c>
      <c r="P4" s="85">
        <v>133515.53867050473</v>
      </c>
      <c r="Q4" s="85">
        <v>181682.60508869533</v>
      </c>
    </row>
    <row r="5" spans="1:17" ht="15" customHeight="1" x14ac:dyDescent="0.25">
      <c r="A5" s="86" t="s">
        <v>85</v>
      </c>
      <c r="B5" s="87">
        <v>25079.418204711343</v>
      </c>
      <c r="C5" s="87">
        <v>26778.725550193092</v>
      </c>
      <c r="D5" s="87">
        <v>29097.616619321198</v>
      </c>
      <c r="E5" s="87">
        <v>30072.666895100996</v>
      </c>
      <c r="F5" s="87">
        <v>32268.392022280841</v>
      </c>
      <c r="G5" s="87">
        <v>30574.861048183644</v>
      </c>
      <c r="H5" s="87">
        <v>31604.134351335655</v>
      </c>
      <c r="I5" s="87">
        <v>33558.198511383329</v>
      </c>
      <c r="J5" s="87">
        <v>35233</v>
      </c>
      <c r="K5" s="87">
        <v>36569.964</v>
      </c>
      <c r="L5" s="87">
        <v>34699.139000000003</v>
      </c>
      <c r="M5" s="87">
        <v>37343.499000000003</v>
      </c>
      <c r="N5" s="87">
        <v>43954.153000000006</v>
      </c>
      <c r="O5" s="87">
        <v>45365.868000000002</v>
      </c>
      <c r="P5" s="87">
        <v>47993.811194777067</v>
      </c>
      <c r="Q5" s="87">
        <v>49373.708472033242</v>
      </c>
    </row>
    <row r="6" spans="1:17" ht="15" customHeight="1" x14ac:dyDescent="0.25">
      <c r="A6" s="88" t="s">
        <v>86</v>
      </c>
      <c r="B6" s="85">
        <v>62863.652903657588</v>
      </c>
      <c r="C6" s="85">
        <v>67815.023199997318</v>
      </c>
      <c r="D6" s="85">
        <v>61317.615898391785</v>
      </c>
      <c r="E6" s="85">
        <v>68317.670659145529</v>
      </c>
      <c r="F6" s="85">
        <v>72876.246140228061</v>
      </c>
      <c r="G6" s="85">
        <v>58133.972521813441</v>
      </c>
      <c r="H6" s="85">
        <v>50542.582529191481</v>
      </c>
      <c r="I6" s="85">
        <v>59336.372175233468</v>
      </c>
      <c r="J6" s="85">
        <v>50620.278999999995</v>
      </c>
      <c r="K6" s="85">
        <v>52656.710000000014</v>
      </c>
      <c r="L6" s="85">
        <v>57189.235999999983</v>
      </c>
      <c r="M6" s="85">
        <v>56617.704999999965</v>
      </c>
      <c r="N6" s="85">
        <v>51978.816999999966</v>
      </c>
      <c r="O6" s="85">
        <v>51065.605000000025</v>
      </c>
      <c r="P6" s="85">
        <v>59498.558569379653</v>
      </c>
      <c r="Q6" s="85">
        <v>40969.675802356127</v>
      </c>
    </row>
    <row r="7" spans="1:17" ht="15" customHeight="1" x14ac:dyDescent="0.25">
      <c r="A7" s="89" t="s">
        <v>87</v>
      </c>
      <c r="B7" s="87">
        <v>44876.746729741382</v>
      </c>
      <c r="C7" s="87">
        <v>50696.808101346054</v>
      </c>
      <c r="D7" s="87">
        <v>43049.271178617026</v>
      </c>
      <c r="E7" s="87">
        <v>46020.178177656926</v>
      </c>
      <c r="F7" s="87">
        <v>53343.533392609585</v>
      </c>
      <c r="G7" s="87">
        <v>61865.336823142701</v>
      </c>
      <c r="H7" s="87">
        <v>63233.394130580949</v>
      </c>
      <c r="I7" s="87">
        <v>63154.720914426536</v>
      </c>
      <c r="J7" s="87">
        <v>71539</v>
      </c>
      <c r="K7" s="87">
        <v>76476.978000000017</v>
      </c>
      <c r="L7" s="87">
        <v>82158.344000000012</v>
      </c>
      <c r="M7" s="87">
        <v>94477.63400000002</v>
      </c>
      <c r="N7" s="87">
        <v>103605.11599999999</v>
      </c>
      <c r="O7" s="87">
        <v>44597.22</v>
      </c>
      <c r="P7" s="87">
        <v>45684.538568462878</v>
      </c>
      <c r="Q7" s="87">
        <v>96246.862039166401</v>
      </c>
    </row>
    <row r="8" spans="1:17" ht="15" customHeight="1" x14ac:dyDescent="0.25">
      <c r="A8" s="84" t="s">
        <v>88</v>
      </c>
      <c r="B8" s="85">
        <v>2221.9104915713519</v>
      </c>
      <c r="C8" s="85">
        <v>3088.6297445617865</v>
      </c>
      <c r="D8" s="85">
        <v>2844.296888802277</v>
      </c>
      <c r="E8" s="85">
        <v>4121.2151214443438</v>
      </c>
      <c r="F8" s="85">
        <v>5335.8248154163848</v>
      </c>
      <c r="G8" s="85">
        <v>4968.2495151963549</v>
      </c>
      <c r="H8" s="85">
        <v>6019.9298170397506</v>
      </c>
      <c r="I8" s="85">
        <v>7381.6460157442962</v>
      </c>
      <c r="J8" s="85">
        <v>13903.999999999998</v>
      </c>
      <c r="K8" s="85">
        <v>12412.710999999999</v>
      </c>
      <c r="L8" s="85">
        <v>13944.048000000001</v>
      </c>
      <c r="M8" s="85">
        <v>23163.574999999997</v>
      </c>
      <c r="N8" s="85">
        <v>22792.983</v>
      </c>
      <c r="O8" s="85">
        <v>10518.619000000002</v>
      </c>
      <c r="P8" s="85">
        <v>14003.501405564126</v>
      </c>
      <c r="Q8" s="85">
        <v>24997.300582109841</v>
      </c>
    </row>
    <row r="9" spans="1:17" ht="15" customHeight="1" x14ac:dyDescent="0.25">
      <c r="A9" s="84" t="s">
        <v>89</v>
      </c>
      <c r="B9" s="85">
        <v>42654.836238170035</v>
      </c>
      <c r="C9" s="85">
        <v>47608.178356784265</v>
      </c>
      <c r="D9" s="85">
        <v>40204.974289814745</v>
      </c>
      <c r="E9" s="85">
        <v>41898.963056212589</v>
      </c>
      <c r="F9" s="85">
        <v>48007.708577193196</v>
      </c>
      <c r="G9" s="85">
        <v>56897.087307946356</v>
      </c>
      <c r="H9" s="85">
        <v>57213.464313541197</v>
      </c>
      <c r="I9" s="85">
        <v>55773.074898682236</v>
      </c>
      <c r="J9" s="85">
        <v>57635</v>
      </c>
      <c r="K9" s="85">
        <v>64064.267000000014</v>
      </c>
      <c r="L9" s="85">
        <v>68214.296000000002</v>
      </c>
      <c r="M9" s="85">
        <v>71314.058999999994</v>
      </c>
      <c r="N9" s="85">
        <v>80812.133000000002</v>
      </c>
      <c r="O9" s="85">
        <v>34078.601000000002</v>
      </c>
      <c r="P9" s="85">
        <v>31681.037162898741</v>
      </c>
      <c r="Q9" s="85">
        <v>71249.561457056567</v>
      </c>
    </row>
    <row r="10" spans="1:17" ht="15" customHeight="1" x14ac:dyDescent="0.25">
      <c r="A10" s="89" t="s">
        <v>90</v>
      </c>
      <c r="B10" s="87">
        <v>80402.719906030747</v>
      </c>
      <c r="C10" s="87">
        <v>83596.860850510508</v>
      </c>
      <c r="D10" s="87">
        <v>76236.004821744762</v>
      </c>
      <c r="E10" s="87">
        <v>83981.735697632612</v>
      </c>
      <c r="F10" s="87">
        <v>93598.203712264585</v>
      </c>
      <c r="G10" s="87">
        <v>87829.556114005871</v>
      </c>
      <c r="H10" s="87">
        <v>82003.06307283089</v>
      </c>
      <c r="I10" s="87">
        <v>91651.551631282739</v>
      </c>
      <c r="J10" s="87">
        <v>91952.000000000015</v>
      </c>
      <c r="K10" s="87">
        <v>99402.290999999997</v>
      </c>
      <c r="L10" s="87">
        <v>113238.64699999998</v>
      </c>
      <c r="M10" s="87">
        <v>123594.895</v>
      </c>
      <c r="N10" s="87">
        <v>126215.19500000001</v>
      </c>
      <c r="O10" s="87">
        <v>93625.96</v>
      </c>
      <c r="P10" s="87">
        <v>100455.15508985455</v>
      </c>
      <c r="Q10" s="87">
        <v>133270.30888154535</v>
      </c>
    </row>
    <row r="11" spans="1:17" ht="15" customHeight="1" x14ac:dyDescent="0.25">
      <c r="A11" s="84" t="s">
        <v>91</v>
      </c>
      <c r="B11" s="85">
        <v>62344.422428148253</v>
      </c>
      <c r="C11" s="85">
        <v>64005.278248714654</v>
      </c>
      <c r="D11" s="85">
        <v>56989.559216505186</v>
      </c>
      <c r="E11" s="85">
        <v>64446.756691194612</v>
      </c>
      <c r="F11" s="85">
        <v>74630.614498560812</v>
      </c>
      <c r="G11" s="85">
        <v>65430.356995728042</v>
      </c>
      <c r="H11" s="85">
        <v>59576.857258874828</v>
      </c>
      <c r="I11" s="85">
        <v>67807.067114409903</v>
      </c>
      <c r="J11" s="85">
        <v>68101</v>
      </c>
      <c r="K11" s="85">
        <v>72905.217000000004</v>
      </c>
      <c r="L11" s="85">
        <v>87221.884999999995</v>
      </c>
      <c r="M11" s="85">
        <v>93938.167000000001</v>
      </c>
      <c r="N11" s="85">
        <v>96480.406000000003</v>
      </c>
      <c r="O11" s="85">
        <v>75897.467999999993</v>
      </c>
      <c r="P11" s="85">
        <v>82605.563357126332</v>
      </c>
      <c r="Q11" s="85">
        <v>111573.15284317346</v>
      </c>
    </row>
    <row r="12" spans="1:17" ht="15" customHeight="1" x14ac:dyDescent="0.25">
      <c r="A12" s="84" t="s">
        <v>92</v>
      </c>
      <c r="B12" s="85">
        <v>18058.29747788249</v>
      </c>
      <c r="C12" s="85">
        <v>19591.582601795853</v>
      </c>
      <c r="D12" s="85">
        <v>19246.445605239558</v>
      </c>
      <c r="E12" s="85">
        <v>19534.979006437996</v>
      </c>
      <c r="F12" s="85">
        <v>18967.589213703781</v>
      </c>
      <c r="G12" s="85">
        <v>22399.199118277822</v>
      </c>
      <c r="H12" s="85">
        <v>22426.205813956061</v>
      </c>
      <c r="I12" s="85">
        <v>23844.484516872824</v>
      </c>
      <c r="J12" s="85">
        <v>23851.000000000004</v>
      </c>
      <c r="K12" s="85">
        <v>26497.074000000001</v>
      </c>
      <c r="L12" s="85">
        <v>26016.761999999999</v>
      </c>
      <c r="M12" s="85">
        <v>29656.728000000003</v>
      </c>
      <c r="N12" s="85">
        <v>29734.789000000004</v>
      </c>
      <c r="O12" s="85">
        <v>17728.491999999998</v>
      </c>
      <c r="P12" s="85">
        <v>17849.591732728244</v>
      </c>
      <c r="Q12" s="85">
        <v>21697.156038371897</v>
      </c>
    </row>
    <row r="13" spans="1:17" ht="15" customHeight="1" x14ac:dyDescent="0.25">
      <c r="A13" s="90" t="s">
        <v>94</v>
      </c>
      <c r="B13" s="91">
        <v>132984.30100000001</v>
      </c>
      <c r="C13" s="91">
        <v>147629.989</v>
      </c>
      <c r="D13" s="91">
        <v>148252.372</v>
      </c>
      <c r="E13" s="91">
        <v>151962.91</v>
      </c>
      <c r="F13" s="91">
        <v>162265.34599999999</v>
      </c>
      <c r="G13" s="91">
        <v>165135.16899999999</v>
      </c>
      <c r="H13" s="91">
        <v>168546.70199999996</v>
      </c>
      <c r="I13" s="91">
        <v>169550.647</v>
      </c>
      <c r="J13" s="91">
        <v>173910.81399999998</v>
      </c>
      <c r="K13" s="91">
        <v>184402.07500000001</v>
      </c>
      <c r="L13" s="91">
        <v>195295.17600000001</v>
      </c>
      <c r="M13" s="91">
        <v>205986.23699999999</v>
      </c>
      <c r="N13" s="91">
        <v>221828.58899999998</v>
      </c>
      <c r="O13" s="91">
        <v>176319.79699999999</v>
      </c>
      <c r="P13" s="91">
        <v>186237.29191326973</v>
      </c>
      <c r="Q13" s="91">
        <v>235002.54252070573</v>
      </c>
    </row>
    <row r="14" spans="1:17" ht="15" customHeight="1" x14ac:dyDescent="0.25">
      <c r="A14" s="92"/>
    </row>
    <row r="15" spans="1:17" ht="15" customHeight="1" x14ac:dyDescent="0.25">
      <c r="A15" s="112" t="s">
        <v>136</v>
      </c>
      <c r="B15" s="113"/>
      <c r="C15" s="81">
        <v>2008</v>
      </c>
      <c r="D15" s="81">
        <v>2009</v>
      </c>
      <c r="E15" s="81">
        <v>2010</v>
      </c>
      <c r="F15" s="81">
        <v>2011</v>
      </c>
      <c r="G15" s="81">
        <v>2012</v>
      </c>
      <c r="H15" s="81">
        <v>2013</v>
      </c>
      <c r="I15" s="81">
        <v>2014</v>
      </c>
      <c r="J15" s="81">
        <v>2015</v>
      </c>
      <c r="K15" s="81">
        <v>2016</v>
      </c>
      <c r="L15" s="81">
        <v>2017</v>
      </c>
      <c r="M15" s="81">
        <v>2018</v>
      </c>
      <c r="N15" s="109">
        <v>2019</v>
      </c>
      <c r="O15" s="109">
        <v>2020</v>
      </c>
      <c r="P15" s="109" t="s">
        <v>129</v>
      </c>
      <c r="Q15" s="109" t="s">
        <v>130</v>
      </c>
    </row>
    <row r="16" spans="1:17" ht="15" customHeight="1" x14ac:dyDescent="0.25">
      <c r="A16" s="82" t="s">
        <v>83</v>
      </c>
      <c r="B16" s="110"/>
      <c r="C16" s="93">
        <f t="shared" ref="C16:Q26" si="0">+(C3/B3-1)*100</f>
        <v>6.6906041966971141</v>
      </c>
      <c r="D16" s="93">
        <f t="shared" si="0"/>
        <v>6.570971012472504</v>
      </c>
      <c r="E16" s="93">
        <f t="shared" si="0"/>
        <v>1.2365040753745005</v>
      </c>
      <c r="F16" s="93">
        <f t="shared" si="0"/>
        <v>6.6089836473486985</v>
      </c>
      <c r="G16" s="93">
        <f t="shared" si="0"/>
        <v>2.5621328236795193</v>
      </c>
      <c r="H16" s="93">
        <f t="shared" si="0"/>
        <v>2.864182856859232</v>
      </c>
      <c r="I16" s="93">
        <f t="shared" si="0"/>
        <v>1.4164388886513724</v>
      </c>
      <c r="J16" s="93">
        <f t="shared" si="0"/>
        <v>3.5991562743901584</v>
      </c>
      <c r="K16" s="93">
        <f t="shared" si="0"/>
        <v>7.6317837275193146</v>
      </c>
      <c r="L16" s="93">
        <f t="shared" si="0"/>
        <v>9.3848201790386998</v>
      </c>
      <c r="M16" s="93">
        <f t="shared" si="0"/>
        <v>5.4966348534614795</v>
      </c>
      <c r="N16" s="93">
        <f t="shared" si="0"/>
        <v>7.8292270578644629</v>
      </c>
      <c r="O16" s="93">
        <f t="shared" si="0"/>
        <v>-9.4445251337121672</v>
      </c>
      <c r="P16" s="93">
        <f t="shared" si="0"/>
        <v>4.1463715249418609</v>
      </c>
      <c r="Q16" s="93">
        <f t="shared" si="0"/>
        <v>27.297196388076483</v>
      </c>
    </row>
    <row r="17" spans="1:17" ht="15" customHeight="1" x14ac:dyDescent="0.25">
      <c r="A17" s="84" t="s">
        <v>84</v>
      </c>
      <c r="C17" s="94">
        <f t="shared" si="0"/>
        <v>6.6641135928813933</v>
      </c>
      <c r="D17" s="94">
        <f t="shared" si="0"/>
        <v>5.9201763875263103</v>
      </c>
      <c r="E17" s="94">
        <f t="shared" si="0"/>
        <v>0.56057474022377374</v>
      </c>
      <c r="F17" s="94">
        <f t="shared" si="0"/>
        <v>6.3814974737881558</v>
      </c>
      <c r="G17" s="94">
        <f t="shared" si="0"/>
        <v>5.150353876548075</v>
      </c>
      <c r="H17" s="94">
        <f t="shared" si="0"/>
        <v>2.7142145566385389</v>
      </c>
      <c r="I17" s="94">
        <f t="shared" si="0"/>
        <v>-1.5923824826458155E-2</v>
      </c>
      <c r="J17" s="94">
        <f t="shared" si="0"/>
        <v>3.1550511188497721</v>
      </c>
      <c r="K17" s="94">
        <f t="shared" si="0"/>
        <v>8.8781520253403468</v>
      </c>
      <c r="L17" s="94">
        <f t="shared" si="0"/>
        <v>13.874928817111121</v>
      </c>
      <c r="M17" s="94">
        <f t="shared" si="0"/>
        <v>4.948571128425816</v>
      </c>
      <c r="N17" s="94">
        <f t="shared" si="0"/>
        <v>5.2170074549022116</v>
      </c>
      <c r="O17" s="94">
        <f t="shared" si="0"/>
        <v>-13.190493202489794</v>
      </c>
      <c r="P17" s="94">
        <f t="shared" si="0"/>
        <v>3.5670023252350358</v>
      </c>
      <c r="Q17" s="94">
        <f t="shared" si="0"/>
        <v>36.076000514860908</v>
      </c>
    </row>
    <row r="18" spans="1:17" ht="15" customHeight="1" x14ac:dyDescent="0.25">
      <c r="A18" s="86" t="s">
        <v>85</v>
      </c>
      <c r="B18" s="110"/>
      <c r="C18" s="95">
        <f t="shared" si="0"/>
        <v>6.7757048094621464</v>
      </c>
      <c r="D18" s="95">
        <f t="shared" si="0"/>
        <v>8.6594526867294732</v>
      </c>
      <c r="E18" s="95">
        <f t="shared" si="0"/>
        <v>3.3509626872063158</v>
      </c>
      <c r="F18" s="95">
        <f t="shared" si="0"/>
        <v>7.3013980929557798</v>
      </c>
      <c r="G18" s="95">
        <f t="shared" si="0"/>
        <v>-5.2482657732924487</v>
      </c>
      <c r="H18" s="95">
        <f t="shared" si="0"/>
        <v>3.3664038620811798</v>
      </c>
      <c r="I18" s="95">
        <f t="shared" si="0"/>
        <v>6.1829384039594482</v>
      </c>
      <c r="J18" s="95">
        <f t="shared" si="0"/>
        <v>4.9907371757412999</v>
      </c>
      <c r="K18" s="95">
        <f t="shared" si="0"/>
        <v>3.794635710839267</v>
      </c>
      <c r="L18" s="95">
        <f t="shared" si="0"/>
        <v>-5.1157419788545493</v>
      </c>
      <c r="M18" s="95">
        <f t="shared" si="0"/>
        <v>7.6208230988094483</v>
      </c>
      <c r="N18" s="95">
        <f t="shared" si="0"/>
        <v>17.702288690194791</v>
      </c>
      <c r="O18" s="95">
        <f t="shared" si="0"/>
        <v>3.211789793788089</v>
      </c>
      <c r="P18" s="95">
        <f t="shared" si="0"/>
        <v>5.7927761787277321</v>
      </c>
      <c r="Q18" s="95">
        <f t="shared" si="0"/>
        <v>2.8751566981334964</v>
      </c>
    </row>
    <row r="19" spans="1:17" ht="15" customHeight="1" x14ac:dyDescent="0.25">
      <c r="A19" s="88" t="s">
        <v>86</v>
      </c>
      <c r="C19" s="94">
        <f t="shared" si="0"/>
        <v>7.8763642703487236</v>
      </c>
      <c r="D19" s="94">
        <f t="shared" si="0"/>
        <v>-9.5810736250043664</v>
      </c>
      <c r="E19" s="94">
        <f t="shared" si="0"/>
        <v>11.416058270030248</v>
      </c>
      <c r="F19" s="94">
        <f t="shared" si="0"/>
        <v>6.6726154991823883</v>
      </c>
      <c r="G19" s="94">
        <f t="shared" si="0"/>
        <v>-20.229189069436448</v>
      </c>
      <c r="H19" s="94">
        <f t="shared" si="0"/>
        <v>-13.058440122552206</v>
      </c>
      <c r="I19" s="94">
        <f t="shared" si="0"/>
        <v>17.398773877379583</v>
      </c>
      <c r="J19" s="94">
        <f t="shared" si="0"/>
        <v>-14.689292344150928</v>
      </c>
      <c r="K19" s="94">
        <f t="shared" si="0"/>
        <v>4.0229549110150531</v>
      </c>
      <c r="L19" s="94">
        <f t="shared" si="0"/>
        <v>8.6076893144291908</v>
      </c>
      <c r="M19" s="94">
        <f t="shared" si="0"/>
        <v>-0.99936813284237092</v>
      </c>
      <c r="N19" s="94">
        <f t="shared" si="0"/>
        <v>-8.1933522384914799</v>
      </c>
      <c r="O19" s="94">
        <f t="shared" si="0"/>
        <v>-1.7568926203148094</v>
      </c>
      <c r="P19" s="94">
        <f t="shared" si="0"/>
        <v>16.513959972430815</v>
      </c>
      <c r="Q19" s="94">
        <f t="shared" si="0"/>
        <v>-31.141733871447485</v>
      </c>
    </row>
    <row r="20" spans="1:17" ht="15" customHeight="1" x14ac:dyDescent="0.25">
      <c r="A20" s="89" t="s">
        <v>87</v>
      </c>
      <c r="B20" s="110"/>
      <c r="C20" s="95">
        <f t="shared" si="0"/>
        <v>12.968991283290855</v>
      </c>
      <c r="D20" s="95">
        <f t="shared" si="0"/>
        <v>-15.08484894638954</v>
      </c>
      <c r="E20" s="95">
        <f t="shared" si="0"/>
        <v>6.9011783886264277</v>
      </c>
      <c r="F20" s="95">
        <f t="shared" si="0"/>
        <v>15.913356933737809</v>
      </c>
      <c r="G20" s="95">
        <f t="shared" si="0"/>
        <v>15.975326133371137</v>
      </c>
      <c r="H20" s="95">
        <f t="shared" si="0"/>
        <v>2.2113470607121766</v>
      </c>
      <c r="I20" s="95">
        <f t="shared" si="0"/>
        <v>-0.12441719638194293</v>
      </c>
      <c r="J20" s="95">
        <f t="shared" si="0"/>
        <v>13.275775688937031</v>
      </c>
      <c r="K20" s="95">
        <f t="shared" si="0"/>
        <v>6.9024979381875795</v>
      </c>
      <c r="L20" s="95">
        <f t="shared" si="0"/>
        <v>7.4288578714498898</v>
      </c>
      <c r="M20" s="95">
        <f t="shared" si="0"/>
        <v>14.994569510797362</v>
      </c>
      <c r="N20" s="95">
        <f t="shared" si="0"/>
        <v>9.6609976494542273</v>
      </c>
      <c r="O20" s="95">
        <f t="shared" si="0"/>
        <v>-56.954616024946105</v>
      </c>
      <c r="P20" s="95">
        <f t="shared" si="0"/>
        <v>2.4380859803881938</v>
      </c>
      <c r="Q20" s="95">
        <f t="shared" si="0"/>
        <v>110.6771022649836</v>
      </c>
    </row>
    <row r="21" spans="1:17" ht="15" customHeight="1" x14ac:dyDescent="0.25">
      <c r="A21" s="84" t="s">
        <v>88</v>
      </c>
      <c r="C21" s="94">
        <f t="shared" si="0"/>
        <v>39.007838357047596</v>
      </c>
      <c r="D21" s="94">
        <f t="shared" si="0"/>
        <v>-7.9107201563965894</v>
      </c>
      <c r="E21" s="94">
        <f t="shared" si="0"/>
        <v>44.893985493187131</v>
      </c>
      <c r="F21" s="94">
        <f t="shared" si="0"/>
        <v>29.472125530451866</v>
      </c>
      <c r="G21" s="94">
        <f t="shared" si="0"/>
        <v>-6.8888187475350193</v>
      </c>
      <c r="H21" s="94">
        <f t="shared" si="0"/>
        <v>21.168025048392348</v>
      </c>
      <c r="I21" s="94">
        <f t="shared" si="0"/>
        <v>22.620134122662549</v>
      </c>
      <c r="J21" s="94">
        <f t="shared" si="0"/>
        <v>88.359072899786682</v>
      </c>
      <c r="K21" s="94">
        <f t="shared" si="0"/>
        <v>-10.725611334867658</v>
      </c>
      <c r="L21" s="94">
        <f t="shared" si="0"/>
        <v>12.336845673761365</v>
      </c>
      <c r="M21" s="94">
        <f t="shared" si="0"/>
        <v>66.118009633931237</v>
      </c>
      <c r="N21" s="94">
        <f t="shared" si="0"/>
        <v>-1.5998912085029904</v>
      </c>
      <c r="O21" s="94">
        <f t="shared" si="0"/>
        <v>-53.851503333284626</v>
      </c>
      <c r="P21" s="94">
        <f t="shared" si="0"/>
        <v>33.130607787620427</v>
      </c>
      <c r="Q21" s="94">
        <f t="shared" si="0"/>
        <v>78.507502217820033</v>
      </c>
    </row>
    <row r="22" spans="1:17" ht="15" customHeight="1" x14ac:dyDescent="0.25">
      <c r="A22" s="84" t="s">
        <v>89</v>
      </c>
      <c r="C22" s="94">
        <f t="shared" si="0"/>
        <v>11.612615486216992</v>
      </c>
      <c r="D22" s="94">
        <f t="shared" si="0"/>
        <v>-15.550277961674098</v>
      </c>
      <c r="E22" s="94">
        <f t="shared" si="0"/>
        <v>4.213381046302489</v>
      </c>
      <c r="F22" s="94">
        <f t="shared" si="0"/>
        <v>14.579705738266057</v>
      </c>
      <c r="G22" s="94">
        <f t="shared" si="0"/>
        <v>18.516565347957894</v>
      </c>
      <c r="H22" s="94">
        <f t="shared" si="0"/>
        <v>0.5560513210149054</v>
      </c>
      <c r="I22" s="94">
        <f t="shared" si="0"/>
        <v>-2.5175707014791771</v>
      </c>
      <c r="J22" s="94">
        <f t="shared" si="0"/>
        <v>3.3383942067030548</v>
      </c>
      <c r="K22" s="94">
        <f t="shared" si="0"/>
        <v>11.155143575952131</v>
      </c>
      <c r="L22" s="94">
        <f t="shared" si="0"/>
        <v>6.4779153720747162</v>
      </c>
      <c r="M22" s="94">
        <f t="shared" si="0"/>
        <v>4.544154498054187</v>
      </c>
      <c r="N22" s="94">
        <f t="shared" si="0"/>
        <v>13.318655722569384</v>
      </c>
      <c r="O22" s="94">
        <f t="shared" si="0"/>
        <v>-57.829845921775139</v>
      </c>
      <c r="P22" s="94">
        <f t="shared" si="0"/>
        <v>-7.0353939620387056</v>
      </c>
      <c r="Q22" s="94">
        <f t="shared" si="0"/>
        <v>124.89655591356717</v>
      </c>
    </row>
    <row r="23" spans="1:17" ht="15" customHeight="1" x14ac:dyDescent="0.25">
      <c r="A23" s="89" t="s">
        <v>90</v>
      </c>
      <c r="B23" s="110"/>
      <c r="C23" s="95">
        <f t="shared" si="0"/>
        <v>3.9726777255954193</v>
      </c>
      <c r="D23" s="95">
        <f t="shared" si="0"/>
        <v>-8.8051823404332925</v>
      </c>
      <c r="E23" s="95">
        <f t="shared" si="0"/>
        <v>10.160200411864363</v>
      </c>
      <c r="F23" s="95">
        <f t="shared" si="0"/>
        <v>11.450665951052796</v>
      </c>
      <c r="G23" s="95">
        <f t="shared" si="0"/>
        <v>-6.163203319576982</v>
      </c>
      <c r="H23" s="95">
        <f t="shared" si="0"/>
        <v>-6.6338637002923972</v>
      </c>
      <c r="I23" s="95">
        <f t="shared" si="0"/>
        <v>11.766009947558365</v>
      </c>
      <c r="J23" s="95">
        <f t="shared" si="0"/>
        <v>0.32781591077255534</v>
      </c>
      <c r="K23" s="95">
        <f t="shared" si="0"/>
        <v>8.1023697146336957</v>
      </c>
      <c r="L23" s="95">
        <f t="shared" si="0"/>
        <v>13.919554429585524</v>
      </c>
      <c r="M23" s="95">
        <f t="shared" si="0"/>
        <v>9.1455066572810892</v>
      </c>
      <c r="N23" s="95">
        <f t="shared" si="0"/>
        <v>2.1200713832072227</v>
      </c>
      <c r="O23" s="95">
        <f t="shared" si="0"/>
        <v>-25.820373687969976</v>
      </c>
      <c r="P23" s="95">
        <f t="shared" si="0"/>
        <v>7.2941255714275677</v>
      </c>
      <c r="Q23" s="95">
        <f t="shared" si="0"/>
        <v>32.666470687679983</v>
      </c>
    </row>
    <row r="24" spans="1:17" ht="15" customHeight="1" x14ac:dyDescent="0.25">
      <c r="A24" s="34" t="s">
        <v>91</v>
      </c>
      <c r="C24" s="94">
        <f t="shared" si="0"/>
        <v>2.6640006529542015</v>
      </c>
      <c r="D24" s="94">
        <f t="shared" si="0"/>
        <v>-10.961156992314702</v>
      </c>
      <c r="E24" s="94">
        <f t="shared" si="0"/>
        <v>13.085199424616167</v>
      </c>
      <c r="F24" s="94">
        <f t="shared" si="0"/>
        <v>15.801971007111405</v>
      </c>
      <c r="G24" s="94">
        <f t="shared" si="0"/>
        <v>-12.327725779358534</v>
      </c>
      <c r="H24" s="94">
        <f t="shared" si="0"/>
        <v>-8.9461528342805625</v>
      </c>
      <c r="I24" s="94">
        <f t="shared" si="0"/>
        <v>13.814441100464503</v>
      </c>
      <c r="J24" s="94">
        <f t="shared" si="0"/>
        <v>0.43348414567783156</v>
      </c>
      <c r="K24" s="94">
        <f t="shared" si="0"/>
        <v>7.0545469229526869</v>
      </c>
      <c r="L24" s="94">
        <f t="shared" si="0"/>
        <v>19.637371081413811</v>
      </c>
      <c r="M24" s="94">
        <f t="shared" si="0"/>
        <v>7.7002256945031711</v>
      </c>
      <c r="N24" s="94">
        <f t="shared" si="0"/>
        <v>2.7062897661181751</v>
      </c>
      <c r="O24" s="94">
        <f t="shared" si="0"/>
        <v>-21.333801186533165</v>
      </c>
      <c r="P24" s="94">
        <f t="shared" si="0"/>
        <v>8.8383651443106679</v>
      </c>
      <c r="Q24" s="94">
        <f t="shared" si="0"/>
        <v>35.06735903587068</v>
      </c>
    </row>
    <row r="25" spans="1:17" ht="15" customHeight="1" x14ac:dyDescent="0.25">
      <c r="A25" s="84" t="s">
        <v>92</v>
      </c>
      <c r="C25" s="94">
        <f t="shared" si="0"/>
        <v>8.4907512781385197</v>
      </c>
      <c r="D25" s="94">
        <f t="shared" si="0"/>
        <v>-1.7616596043887656</v>
      </c>
      <c r="E25" s="94">
        <f t="shared" si="0"/>
        <v>1.4991516205978828</v>
      </c>
      <c r="F25" s="94">
        <f t="shared" si="0"/>
        <v>-2.9044812003495069</v>
      </c>
      <c r="G25" s="94">
        <f t="shared" si="0"/>
        <v>18.091966595811538</v>
      </c>
      <c r="H25" s="94">
        <f t="shared" si="0"/>
        <v>0.1205699165208074</v>
      </c>
      <c r="I25" s="94">
        <f t="shared" si="0"/>
        <v>6.3242026523905093</v>
      </c>
      <c r="J25" s="94">
        <f t="shared" si="0"/>
        <v>2.7324906615477929E-2</v>
      </c>
      <c r="K25" s="94">
        <f t="shared" si="0"/>
        <v>11.094184730199984</v>
      </c>
      <c r="L25" s="94">
        <f t="shared" si="0"/>
        <v>-1.812698262457213</v>
      </c>
      <c r="M25" s="94">
        <f t="shared" si="0"/>
        <v>13.990849437758634</v>
      </c>
      <c r="N25" s="94">
        <f t="shared" si="0"/>
        <v>0.26321514632363652</v>
      </c>
      <c r="O25" s="94">
        <f t="shared" si="0"/>
        <v>-40.377945846530153</v>
      </c>
      <c r="P25" s="94">
        <f t="shared" si="0"/>
        <v>0.68307971556884617</v>
      </c>
      <c r="Q25" s="94">
        <f t="shared" si="0"/>
        <v>21.555475123775093</v>
      </c>
    </row>
    <row r="26" spans="1:17" ht="15" customHeight="1" x14ac:dyDescent="0.25">
      <c r="A26" s="90" t="s">
        <v>81</v>
      </c>
      <c r="B26" s="111"/>
      <c r="C26" s="96">
        <f t="shared" si="0"/>
        <v>11.013095448010812</v>
      </c>
      <c r="D26" s="96">
        <f t="shared" si="0"/>
        <v>0.42158304299542149</v>
      </c>
      <c r="E26" s="96">
        <f t="shared" si="0"/>
        <v>2.5028523658292556</v>
      </c>
      <c r="F26" s="96">
        <f t="shared" si="0"/>
        <v>6.7795727260026695</v>
      </c>
      <c r="G26" s="96">
        <f t="shared" si="0"/>
        <v>1.7685988233125283</v>
      </c>
      <c r="H26" s="96">
        <f t="shared" si="0"/>
        <v>2.065903357025034</v>
      </c>
      <c r="I26" s="96">
        <f t="shared" si="0"/>
        <v>0.59564796468105641</v>
      </c>
      <c r="J26" s="96">
        <f t="shared" si="0"/>
        <v>2.5716015109042756</v>
      </c>
      <c r="K26" s="96">
        <f t="shared" si="0"/>
        <v>6.0325524093056249</v>
      </c>
      <c r="L26" s="96">
        <f t="shared" si="0"/>
        <v>5.9072551108765969</v>
      </c>
      <c r="M26" s="96">
        <f t="shared" si="0"/>
        <v>5.4743087970590576</v>
      </c>
      <c r="N26" s="96">
        <f t="shared" si="0"/>
        <v>7.6909759752540996</v>
      </c>
      <c r="O26" s="96">
        <f t="shared" si="0"/>
        <v>-20.515296159594641</v>
      </c>
      <c r="P26" s="96">
        <f t="shared" si="0"/>
        <v>5.6247200155690624</v>
      </c>
      <c r="Q26" s="96">
        <f>+(Q13/P13-1)*100</f>
        <v>26.184471491427107</v>
      </c>
    </row>
    <row r="28" spans="1:17" ht="15" customHeight="1" x14ac:dyDescent="0.25">
      <c r="A28" s="35" t="s">
        <v>131</v>
      </c>
    </row>
    <row r="29" spans="1:17" ht="15" customHeight="1" x14ac:dyDescent="0.25">
      <c r="A29" s="33" t="s">
        <v>120</v>
      </c>
    </row>
    <row r="30" spans="1:17" ht="15" customHeight="1" x14ac:dyDescent="0.25">
      <c r="A30" s="88" t="s">
        <v>137</v>
      </c>
    </row>
  </sheetData>
  <pageMargins left="0.35749999999999998" right="0.70866141732283472" top="1.1458333333333333" bottom="0.74803149606299213" header="0.31496062992125984" footer="0.31496062992125984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R31"/>
  <sheetViews>
    <sheetView showGridLines="0" view="pageLayout" topLeftCell="A4" zoomScale="98" zoomScaleNormal="100" zoomScalePageLayoutView="98" workbookViewId="0">
      <selection activeCell="H28" sqref="H28"/>
    </sheetView>
  </sheetViews>
  <sheetFormatPr defaultColWidth="9.140625" defaultRowHeight="15" customHeight="1" x14ac:dyDescent="0.25"/>
  <cols>
    <col min="1" max="1" width="31.28515625" style="88" customWidth="1"/>
    <col min="2" max="17" width="8.42578125" style="35" bestFit="1" customWidth="1"/>
    <col min="18" max="16384" width="9.140625" style="35"/>
  </cols>
  <sheetData>
    <row r="1" spans="1:18" ht="15" customHeight="1" x14ac:dyDescent="0.25">
      <c r="A1" s="78" t="s">
        <v>118</v>
      </c>
    </row>
    <row r="2" spans="1:18" ht="15" customHeight="1" x14ac:dyDescent="0.25">
      <c r="A2" s="79"/>
      <c r="B2" s="80">
        <v>2007</v>
      </c>
      <c r="C2" s="80">
        <v>2008</v>
      </c>
      <c r="D2" s="80">
        <v>2009</v>
      </c>
      <c r="E2" s="80">
        <v>2010</v>
      </c>
      <c r="F2" s="80">
        <v>2011</v>
      </c>
      <c r="G2" s="80">
        <v>2012</v>
      </c>
      <c r="H2" s="80">
        <v>2013</v>
      </c>
      <c r="I2" s="80">
        <v>2014</v>
      </c>
      <c r="J2" s="80">
        <v>2015</v>
      </c>
      <c r="K2" s="80">
        <v>2016</v>
      </c>
      <c r="L2" s="80">
        <v>2017</v>
      </c>
      <c r="M2" s="80">
        <v>2018</v>
      </c>
      <c r="N2" s="109">
        <v>2019</v>
      </c>
      <c r="O2" s="109">
        <v>2020</v>
      </c>
      <c r="P2" s="109" t="s">
        <v>129</v>
      </c>
      <c r="Q2" s="109" t="s">
        <v>130</v>
      </c>
    </row>
    <row r="3" spans="1:18" ht="15" customHeight="1" x14ac:dyDescent="0.25">
      <c r="A3" s="82" t="s">
        <v>83</v>
      </c>
      <c r="B3" s="83">
        <v>118819.16191612509</v>
      </c>
      <c r="C3" s="83">
        <v>121395.11969312229</v>
      </c>
      <c r="D3" s="83">
        <v>128965.68518303025</v>
      </c>
      <c r="E3" s="83">
        <v>128378.86480887655</v>
      </c>
      <c r="F3" s="83">
        <v>132431.33855532462</v>
      </c>
      <c r="G3" s="83">
        <v>133800.73977455933</v>
      </c>
      <c r="H3" s="83">
        <v>136230.85050390702</v>
      </c>
      <c r="I3" s="83">
        <v>139230.72008926352</v>
      </c>
      <c r="J3" s="83">
        <v>143703.53500000006</v>
      </c>
      <c r="K3" s="83">
        <v>153849.77000000005</v>
      </c>
      <c r="L3" s="83">
        <v>166730.2396914479</v>
      </c>
      <c r="M3" s="83">
        <v>174327.37287237353</v>
      </c>
      <c r="N3" s="83">
        <v>185880.03859189892</v>
      </c>
      <c r="O3" s="83">
        <v>167145.42939282409</v>
      </c>
      <c r="P3" s="83">
        <v>171205.88882959587</v>
      </c>
      <c r="Q3" s="83">
        <v>201747.90050762659</v>
      </c>
    </row>
    <row r="4" spans="1:18" ht="15" customHeight="1" x14ac:dyDescent="0.25">
      <c r="A4" s="84" t="s">
        <v>84</v>
      </c>
      <c r="B4" s="85">
        <v>90900.755926693266</v>
      </c>
      <c r="C4" s="85">
        <v>92398.206386280799</v>
      </c>
      <c r="D4" s="85">
        <v>97868.146630285351</v>
      </c>
      <c r="E4" s="85">
        <v>96657.474023315372</v>
      </c>
      <c r="F4" s="85">
        <v>98792.792324205962</v>
      </c>
      <c r="G4" s="85">
        <v>102094.02169671746</v>
      </c>
      <c r="H4" s="85">
        <v>103911.31781307994</v>
      </c>
      <c r="I4" s="85">
        <v>105275.84048913755</v>
      </c>
      <c r="J4" s="85">
        <v>108470.53499999997</v>
      </c>
      <c r="K4" s="85">
        <v>117268.67399999998</v>
      </c>
      <c r="L4" s="85">
        <v>133122.90866902407</v>
      </c>
      <c r="M4" s="85">
        <v>138845.09378934387</v>
      </c>
      <c r="N4" s="85">
        <v>144477.41864465628</v>
      </c>
      <c r="O4" s="85">
        <v>124569.90735843392</v>
      </c>
      <c r="P4" s="85">
        <v>126319.09795104334</v>
      </c>
      <c r="Q4" s="85">
        <v>159056.50517115009</v>
      </c>
    </row>
    <row r="5" spans="1:18" ht="15" customHeight="1" x14ac:dyDescent="0.25">
      <c r="A5" s="86" t="s">
        <v>85</v>
      </c>
      <c r="B5" s="87">
        <v>27953.34402530787</v>
      </c>
      <c r="C5" s="87">
        <v>29026.876178752187</v>
      </c>
      <c r="D5" s="87">
        <v>31131.751023715577</v>
      </c>
      <c r="E5" s="87">
        <v>31751.685697531066</v>
      </c>
      <c r="F5" s="87">
        <v>33669.67611741407</v>
      </c>
      <c r="G5" s="87">
        <v>31673.300786922038</v>
      </c>
      <c r="H5" s="87">
        <v>32286.947201576149</v>
      </c>
      <c r="I5" s="87">
        <v>33952.959148322669</v>
      </c>
      <c r="J5" s="87">
        <v>35233.000000000007</v>
      </c>
      <c r="K5" s="87">
        <v>36581.096000000005</v>
      </c>
      <c r="L5" s="87">
        <v>33562.651456590131</v>
      </c>
      <c r="M5" s="87">
        <v>35427.715274638278</v>
      </c>
      <c r="N5" s="87">
        <v>41217.36695386158</v>
      </c>
      <c r="O5" s="87">
        <v>42215.855458615639</v>
      </c>
      <c r="P5" s="87">
        <v>44471.18768786174</v>
      </c>
      <c r="Q5" s="87">
        <v>42411.918855407901</v>
      </c>
    </row>
    <row r="6" spans="1:18" ht="15" customHeight="1" x14ac:dyDescent="0.25">
      <c r="A6" s="88" t="s">
        <v>86</v>
      </c>
      <c r="B6" s="85">
        <v>69979.048555373098</v>
      </c>
      <c r="C6" s="85">
        <v>72751.47032229061</v>
      </c>
      <c r="D6" s="85">
        <v>65755.753928700811</v>
      </c>
      <c r="E6" s="85">
        <v>72769.071514655327</v>
      </c>
      <c r="F6" s="85">
        <v>74070.403647176674</v>
      </c>
      <c r="G6" s="85">
        <v>59001.957504283579</v>
      </c>
      <c r="H6" s="85">
        <v>51463.674368113891</v>
      </c>
      <c r="I6" s="85">
        <v>60331.299600943261</v>
      </c>
      <c r="J6" s="85">
        <v>50620.278999999988</v>
      </c>
      <c r="K6" s="85">
        <v>54496.40499999989</v>
      </c>
      <c r="L6" s="85">
        <v>55771.569115634644</v>
      </c>
      <c r="M6" s="85">
        <v>58020.308043074445</v>
      </c>
      <c r="N6" s="85">
        <v>55870.808290801884</v>
      </c>
      <c r="O6" s="85">
        <v>55916.816229137054</v>
      </c>
      <c r="P6" s="85">
        <v>69028.81800178549</v>
      </c>
      <c r="Q6" s="85">
        <v>31598.46809401031</v>
      </c>
    </row>
    <row r="7" spans="1:18" ht="15" customHeight="1" x14ac:dyDescent="0.25">
      <c r="A7" s="89" t="s">
        <v>87</v>
      </c>
      <c r="B7" s="87">
        <v>52968.611922401818</v>
      </c>
      <c r="C7" s="87">
        <v>57069.053354755837</v>
      </c>
      <c r="D7" s="87">
        <v>47430.492108006925</v>
      </c>
      <c r="E7" s="87">
        <v>50548.723330546942</v>
      </c>
      <c r="F7" s="87">
        <v>55986.180940828068</v>
      </c>
      <c r="G7" s="87">
        <v>63674.63315629866</v>
      </c>
      <c r="H7" s="87">
        <v>63944.260539599869</v>
      </c>
      <c r="I7" s="87">
        <v>63006.935435162603</v>
      </c>
      <c r="J7" s="87">
        <v>71539.000000000015</v>
      </c>
      <c r="K7" s="87">
        <v>77917.258000000002</v>
      </c>
      <c r="L7" s="87">
        <v>85529.732588549799</v>
      </c>
      <c r="M7" s="87">
        <v>96991.650464099672</v>
      </c>
      <c r="N7" s="87">
        <v>105905.93404038801</v>
      </c>
      <c r="O7" s="87">
        <v>46023.270605028287</v>
      </c>
      <c r="P7" s="87">
        <v>46999.769792216743</v>
      </c>
      <c r="Q7" s="87">
        <v>92813.676334838266</v>
      </c>
    </row>
    <row r="8" spans="1:18" ht="15" customHeight="1" x14ac:dyDescent="0.25">
      <c r="A8" s="84" t="s">
        <v>88</v>
      </c>
      <c r="B8" s="85">
        <v>2504.9815396829404</v>
      </c>
      <c r="C8" s="85">
        <v>3260.0351394706081</v>
      </c>
      <c r="D8" s="85">
        <v>2972.037792917235</v>
      </c>
      <c r="E8" s="85">
        <v>4280.3291181790401</v>
      </c>
      <c r="F8" s="85">
        <v>5384.1420478765513</v>
      </c>
      <c r="G8" s="85">
        <v>4965.0737166954523</v>
      </c>
      <c r="H8" s="85">
        <v>5837.6552722682836</v>
      </c>
      <c r="I8" s="85">
        <v>6973.0384740317731</v>
      </c>
      <c r="J8" s="85">
        <v>13903.999999999991</v>
      </c>
      <c r="K8" s="85">
        <v>14054.890999999996</v>
      </c>
      <c r="L8" s="85">
        <v>18553.960355585248</v>
      </c>
      <c r="M8" s="85">
        <v>29817.492817758961</v>
      </c>
      <c r="N8" s="85">
        <v>29690.749413822537</v>
      </c>
      <c r="O8" s="85">
        <v>14596.056505770914</v>
      </c>
      <c r="P8" s="85">
        <v>19869.819290493004</v>
      </c>
      <c r="Q8" s="85">
        <v>33119.437303218969</v>
      </c>
    </row>
    <row r="9" spans="1:18" ht="15" customHeight="1" x14ac:dyDescent="0.25">
      <c r="A9" s="84" t="s">
        <v>89</v>
      </c>
      <c r="B9" s="85">
        <v>50990.79052910606</v>
      </c>
      <c r="C9" s="85">
        <v>54343.127788205384</v>
      </c>
      <c r="D9" s="85">
        <v>44880.967677803637</v>
      </c>
      <c r="E9" s="85">
        <v>46642.647056592519</v>
      </c>
      <c r="F9" s="85">
        <v>50970.331977047019</v>
      </c>
      <c r="G9" s="85">
        <v>59188.882001113074</v>
      </c>
      <c r="H9" s="85">
        <v>58553.090455893085</v>
      </c>
      <c r="I9" s="85">
        <v>56406.233668620203</v>
      </c>
      <c r="J9" s="85">
        <v>57634.999999999942</v>
      </c>
      <c r="K9" s="85">
        <v>63862.36699999994</v>
      </c>
      <c r="L9" s="85">
        <v>67349.70582598832</v>
      </c>
      <c r="M9" s="85">
        <v>69862.56443912597</v>
      </c>
      <c r="N9" s="85">
        <v>78465.511917675336</v>
      </c>
      <c r="O9" s="85">
        <v>32836.29945355111</v>
      </c>
      <c r="P9" s="85">
        <v>30086.064882051847</v>
      </c>
      <c r="Q9" s="85">
        <v>63508.259896495045</v>
      </c>
    </row>
    <row r="10" spans="1:18" ht="15" customHeight="1" x14ac:dyDescent="0.25">
      <c r="A10" s="89" t="s">
        <v>90</v>
      </c>
      <c r="B10" s="87">
        <v>90824.471390674764</v>
      </c>
      <c r="C10" s="87">
        <v>89575.287602511162</v>
      </c>
      <c r="D10" s="87">
        <v>83323.669911201039</v>
      </c>
      <c r="E10" s="87">
        <v>89991.926146552956</v>
      </c>
      <c r="F10" s="87">
        <v>94328.168800641593</v>
      </c>
      <c r="G10" s="87">
        <v>86348.638911824062</v>
      </c>
      <c r="H10" s="87">
        <v>80651.978058792389</v>
      </c>
      <c r="I10" s="87">
        <v>90113.10961332357</v>
      </c>
      <c r="J10" s="87">
        <v>91952.000000000029</v>
      </c>
      <c r="K10" s="87">
        <v>104907.993</v>
      </c>
      <c r="L10" s="87">
        <v>118902.81359741981</v>
      </c>
      <c r="M10" s="87">
        <v>133377.89629196041</v>
      </c>
      <c r="N10" s="87">
        <v>137804.98108601733</v>
      </c>
      <c r="O10" s="87">
        <v>103101.70507086716</v>
      </c>
      <c r="P10" s="87">
        <v>111089.89994347104</v>
      </c>
      <c r="Q10" s="87">
        <v>125213.4128959196</v>
      </c>
    </row>
    <row r="11" spans="1:18" ht="15" customHeight="1" x14ac:dyDescent="0.25">
      <c r="A11" s="84" t="s">
        <v>91</v>
      </c>
      <c r="B11" s="85">
        <v>70128.080856827495</v>
      </c>
      <c r="C11" s="85">
        <v>68159.327664439828</v>
      </c>
      <c r="D11" s="85">
        <v>62233.322999117037</v>
      </c>
      <c r="E11" s="85">
        <v>68773.847557265064</v>
      </c>
      <c r="F11" s="85">
        <v>74486.319356432359</v>
      </c>
      <c r="G11" s="85">
        <v>63551.602277427337</v>
      </c>
      <c r="H11" s="85">
        <v>58134.644467938262</v>
      </c>
      <c r="I11" s="85">
        <v>66033.547989701212</v>
      </c>
      <c r="J11" s="85">
        <v>68100.999999999985</v>
      </c>
      <c r="K11" s="85">
        <v>78303.283999999971</v>
      </c>
      <c r="L11" s="85">
        <v>93339.376204114</v>
      </c>
      <c r="M11" s="85">
        <v>103835.26816674968</v>
      </c>
      <c r="N11" s="85">
        <v>108426.96127870702</v>
      </c>
      <c r="O11" s="85">
        <v>86469.335332450239</v>
      </c>
      <c r="P11" s="85">
        <v>94804.650653767356</v>
      </c>
      <c r="Q11" s="85">
        <v>106528.43977473903</v>
      </c>
    </row>
    <row r="12" spans="1:18" ht="15" customHeight="1" x14ac:dyDescent="0.25">
      <c r="A12" s="84" t="s">
        <v>92</v>
      </c>
      <c r="B12" s="85">
        <v>20493.412795770539</v>
      </c>
      <c r="C12" s="85">
        <v>21224.699883345402</v>
      </c>
      <c r="D12" s="85">
        <v>20932.696638438596</v>
      </c>
      <c r="E12" s="85">
        <v>21054.096524280641</v>
      </c>
      <c r="F12" s="85">
        <v>19646.091143610851</v>
      </c>
      <c r="G12" s="85">
        <v>22792.889813915714</v>
      </c>
      <c r="H12" s="85">
        <v>22571.807587334511</v>
      </c>
      <c r="I12" s="85">
        <v>24106.471205222919</v>
      </c>
      <c r="J12" s="85">
        <v>23851</v>
      </c>
      <c r="K12" s="85">
        <v>26604.709000000003</v>
      </c>
      <c r="L12" s="85">
        <v>25862.526342449975</v>
      </c>
      <c r="M12" s="85">
        <v>29816.492181984737</v>
      </c>
      <c r="N12" s="85">
        <v>29764.546845952842</v>
      </c>
      <c r="O12" s="85">
        <v>17505.978036915687</v>
      </c>
      <c r="P12" s="85">
        <v>17444.556913357817</v>
      </c>
      <c r="Q12" s="85">
        <v>19942.788852758804</v>
      </c>
    </row>
    <row r="13" spans="1:18" ht="15" customHeight="1" x14ac:dyDescent="0.25">
      <c r="A13" s="90" t="s">
        <v>94</v>
      </c>
      <c r="B13" s="91">
        <v>150752.04250859166</v>
      </c>
      <c r="C13" s="91">
        <v>161363.49584452776</v>
      </c>
      <c r="D13" s="91">
        <v>158937.25565098954</v>
      </c>
      <c r="E13" s="91">
        <v>161856.00990413406</v>
      </c>
      <c r="F13" s="91">
        <v>168208.40219752601</v>
      </c>
      <c r="G13" s="91">
        <v>170031.19003730608</v>
      </c>
      <c r="H13" s="91">
        <v>171106.01958288968</v>
      </c>
      <c r="I13" s="91">
        <v>172298.05850008188</v>
      </c>
      <c r="J13" s="91">
        <v>173910.81400000001</v>
      </c>
      <c r="K13" s="91">
        <v>181355.43999999997</v>
      </c>
      <c r="L13" s="91">
        <v>189609.49704920268</v>
      </c>
      <c r="M13" s="91">
        <v>196638.25394438652</v>
      </c>
      <c r="N13" s="91">
        <v>210300.33831679946</v>
      </c>
      <c r="O13" s="91">
        <v>166546.77267962255</v>
      </c>
      <c r="P13" s="91">
        <v>175898.51156829452</v>
      </c>
      <c r="Q13" s="91">
        <v>206006.69155105896</v>
      </c>
    </row>
    <row r="14" spans="1:18" ht="15" customHeight="1" x14ac:dyDescent="0.25">
      <c r="A14" s="92"/>
    </row>
    <row r="15" spans="1:18" ht="15" customHeight="1" x14ac:dyDescent="0.25">
      <c r="A15" s="112" t="s">
        <v>136</v>
      </c>
      <c r="B15" s="113"/>
      <c r="C15" s="81">
        <v>2008</v>
      </c>
      <c r="D15" s="81">
        <v>2009</v>
      </c>
      <c r="E15" s="81">
        <v>2010</v>
      </c>
      <c r="F15" s="81">
        <v>2011</v>
      </c>
      <c r="G15" s="81">
        <v>2012</v>
      </c>
      <c r="H15" s="81">
        <v>2013</v>
      </c>
      <c r="I15" s="81">
        <v>2014</v>
      </c>
      <c r="J15" s="81">
        <v>2015</v>
      </c>
      <c r="K15" s="81">
        <v>2016</v>
      </c>
      <c r="L15" s="81">
        <v>2017</v>
      </c>
      <c r="M15" s="81">
        <v>2018</v>
      </c>
      <c r="N15" s="109">
        <v>2019</v>
      </c>
      <c r="O15" s="109">
        <v>2020</v>
      </c>
      <c r="P15" s="109" t="s">
        <v>129</v>
      </c>
      <c r="Q15" s="109" t="s">
        <v>130</v>
      </c>
    </row>
    <row r="16" spans="1:18" ht="15" customHeight="1" x14ac:dyDescent="0.25">
      <c r="A16" s="82" t="s">
        <v>83</v>
      </c>
      <c r="B16" s="110"/>
      <c r="C16" s="93">
        <f t="shared" ref="C16:Q26" si="0">+(C3/B3-1)*100</f>
        <v>2.1679649439166893</v>
      </c>
      <c r="D16" s="93">
        <f t="shared" si="0"/>
        <v>6.2363013513605514</v>
      </c>
      <c r="E16" s="93">
        <f t="shared" si="0"/>
        <v>-0.45502055319667223</v>
      </c>
      <c r="F16" s="93">
        <f t="shared" si="0"/>
        <v>3.1566517997188903</v>
      </c>
      <c r="G16" s="93">
        <f t="shared" si="0"/>
        <v>1.0340461964466474</v>
      </c>
      <c r="H16" s="93">
        <f t="shared" si="0"/>
        <v>1.8162162133349646</v>
      </c>
      <c r="I16" s="93">
        <f t="shared" si="0"/>
        <v>2.2020486360176283</v>
      </c>
      <c r="J16" s="93">
        <f t="shared" si="0"/>
        <v>3.2125201305207129</v>
      </c>
      <c r="K16" s="93">
        <f t="shared" si="0"/>
        <v>7.060532644517048</v>
      </c>
      <c r="L16" s="93">
        <f t="shared" si="0"/>
        <v>8.3721085130304971</v>
      </c>
      <c r="M16" s="93">
        <f t="shared" si="0"/>
        <v>4.5565418696601911</v>
      </c>
      <c r="N16" s="93">
        <f t="shared" si="0"/>
        <v>6.6269946762653298</v>
      </c>
      <c r="O16" s="93">
        <f t="shared" si="0"/>
        <v>-10.078870943322105</v>
      </c>
      <c r="P16" s="93">
        <f t="shared" si="0"/>
        <v>2.4292973200175982</v>
      </c>
      <c r="Q16" s="93">
        <f t="shared" si="0"/>
        <v>17.839346465722162</v>
      </c>
      <c r="R16" s="108"/>
    </row>
    <row r="17" spans="1:18" ht="15" customHeight="1" x14ac:dyDescent="0.25">
      <c r="A17" s="84" t="s">
        <v>84</v>
      </c>
      <c r="C17" s="94">
        <f t="shared" si="0"/>
        <v>1.6473465421950495</v>
      </c>
      <c r="D17" s="94">
        <f t="shared" si="0"/>
        <v>5.9199636637283559</v>
      </c>
      <c r="E17" s="94">
        <f t="shared" si="0"/>
        <v>-1.2370445836105581</v>
      </c>
      <c r="F17" s="94">
        <f t="shared" si="0"/>
        <v>2.2091600494086094</v>
      </c>
      <c r="G17" s="94">
        <f t="shared" si="0"/>
        <v>3.3415690505820939</v>
      </c>
      <c r="H17" s="94">
        <f t="shared" si="0"/>
        <v>1.7800220680511236</v>
      </c>
      <c r="I17" s="94">
        <f t="shared" si="0"/>
        <v>1.3131607843836379</v>
      </c>
      <c r="J17" s="94">
        <f t="shared" si="0"/>
        <v>3.0345941633133311</v>
      </c>
      <c r="K17" s="94">
        <f t="shared" si="0"/>
        <v>8.11108657295736</v>
      </c>
      <c r="L17" s="94">
        <f t="shared" si="0"/>
        <v>13.519582108538275</v>
      </c>
      <c r="M17" s="94">
        <f t="shared" si="0"/>
        <v>4.2984225461498493</v>
      </c>
      <c r="N17" s="94">
        <f t="shared" si="0"/>
        <v>4.0565530272591355</v>
      </c>
      <c r="O17" s="94">
        <f t="shared" si="0"/>
        <v>-13.77897769282901</v>
      </c>
      <c r="P17" s="94">
        <f t="shared" si="0"/>
        <v>1.4041839074154128</v>
      </c>
      <c r="Q17" s="94">
        <f t="shared" si="0"/>
        <v>25.916435243065592</v>
      </c>
      <c r="R17" s="108"/>
    </row>
    <row r="18" spans="1:18" ht="15" customHeight="1" x14ac:dyDescent="0.25">
      <c r="A18" s="86" t="s">
        <v>85</v>
      </c>
      <c r="B18" s="110"/>
      <c r="C18" s="95">
        <f t="shared" si="0"/>
        <v>3.8404426764554023</v>
      </c>
      <c r="D18" s="95">
        <f t="shared" si="0"/>
        <v>7.2514687147222867</v>
      </c>
      <c r="E18" s="95">
        <f t="shared" si="0"/>
        <v>1.9913260688203316</v>
      </c>
      <c r="F18" s="95">
        <f t="shared" si="0"/>
        <v>6.0405939960288313</v>
      </c>
      <c r="G18" s="95">
        <f t="shared" si="0"/>
        <v>-5.9292976966282769</v>
      </c>
      <c r="H18" s="95">
        <f t="shared" si="0"/>
        <v>1.9374248954421747</v>
      </c>
      <c r="I18" s="95">
        <f t="shared" si="0"/>
        <v>5.1600169453778211</v>
      </c>
      <c r="J18" s="95">
        <f t="shared" si="0"/>
        <v>3.7700420929012823</v>
      </c>
      <c r="K18" s="95">
        <f t="shared" si="0"/>
        <v>3.8262310901711283</v>
      </c>
      <c r="L18" s="95">
        <f t="shared" si="0"/>
        <v>-8.251378098157236</v>
      </c>
      <c r="M18" s="95">
        <f t="shared" si="0"/>
        <v>5.5569620906155581</v>
      </c>
      <c r="N18" s="95">
        <f t="shared" si="0"/>
        <v>16.342153690525873</v>
      </c>
      <c r="O18" s="95">
        <f t="shared" si="0"/>
        <v>2.4224946389024726</v>
      </c>
      <c r="P18" s="95">
        <f t="shared" si="0"/>
        <v>5.3423819196486866</v>
      </c>
      <c r="Q18" s="95">
        <f t="shared" si="0"/>
        <v>-4.6305685535264267</v>
      </c>
      <c r="R18" s="108"/>
    </row>
    <row r="19" spans="1:18" ht="15" customHeight="1" x14ac:dyDescent="0.25">
      <c r="A19" s="88" t="s">
        <v>86</v>
      </c>
      <c r="C19" s="94">
        <f t="shared" si="0"/>
        <v>3.9617883125743658</v>
      </c>
      <c r="D19" s="94">
        <f t="shared" si="0"/>
        <v>-9.6159106648960098</v>
      </c>
      <c r="E19" s="94">
        <f t="shared" si="0"/>
        <v>10.665709336340479</v>
      </c>
      <c r="F19" s="94">
        <f t="shared" si="0"/>
        <v>1.7883038843765631</v>
      </c>
      <c r="G19" s="94">
        <f t="shared" si="0"/>
        <v>-20.343410324411614</v>
      </c>
      <c r="H19" s="94">
        <f t="shared" si="0"/>
        <v>-12.776327184775871</v>
      </c>
      <c r="I19" s="94">
        <f t="shared" si="0"/>
        <v>17.230843583767918</v>
      </c>
      <c r="J19" s="94">
        <f t="shared" si="0"/>
        <v>-16.096156829334152</v>
      </c>
      <c r="K19" s="94">
        <f t="shared" si="0"/>
        <v>7.6572592576976906</v>
      </c>
      <c r="L19" s="94">
        <f t="shared" si="0"/>
        <v>2.3399050187526305</v>
      </c>
      <c r="M19" s="94">
        <f t="shared" si="0"/>
        <v>4.0320524652576184</v>
      </c>
      <c r="N19" s="94">
        <f t="shared" si="0"/>
        <v>-3.704736883983395</v>
      </c>
      <c r="O19" s="94">
        <f t="shared" si="0"/>
        <v>8.2347006858585203E-2</v>
      </c>
      <c r="P19" s="94">
        <f t="shared" si="0"/>
        <v>23.44912077775998</v>
      </c>
      <c r="Q19" s="94">
        <f t="shared" si="0"/>
        <v>-54.224237052424982</v>
      </c>
      <c r="R19" s="108"/>
    </row>
    <row r="20" spans="1:18" ht="15" customHeight="1" x14ac:dyDescent="0.25">
      <c r="A20" s="89" t="s">
        <v>87</v>
      </c>
      <c r="B20" s="110"/>
      <c r="C20" s="95">
        <f t="shared" si="0"/>
        <v>7.7412665417041726</v>
      </c>
      <c r="D20" s="95">
        <f t="shared" si="0"/>
        <v>-16.889295826992523</v>
      </c>
      <c r="E20" s="95">
        <f t="shared" si="0"/>
        <v>6.5743176677132142</v>
      </c>
      <c r="F20" s="95">
        <f t="shared" si="0"/>
        <v>10.756864371676889</v>
      </c>
      <c r="G20" s="95">
        <f t="shared" si="0"/>
        <v>13.732767776384925</v>
      </c>
      <c r="H20" s="95">
        <f t="shared" si="0"/>
        <v>0.42344552286524006</v>
      </c>
      <c r="I20" s="95">
        <f t="shared" si="0"/>
        <v>-1.4658471245543536</v>
      </c>
      <c r="J20" s="95">
        <f t="shared" si="0"/>
        <v>13.541468896892074</v>
      </c>
      <c r="K20" s="95">
        <f t="shared" si="0"/>
        <v>8.9157774081270134</v>
      </c>
      <c r="L20" s="95">
        <f t="shared" si="0"/>
        <v>9.7699467152062791</v>
      </c>
      <c r="M20" s="95">
        <f t="shared" si="0"/>
        <v>13.401091677310273</v>
      </c>
      <c r="N20" s="95">
        <f t="shared" si="0"/>
        <v>9.1907741889471808</v>
      </c>
      <c r="O20" s="95">
        <f t="shared" si="0"/>
        <v>-56.543256029943542</v>
      </c>
      <c r="P20" s="95">
        <f t="shared" si="0"/>
        <v>2.1217509628308928</v>
      </c>
      <c r="Q20" s="95">
        <f t="shared" si="0"/>
        <v>97.47687434462371</v>
      </c>
      <c r="R20" s="108"/>
    </row>
    <row r="21" spans="1:18" ht="15" customHeight="1" x14ac:dyDescent="0.25">
      <c r="A21" s="84" t="s">
        <v>88</v>
      </c>
      <c r="C21" s="94">
        <f t="shared" si="0"/>
        <v>30.14208239966656</v>
      </c>
      <c r="D21" s="94">
        <f t="shared" si="0"/>
        <v>-8.8341792107228816</v>
      </c>
      <c r="E21" s="94">
        <f t="shared" si="0"/>
        <v>44.020009717899235</v>
      </c>
      <c r="F21" s="94">
        <f t="shared" si="0"/>
        <v>25.78803870500268</v>
      </c>
      <c r="G21" s="94">
        <f t="shared" si="0"/>
        <v>-7.7833817803223626</v>
      </c>
      <c r="H21" s="94">
        <f t="shared" si="0"/>
        <v>17.574392755513514</v>
      </c>
      <c r="I21" s="94">
        <f t="shared" si="0"/>
        <v>19.449301968156885</v>
      </c>
      <c r="J21" s="94">
        <f t="shared" si="0"/>
        <v>99.396576568159588</v>
      </c>
      <c r="K21" s="94">
        <f t="shared" si="0"/>
        <v>1.0852344649022294</v>
      </c>
      <c r="L21" s="94">
        <f t="shared" si="0"/>
        <v>32.010702577382169</v>
      </c>
      <c r="M21" s="94">
        <f t="shared" si="0"/>
        <v>60.706890854076235</v>
      </c>
      <c r="N21" s="94">
        <f t="shared" si="0"/>
        <v>-0.42506392040090324</v>
      </c>
      <c r="O21" s="94">
        <f t="shared" si="0"/>
        <v>-50.839716767217347</v>
      </c>
      <c r="P21" s="94">
        <f t="shared" si="0"/>
        <v>36.131422090870743</v>
      </c>
      <c r="Q21" s="94">
        <f t="shared" si="0"/>
        <v>66.682126389873275</v>
      </c>
      <c r="R21" s="108"/>
    </row>
    <row r="22" spans="1:18" ht="15" customHeight="1" x14ac:dyDescent="0.25">
      <c r="A22" s="84" t="s">
        <v>89</v>
      </c>
      <c r="C22" s="94">
        <f t="shared" si="0"/>
        <v>6.5743975025956525</v>
      </c>
      <c r="D22" s="94">
        <f t="shared" si="0"/>
        <v>-17.41187983746385</v>
      </c>
      <c r="E22" s="94">
        <f t="shared" si="0"/>
        <v>3.9252259252425592</v>
      </c>
      <c r="F22" s="94">
        <f t="shared" si="0"/>
        <v>9.2783861842224091</v>
      </c>
      <c r="G22" s="94">
        <f t="shared" si="0"/>
        <v>16.124183824753267</v>
      </c>
      <c r="H22" s="94">
        <f t="shared" si="0"/>
        <v>-1.0741739389637961</v>
      </c>
      <c r="I22" s="94">
        <f t="shared" si="0"/>
        <v>-3.666513194363441</v>
      </c>
      <c r="J22" s="94">
        <f t="shared" si="0"/>
        <v>2.178422935660973</v>
      </c>
      <c r="K22" s="94">
        <f t="shared" si="0"/>
        <v>10.804835603366026</v>
      </c>
      <c r="L22" s="94">
        <f t="shared" si="0"/>
        <v>5.4607102583410061</v>
      </c>
      <c r="M22" s="94">
        <f t="shared" si="0"/>
        <v>3.7310610080913076</v>
      </c>
      <c r="N22" s="94">
        <f t="shared" si="0"/>
        <v>12.314102048237086</v>
      </c>
      <c r="O22" s="94">
        <f t="shared" si="0"/>
        <v>-58.15193369540188</v>
      </c>
      <c r="P22" s="94">
        <f t="shared" si="0"/>
        <v>-8.3755923087180726</v>
      </c>
      <c r="Q22" s="94">
        <f t="shared" si="0"/>
        <v>111.08862240864723</v>
      </c>
      <c r="R22" s="108"/>
    </row>
    <row r="23" spans="1:18" ht="15" customHeight="1" x14ac:dyDescent="0.25">
      <c r="A23" s="89" t="s">
        <v>90</v>
      </c>
      <c r="B23" s="110"/>
      <c r="C23" s="95">
        <f t="shared" si="0"/>
        <v>-1.3753823931331621</v>
      </c>
      <c r="D23" s="95">
        <f t="shared" si="0"/>
        <v>-6.9791768004715422</v>
      </c>
      <c r="E23" s="95">
        <f t="shared" si="0"/>
        <v>8.0028354997545783</v>
      </c>
      <c r="F23" s="95">
        <f t="shared" si="0"/>
        <v>4.8184796567494415</v>
      </c>
      <c r="G23" s="95">
        <f t="shared" si="0"/>
        <v>-8.4593287352815238</v>
      </c>
      <c r="H23" s="95">
        <f t="shared" si="0"/>
        <v>-6.5972792678861918</v>
      </c>
      <c r="I23" s="95">
        <f t="shared" si="0"/>
        <v>11.730811546412866</v>
      </c>
      <c r="J23" s="95">
        <f t="shared" si="0"/>
        <v>2.0406469098305013</v>
      </c>
      <c r="K23" s="95">
        <f t="shared" si="0"/>
        <v>14.08995236645203</v>
      </c>
      <c r="L23" s="95">
        <f t="shared" si="0"/>
        <v>13.340089918048292</v>
      </c>
      <c r="M23" s="95">
        <f t="shared" si="0"/>
        <v>12.173877351254458</v>
      </c>
      <c r="N23" s="95">
        <f t="shared" si="0"/>
        <v>3.3192042438322522</v>
      </c>
      <c r="O23" s="95">
        <f t="shared" si="0"/>
        <v>-25.182889429438347</v>
      </c>
      <c r="P23" s="95">
        <f t="shared" si="0"/>
        <v>7.7478785313135123</v>
      </c>
      <c r="Q23" s="95">
        <f t="shared" si="0"/>
        <v>12.713588687752363</v>
      </c>
      <c r="R23" s="108"/>
    </row>
    <row r="24" spans="1:18" ht="15" customHeight="1" x14ac:dyDescent="0.25">
      <c r="A24" s="84" t="s">
        <v>91</v>
      </c>
      <c r="C24" s="94">
        <f t="shared" si="0"/>
        <v>-2.8073678451390194</v>
      </c>
      <c r="D24" s="94">
        <f t="shared" si="0"/>
        <v>-8.6943414326173247</v>
      </c>
      <c r="E24" s="94">
        <f t="shared" si="0"/>
        <v>10.50968234211247</v>
      </c>
      <c r="F24" s="94">
        <f t="shared" si="0"/>
        <v>8.3061686993893389</v>
      </c>
      <c r="G24" s="94">
        <f t="shared" si="0"/>
        <v>-14.680168349680633</v>
      </c>
      <c r="H24" s="94">
        <f t="shared" si="0"/>
        <v>-8.5237155561270654</v>
      </c>
      <c r="I24" s="94">
        <f t="shared" si="0"/>
        <v>13.587256951608717</v>
      </c>
      <c r="J24" s="94">
        <f t="shared" si="0"/>
        <v>3.1309115945446608</v>
      </c>
      <c r="K24" s="94">
        <f t="shared" si="0"/>
        <v>14.98110747272432</v>
      </c>
      <c r="L24" s="94">
        <f t="shared" si="0"/>
        <v>19.202377519841995</v>
      </c>
      <c r="M24" s="94">
        <f t="shared" si="0"/>
        <v>11.244870481760373</v>
      </c>
      <c r="N24" s="94">
        <f t="shared" si="0"/>
        <v>4.4220939503748502</v>
      </c>
      <c r="O24" s="94">
        <f t="shared" si="0"/>
        <v>-20.251075643276227</v>
      </c>
      <c r="P24" s="94">
        <f t="shared" si="0"/>
        <v>9.6396199754169132</v>
      </c>
      <c r="Q24" s="94">
        <f t="shared" si="0"/>
        <v>12.366259503225962</v>
      </c>
      <c r="R24" s="108"/>
    </row>
    <row r="25" spans="1:18" ht="15" customHeight="1" x14ac:dyDescent="0.25">
      <c r="A25" s="84" t="s">
        <v>92</v>
      </c>
      <c r="C25" s="94">
        <f t="shared" si="0"/>
        <v>3.5684007093527592</v>
      </c>
      <c r="D25" s="94">
        <f t="shared" si="0"/>
        <v>-1.3757709014106445</v>
      </c>
      <c r="E25" s="94">
        <f t="shared" si="0"/>
        <v>0.57995339988408112</v>
      </c>
      <c r="F25" s="94">
        <f t="shared" si="0"/>
        <v>-6.6875602049511258</v>
      </c>
      <c r="G25" s="94">
        <f t="shared" si="0"/>
        <v>16.017428847815562</v>
      </c>
      <c r="H25" s="94">
        <f t="shared" si="0"/>
        <v>-0.96996137122650206</v>
      </c>
      <c r="I25" s="94">
        <f t="shared" si="0"/>
        <v>6.7990284426735048</v>
      </c>
      <c r="J25" s="94">
        <f t="shared" si="0"/>
        <v>-1.0597619330014907</v>
      </c>
      <c r="K25" s="94">
        <f t="shared" si="0"/>
        <v>11.545465598926686</v>
      </c>
      <c r="L25" s="94">
        <f t="shared" si="0"/>
        <v>-2.7896665118570807</v>
      </c>
      <c r="M25" s="94">
        <f t="shared" si="0"/>
        <v>15.28839753386675</v>
      </c>
      <c r="N25" s="94">
        <f t="shared" si="0"/>
        <v>-0.17421679154894232</v>
      </c>
      <c r="O25" s="94">
        <f t="shared" si="0"/>
        <v>-41.185135028198772</v>
      </c>
      <c r="P25" s="94">
        <f t="shared" si="0"/>
        <v>-0.35085799507087456</v>
      </c>
      <c r="Q25" s="94">
        <f t="shared" si="0"/>
        <v>14.320982480718758</v>
      </c>
      <c r="R25" s="108"/>
    </row>
    <row r="26" spans="1:18" ht="15" customHeight="1" x14ac:dyDescent="0.25">
      <c r="A26" s="90" t="s">
        <v>94</v>
      </c>
      <c r="B26" s="111"/>
      <c r="C26" s="96">
        <f t="shared" si="0"/>
        <v>7.0390113190879733</v>
      </c>
      <c r="D26" s="96">
        <f t="shared" si="0"/>
        <v>-1.5035867814092718</v>
      </c>
      <c r="E26" s="96">
        <f t="shared" si="0"/>
        <v>1.8364191839034927</v>
      </c>
      <c r="F26" s="96">
        <f t="shared" si="0"/>
        <v>3.9247182091999067</v>
      </c>
      <c r="G26" s="96">
        <f t="shared" si="0"/>
        <v>1.0836485074268598</v>
      </c>
      <c r="H26" s="96">
        <f t="shared" si="0"/>
        <v>0.6321366952426688</v>
      </c>
      <c r="I26" s="96">
        <f t="shared" si="0"/>
        <v>0.69666685023592745</v>
      </c>
      <c r="J26" s="96">
        <f t="shared" si="0"/>
        <v>0.9360265077608787</v>
      </c>
      <c r="K26" s="96">
        <f t="shared" si="0"/>
        <v>4.2807148266236883</v>
      </c>
      <c r="L26" s="96">
        <f t="shared" si="0"/>
        <v>4.5513148374279222</v>
      </c>
      <c r="M26" s="96">
        <f t="shared" si="0"/>
        <v>3.7069645796064421</v>
      </c>
      <c r="N26" s="96">
        <f t="shared" si="0"/>
        <v>6.9478263249209249</v>
      </c>
      <c r="O26" s="96">
        <f t="shared" si="0"/>
        <v>-20.805275915089549</v>
      </c>
      <c r="P26" s="96">
        <f t="shared" si="0"/>
        <v>5.6150826210613181</v>
      </c>
      <c r="Q26" s="96">
        <f t="shared" si="0"/>
        <v>17.116790650655744</v>
      </c>
      <c r="R26" s="108"/>
    </row>
    <row r="28" spans="1:18" ht="15" customHeight="1" x14ac:dyDescent="0.25">
      <c r="A28" s="35" t="s">
        <v>131</v>
      </c>
    </row>
    <row r="29" spans="1:18" ht="15" customHeight="1" x14ac:dyDescent="0.25">
      <c r="A29" s="33" t="s">
        <v>120</v>
      </c>
    </row>
    <row r="30" spans="1:18" ht="15" customHeight="1" x14ac:dyDescent="0.25">
      <c r="A30" s="88" t="s">
        <v>137</v>
      </c>
    </row>
    <row r="31" spans="1:18" ht="15" customHeight="1" x14ac:dyDescent="0.25">
      <c r="A31" s="35"/>
    </row>
  </sheetData>
  <pageMargins left="0.3482142857142857" right="0.70866141732283472" top="1.1770833333333333" bottom="0.74803149606299213" header="0.31496062992125984" footer="0.31496062992125984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tabSelected="1" view="pageLayout" zoomScaleNormal="100" workbookViewId="0">
      <selection activeCell="A22" sqref="A22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144</v>
      </c>
    </row>
    <row r="4" spans="1:1" ht="17.25" customHeight="1" x14ac:dyDescent="0.2">
      <c r="A4" s="3" t="s">
        <v>145</v>
      </c>
    </row>
    <row r="5" spans="1:1" ht="17.25" customHeight="1" x14ac:dyDescent="0.2">
      <c r="A5" s="3" t="s">
        <v>146</v>
      </c>
    </row>
    <row r="6" spans="1:1" ht="17.25" customHeight="1" x14ac:dyDescent="0.2">
      <c r="A6" s="3" t="s">
        <v>147</v>
      </c>
    </row>
    <row r="7" spans="1:1" ht="17.25" customHeight="1" x14ac:dyDescent="0.2">
      <c r="A7" s="3" t="s">
        <v>148</v>
      </c>
    </row>
    <row r="8" spans="1:1" ht="17.25" customHeight="1" x14ac:dyDescent="0.2">
      <c r="A8" s="3" t="s">
        <v>149</v>
      </c>
    </row>
    <row r="11" spans="1:1" ht="17.25" customHeight="1" x14ac:dyDescent="0.25">
      <c r="A11" s="2" t="s">
        <v>117</v>
      </c>
    </row>
    <row r="12" spans="1:1" ht="17.25" customHeight="1" x14ac:dyDescent="0.2">
      <c r="A12" s="3" t="s">
        <v>150</v>
      </c>
    </row>
    <row r="13" spans="1:1" ht="17.25" customHeight="1" x14ac:dyDescent="0.2">
      <c r="A13" s="3" t="s">
        <v>151</v>
      </c>
    </row>
    <row r="14" spans="1:1" ht="17.25" customHeight="1" x14ac:dyDescent="0.2">
      <c r="A14" s="3" t="s">
        <v>152</v>
      </c>
    </row>
    <row r="15" spans="1:1" ht="17.25" customHeight="1" x14ac:dyDescent="0.2">
      <c r="A15" s="3" t="s">
        <v>153</v>
      </c>
    </row>
    <row r="16" spans="1:1" ht="17.25" customHeight="1" x14ac:dyDescent="0.2">
      <c r="A16" s="3" t="s">
        <v>154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24"/>
  <sheetViews>
    <sheetView showGridLines="0" view="pageLayout" topLeftCell="K1" zoomScaleNormal="115" workbookViewId="0">
      <selection activeCell="S17" sqref="S17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68" width="9.42578125" style="1" customWidth="1"/>
    <col min="69" max="69" width="7.140625" style="1" customWidth="1"/>
    <col min="70" max="16384" width="9.140625" style="1"/>
  </cols>
  <sheetData>
    <row r="1" spans="1:69" ht="15" customHeight="1" x14ac:dyDescent="0.2">
      <c r="A1" s="38" t="s">
        <v>139</v>
      </c>
    </row>
    <row r="2" spans="1:69" ht="15" customHeight="1" x14ac:dyDescent="0.25">
      <c r="A2" s="39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3" t="s">
        <v>17</v>
      </c>
      <c r="S2" s="23" t="s">
        <v>18</v>
      </c>
      <c r="T2" s="23" t="s">
        <v>19</v>
      </c>
      <c r="U2" s="23" t="s">
        <v>20</v>
      </c>
      <c r="V2" s="23" t="s">
        <v>21</v>
      </c>
      <c r="W2" s="23" t="s">
        <v>22</v>
      </c>
      <c r="X2" s="23" t="s">
        <v>23</v>
      </c>
      <c r="Y2" s="23" t="s">
        <v>24</v>
      </c>
      <c r="Z2" s="23" t="s">
        <v>25</v>
      </c>
      <c r="AA2" s="23" t="s">
        <v>26</v>
      </c>
      <c r="AB2" s="23" t="s">
        <v>27</v>
      </c>
      <c r="AC2" s="23" t="s">
        <v>28</v>
      </c>
      <c r="AD2" s="23" t="s">
        <v>29</v>
      </c>
      <c r="AE2" s="23" t="s">
        <v>30</v>
      </c>
      <c r="AF2" s="23" t="s">
        <v>31</v>
      </c>
      <c r="AG2" s="23" t="s">
        <v>32</v>
      </c>
      <c r="AH2" s="23" t="s">
        <v>33</v>
      </c>
      <c r="AI2" s="23" t="s">
        <v>34</v>
      </c>
      <c r="AJ2" s="23" t="s">
        <v>35</v>
      </c>
      <c r="AK2" s="23" t="s">
        <v>36</v>
      </c>
      <c r="AL2" s="23" t="s">
        <v>37</v>
      </c>
      <c r="AM2" s="23" t="s">
        <v>38</v>
      </c>
      <c r="AN2" s="23" t="s">
        <v>39</v>
      </c>
      <c r="AO2" s="23" t="s">
        <v>40</v>
      </c>
      <c r="AP2" s="23" t="s">
        <v>41</v>
      </c>
      <c r="AQ2" s="23" t="s">
        <v>42</v>
      </c>
      <c r="AR2" s="23" t="s">
        <v>43</v>
      </c>
      <c r="AS2" s="23" t="s">
        <v>44</v>
      </c>
      <c r="AT2" s="23" t="s">
        <v>45</v>
      </c>
      <c r="AU2" s="23" t="s">
        <v>46</v>
      </c>
      <c r="AV2" s="23" t="s">
        <v>47</v>
      </c>
      <c r="AW2" s="23" t="s">
        <v>48</v>
      </c>
      <c r="AX2" s="23" t="s">
        <v>49</v>
      </c>
      <c r="AY2" s="23" t="s">
        <v>50</v>
      </c>
      <c r="AZ2" s="23" t="s">
        <v>51</v>
      </c>
      <c r="BA2" s="23" t="s">
        <v>52</v>
      </c>
      <c r="BB2" s="40" t="s">
        <v>53</v>
      </c>
      <c r="BC2" s="40" t="s">
        <v>54</v>
      </c>
      <c r="BD2" s="40" t="s">
        <v>55</v>
      </c>
      <c r="BE2" s="40" t="s">
        <v>56</v>
      </c>
      <c r="BF2" s="40" t="s">
        <v>57</v>
      </c>
      <c r="BG2" s="40" t="s">
        <v>58</v>
      </c>
      <c r="BH2" s="40" t="s">
        <v>59</v>
      </c>
      <c r="BI2" s="40" t="s">
        <v>60</v>
      </c>
      <c r="BJ2" s="40" t="s">
        <v>61</v>
      </c>
      <c r="BK2" s="40" t="s">
        <v>62</v>
      </c>
      <c r="BL2" s="40" t="s">
        <v>63</v>
      </c>
      <c r="BM2" s="40" t="s">
        <v>64</v>
      </c>
      <c r="BN2" s="40" t="s">
        <v>132</v>
      </c>
      <c r="BO2" s="127" t="s">
        <v>134</v>
      </c>
      <c r="BP2" s="127" t="s">
        <v>138</v>
      </c>
      <c r="BQ2" s="41"/>
    </row>
    <row r="3" spans="1:69" ht="15" customHeight="1" x14ac:dyDescent="0.2">
      <c r="A3" s="42" t="s">
        <v>65</v>
      </c>
      <c r="B3" s="43">
        <v>2110.2256233608118</v>
      </c>
      <c r="C3" s="43">
        <v>1901.3466054157434</v>
      </c>
      <c r="D3" s="43">
        <v>1245.4932538849125</v>
      </c>
      <c r="E3" s="43">
        <v>1482.2105173385312</v>
      </c>
      <c r="F3" s="43">
        <v>2106.1630122781462</v>
      </c>
      <c r="G3" s="43">
        <v>1712.1069695810081</v>
      </c>
      <c r="H3" s="43">
        <v>1301.9922672306025</v>
      </c>
      <c r="I3" s="43">
        <v>1661.1897509102453</v>
      </c>
      <c r="J3" s="43">
        <v>2274.0726615865092</v>
      </c>
      <c r="K3" s="43">
        <v>1934.2281369517948</v>
      </c>
      <c r="L3" s="43">
        <v>1229.0793290236857</v>
      </c>
      <c r="M3" s="43">
        <v>1745.0518724380108</v>
      </c>
      <c r="N3" s="43">
        <v>2619.5621530948588</v>
      </c>
      <c r="O3" s="43">
        <v>1784.5173487378156</v>
      </c>
      <c r="P3" s="43">
        <v>1106.7468138563938</v>
      </c>
      <c r="Q3" s="43">
        <v>1483.6266843109327</v>
      </c>
      <c r="R3" s="43">
        <v>2464.1185198364974</v>
      </c>
      <c r="S3" s="43">
        <v>2236.6515836770759</v>
      </c>
      <c r="T3" s="43">
        <v>1155.8559338873722</v>
      </c>
      <c r="U3" s="43">
        <v>1551.9609625990538</v>
      </c>
      <c r="V3" s="43">
        <v>2508.615772023094</v>
      </c>
      <c r="W3" s="43">
        <v>2289.8669170555072</v>
      </c>
      <c r="X3" s="43">
        <v>1359.9650117746442</v>
      </c>
      <c r="Y3" s="43">
        <v>2036.7382991467534</v>
      </c>
      <c r="Z3" s="43">
        <v>2603.6129649882296</v>
      </c>
      <c r="AA3" s="43">
        <v>2382.063059745215</v>
      </c>
      <c r="AB3" s="43">
        <v>1246.5216325604652</v>
      </c>
      <c r="AC3" s="43">
        <v>1802.6573427060887</v>
      </c>
      <c r="AD3" s="43">
        <v>2552.7628537759792</v>
      </c>
      <c r="AE3" s="43">
        <v>2335.864473530828</v>
      </c>
      <c r="AF3" s="43">
        <v>1225.0392888624804</v>
      </c>
      <c r="AG3" s="43">
        <v>1679.4173838307113</v>
      </c>
      <c r="AH3" s="43">
        <v>2760.2770063136063</v>
      </c>
      <c r="AI3" s="43">
        <v>2395.6472322703285</v>
      </c>
      <c r="AJ3" s="43">
        <v>1268.2725800078335</v>
      </c>
      <c r="AK3" s="43">
        <v>2185.6941814082284</v>
      </c>
      <c r="AL3" s="43">
        <v>2836.932834946218</v>
      </c>
      <c r="AM3" s="43">
        <v>2212.0714624817938</v>
      </c>
      <c r="AN3" s="43">
        <v>1588.7557781307671</v>
      </c>
      <c r="AO3" s="43">
        <v>2545.2999244412204</v>
      </c>
      <c r="AP3" s="43">
        <v>2458.9013708026037</v>
      </c>
      <c r="AQ3" s="43">
        <v>2016.1009119927664</v>
      </c>
      <c r="AR3" s="43">
        <v>1535.1084139014395</v>
      </c>
      <c r="AS3" s="43">
        <v>2015.0713033031889</v>
      </c>
      <c r="AT3" s="43">
        <v>2047.810883926586</v>
      </c>
      <c r="AU3" s="43">
        <v>1661.5969278276066</v>
      </c>
      <c r="AV3" s="43">
        <v>1567.1331507076113</v>
      </c>
      <c r="AW3" s="43">
        <v>1331.9820375381964</v>
      </c>
      <c r="AX3" s="43">
        <v>1465.2888277986003</v>
      </c>
      <c r="AY3" s="43">
        <v>1278.318980337956</v>
      </c>
      <c r="AZ3" s="43">
        <v>1497.6518295977141</v>
      </c>
      <c r="BA3" s="43">
        <v>2205.197362265731</v>
      </c>
      <c r="BB3" s="43">
        <v>2252.5974479293673</v>
      </c>
      <c r="BC3" s="43">
        <v>1723.6674194778348</v>
      </c>
      <c r="BD3" s="43">
        <v>1576.9791819720949</v>
      </c>
      <c r="BE3" s="43">
        <v>2079.5069506207051</v>
      </c>
      <c r="BF3" s="43">
        <v>2232.3422437831182</v>
      </c>
      <c r="BG3" s="43">
        <v>1510.9220196288425</v>
      </c>
      <c r="BH3" s="43">
        <v>1693.7278485638626</v>
      </c>
      <c r="BI3" s="43">
        <v>1937.4476068515999</v>
      </c>
      <c r="BJ3" s="43">
        <v>2029.0344614112621</v>
      </c>
      <c r="BK3" s="43">
        <v>1665.9215577571167</v>
      </c>
      <c r="BL3" s="43">
        <v>1705.7881562244922</v>
      </c>
      <c r="BM3" s="43">
        <v>2217.2991825108447</v>
      </c>
      <c r="BN3" s="43">
        <v>2143.9258763597522</v>
      </c>
      <c r="BO3" s="43">
        <v>1494.9593399121841</v>
      </c>
      <c r="BP3" s="43">
        <v>1942.3024486635195</v>
      </c>
      <c r="BQ3" s="44"/>
    </row>
    <row r="4" spans="1:69" ht="15" customHeight="1" x14ac:dyDescent="0.2">
      <c r="A4" s="122" t="s">
        <v>121</v>
      </c>
      <c r="B4" s="123">
        <v>313.91702171351318</v>
      </c>
      <c r="C4" s="123">
        <v>355.87556546504516</v>
      </c>
      <c r="D4" s="123">
        <v>398.68585466117639</v>
      </c>
      <c r="E4" s="123">
        <v>297.22255816026541</v>
      </c>
      <c r="F4" s="123">
        <v>262.52974951227043</v>
      </c>
      <c r="G4" s="123">
        <v>245.50639165921388</v>
      </c>
      <c r="H4" s="123">
        <v>286.21335233399662</v>
      </c>
      <c r="I4" s="123">
        <v>271.98750649451881</v>
      </c>
      <c r="J4" s="123">
        <v>362.20161188928159</v>
      </c>
      <c r="K4" s="123">
        <v>447.10911656505021</v>
      </c>
      <c r="L4" s="123">
        <v>521.16730474410463</v>
      </c>
      <c r="M4" s="123">
        <v>421.25596680156326</v>
      </c>
      <c r="N4" s="123">
        <v>420.86403191414905</v>
      </c>
      <c r="O4" s="123">
        <v>489.85909585341676</v>
      </c>
      <c r="P4" s="123">
        <v>554.14983246061513</v>
      </c>
      <c r="Q4" s="123">
        <v>398.73303977181763</v>
      </c>
      <c r="R4" s="123">
        <v>309.21486503334791</v>
      </c>
      <c r="S4" s="123">
        <v>323.16747321170112</v>
      </c>
      <c r="T4" s="123">
        <v>356.38383217861752</v>
      </c>
      <c r="U4" s="123">
        <v>363.76382957633342</v>
      </c>
      <c r="V4" s="123">
        <v>332.10774225840055</v>
      </c>
      <c r="W4" s="123">
        <v>368.61585762318828</v>
      </c>
      <c r="X4" s="123">
        <v>388.11110471110021</v>
      </c>
      <c r="Y4" s="123">
        <v>278.77129540731153</v>
      </c>
      <c r="Z4" s="123">
        <v>343.10386219917984</v>
      </c>
      <c r="AA4" s="123">
        <v>439.07627749365531</v>
      </c>
      <c r="AB4" s="123">
        <v>514.01883432606405</v>
      </c>
      <c r="AC4" s="123">
        <v>484.41702598110112</v>
      </c>
      <c r="AD4" s="123">
        <v>446.4855038712663</v>
      </c>
      <c r="AE4" s="123">
        <v>499.66956850996519</v>
      </c>
      <c r="AF4" s="123">
        <v>535.01670775626644</v>
      </c>
      <c r="AG4" s="123">
        <v>449.5912198625017</v>
      </c>
      <c r="AH4" s="123">
        <v>464.3615179470101</v>
      </c>
      <c r="AI4" s="123">
        <v>584.92286683687678</v>
      </c>
      <c r="AJ4" s="123">
        <v>733.62832769123463</v>
      </c>
      <c r="AK4" s="123">
        <v>751.89928752487856</v>
      </c>
      <c r="AL4" s="123">
        <v>558.14316371664313</v>
      </c>
      <c r="AM4" s="123">
        <v>559.0292504289888</v>
      </c>
      <c r="AN4" s="123">
        <v>892.28339666132695</v>
      </c>
      <c r="AO4" s="123">
        <v>449.7511891930406</v>
      </c>
      <c r="AP4" s="123">
        <v>640.51348852970909</v>
      </c>
      <c r="AQ4" s="123">
        <v>529.0062670923827</v>
      </c>
      <c r="AR4" s="123">
        <v>765.28962729697741</v>
      </c>
      <c r="AS4" s="123">
        <v>537.77861708093099</v>
      </c>
      <c r="AT4" s="123">
        <v>584.11354994245778</v>
      </c>
      <c r="AU4" s="123">
        <v>504.25924579755599</v>
      </c>
      <c r="AV4" s="123">
        <v>955.08222186221462</v>
      </c>
      <c r="AW4" s="123">
        <v>664.30298239777096</v>
      </c>
      <c r="AX4" s="123">
        <v>774.80060850681423</v>
      </c>
      <c r="AY4" s="123">
        <v>895.2319129059407</v>
      </c>
      <c r="AZ4" s="123">
        <v>1008.7208870417958</v>
      </c>
      <c r="BA4" s="123">
        <v>718.1245915454499</v>
      </c>
      <c r="BB4" s="123">
        <v>937.44312694962252</v>
      </c>
      <c r="BC4" s="123">
        <v>762.29714097360818</v>
      </c>
      <c r="BD4" s="123">
        <v>999.69365359269898</v>
      </c>
      <c r="BE4" s="123">
        <v>584.35107848407063</v>
      </c>
      <c r="BF4" s="123">
        <v>863.65731376882638</v>
      </c>
      <c r="BG4" s="123">
        <v>1021.8507131769311</v>
      </c>
      <c r="BH4" s="123">
        <v>1458.1500289562032</v>
      </c>
      <c r="BI4" s="123">
        <v>674.52040124112602</v>
      </c>
      <c r="BJ4" s="123">
        <v>702.14529584545483</v>
      </c>
      <c r="BK4" s="123">
        <v>903.8605137433749</v>
      </c>
      <c r="BL4" s="123">
        <v>1275.2635827232014</v>
      </c>
      <c r="BM4" s="123">
        <v>830.27550885406538</v>
      </c>
      <c r="BN4" s="123">
        <v>942.63143058891546</v>
      </c>
      <c r="BO4" s="123">
        <v>1029.3052958321555</v>
      </c>
      <c r="BP4" s="123">
        <v>965.25794089832061</v>
      </c>
      <c r="BQ4" s="44"/>
    </row>
    <row r="5" spans="1:69" ht="15" customHeight="1" x14ac:dyDescent="0.2">
      <c r="A5" s="47" t="s">
        <v>66</v>
      </c>
      <c r="B5" s="48">
        <v>127.66518599629272</v>
      </c>
      <c r="C5" s="48">
        <v>172.14209403068364</v>
      </c>
      <c r="D5" s="48">
        <v>142.80264601847932</v>
      </c>
      <c r="E5" s="48">
        <v>182.8490739545442</v>
      </c>
      <c r="F5" s="48">
        <v>168.06990461006842</v>
      </c>
      <c r="G5" s="48">
        <v>180.77453146692139</v>
      </c>
      <c r="H5" s="48">
        <v>194.82391310364576</v>
      </c>
      <c r="I5" s="48">
        <v>300.98865081936447</v>
      </c>
      <c r="J5" s="48">
        <v>158.81769679540866</v>
      </c>
      <c r="K5" s="48">
        <v>149.96855018500491</v>
      </c>
      <c r="L5" s="48">
        <v>166.7525445244658</v>
      </c>
      <c r="M5" s="48">
        <v>106.05420849512076</v>
      </c>
      <c r="N5" s="48">
        <v>110.14471312153023</v>
      </c>
      <c r="O5" s="48">
        <v>170.49653803704979</v>
      </c>
      <c r="P5" s="48">
        <v>149.85519746581792</v>
      </c>
      <c r="Q5" s="48">
        <v>117.40855137560189</v>
      </c>
      <c r="R5" s="48">
        <v>114.41499506451149</v>
      </c>
      <c r="S5" s="48">
        <v>125.04414458447225</v>
      </c>
      <c r="T5" s="48">
        <v>114.47804754206659</v>
      </c>
      <c r="U5" s="48">
        <v>109.47781280894964</v>
      </c>
      <c r="V5" s="48">
        <v>96.362531431053156</v>
      </c>
      <c r="W5" s="48">
        <v>98.773409023410707</v>
      </c>
      <c r="X5" s="48">
        <v>129.05375284183245</v>
      </c>
      <c r="Y5" s="48">
        <v>123.6393067037036</v>
      </c>
      <c r="Z5" s="48">
        <v>93.454135562117642</v>
      </c>
      <c r="AA5" s="48">
        <v>148.43945722052561</v>
      </c>
      <c r="AB5" s="48">
        <v>159.48729779921902</v>
      </c>
      <c r="AC5" s="48">
        <v>159.54610941813769</v>
      </c>
      <c r="AD5" s="48">
        <v>144.12836664341086</v>
      </c>
      <c r="AE5" s="48">
        <v>195.41316741835897</v>
      </c>
      <c r="AF5" s="48">
        <v>182.22531587307407</v>
      </c>
      <c r="AG5" s="48">
        <v>148.13115006515611</v>
      </c>
      <c r="AH5" s="48">
        <v>144.68592954594646</v>
      </c>
      <c r="AI5" s="48">
        <v>146.34975826825612</v>
      </c>
      <c r="AJ5" s="48">
        <v>112.46669608871618</v>
      </c>
      <c r="AK5" s="48">
        <v>113.82861609708117</v>
      </c>
      <c r="AL5" s="48">
        <v>104.39651224347405</v>
      </c>
      <c r="AM5" s="48">
        <v>123.03653864274584</v>
      </c>
      <c r="AN5" s="48">
        <v>128.78573162878754</v>
      </c>
      <c r="AO5" s="48">
        <v>101.56821748499263</v>
      </c>
      <c r="AP5" s="48">
        <v>156.81245369780441</v>
      </c>
      <c r="AQ5" s="48">
        <v>109.81317365441745</v>
      </c>
      <c r="AR5" s="48">
        <v>125.52536513136458</v>
      </c>
      <c r="AS5" s="48">
        <v>100.50300751641349</v>
      </c>
      <c r="AT5" s="48">
        <v>102.33414203199681</v>
      </c>
      <c r="AU5" s="48">
        <v>126.36190375542911</v>
      </c>
      <c r="AV5" s="48">
        <v>156.85371807860966</v>
      </c>
      <c r="AW5" s="48">
        <v>112.89223613396439</v>
      </c>
      <c r="AX5" s="48">
        <v>150.22436296069267</v>
      </c>
      <c r="AY5" s="48">
        <v>143.53503424157068</v>
      </c>
      <c r="AZ5" s="48">
        <v>171.89224806281388</v>
      </c>
      <c r="BA5" s="48">
        <v>149.2753547349227</v>
      </c>
      <c r="BB5" s="48">
        <v>161.78608386626851</v>
      </c>
      <c r="BC5" s="48">
        <v>87.157983711027683</v>
      </c>
      <c r="BD5" s="48">
        <v>180.23462458959449</v>
      </c>
      <c r="BE5" s="48">
        <v>137.02730783310923</v>
      </c>
      <c r="BF5" s="48">
        <v>130.73462990500337</v>
      </c>
      <c r="BG5" s="48">
        <v>178.50200831248802</v>
      </c>
      <c r="BH5" s="48">
        <v>168.41274774144003</v>
      </c>
      <c r="BI5" s="48">
        <v>166.30072021493822</v>
      </c>
      <c r="BJ5" s="48">
        <v>174.01377874692216</v>
      </c>
      <c r="BK5" s="48">
        <v>196.14722055372067</v>
      </c>
      <c r="BL5" s="48">
        <v>209.61034557445069</v>
      </c>
      <c r="BM5" s="48">
        <v>152.35445450248801</v>
      </c>
      <c r="BN5" s="48">
        <v>170.3643798822055</v>
      </c>
      <c r="BO5" s="48">
        <v>190.38078340305253</v>
      </c>
      <c r="BP5" s="48">
        <v>147.51354804445302</v>
      </c>
      <c r="BQ5" s="44"/>
    </row>
    <row r="6" spans="1:69" ht="15" customHeight="1" x14ac:dyDescent="0.2">
      <c r="A6" s="124" t="s">
        <v>123</v>
      </c>
      <c r="B6" s="123">
        <v>1242.1813152483862</v>
      </c>
      <c r="C6" s="123">
        <v>1236.7116799001492</v>
      </c>
      <c r="D6" s="123">
        <v>1321.7006628677491</v>
      </c>
      <c r="E6" s="123">
        <v>1208.4263419837096</v>
      </c>
      <c r="F6" s="123">
        <v>1312.7000005917503</v>
      </c>
      <c r="G6" s="123">
        <v>1386.8386075028257</v>
      </c>
      <c r="H6" s="123">
        <v>1546.2439787407172</v>
      </c>
      <c r="I6" s="123">
        <v>1626.6074131647056</v>
      </c>
      <c r="J6" s="123">
        <v>1255.4651717151016</v>
      </c>
      <c r="K6" s="123">
        <v>1622.1313807172151</v>
      </c>
      <c r="L6" s="123">
        <v>1689.1077509918478</v>
      </c>
      <c r="M6" s="123">
        <v>1490.5116965758311</v>
      </c>
      <c r="N6" s="123">
        <v>1497.8884875920262</v>
      </c>
      <c r="O6" s="123">
        <v>1930.3406903961761</v>
      </c>
      <c r="P6" s="123">
        <v>1794.775401918557</v>
      </c>
      <c r="Q6" s="123">
        <v>1560.6294200932384</v>
      </c>
      <c r="R6" s="123">
        <v>1637.7856014054669</v>
      </c>
      <c r="S6" s="123">
        <v>1841.5269708618418</v>
      </c>
      <c r="T6" s="123">
        <v>1876.2751422909907</v>
      </c>
      <c r="U6" s="123">
        <v>1830.8532854416976</v>
      </c>
      <c r="V6" s="123">
        <v>1698.2150106828442</v>
      </c>
      <c r="W6" s="123">
        <v>1826.7879264628402</v>
      </c>
      <c r="X6" s="123">
        <v>2025.0695902139507</v>
      </c>
      <c r="Y6" s="123">
        <v>2114.346472640364</v>
      </c>
      <c r="Z6" s="123">
        <v>1667.1881759999158</v>
      </c>
      <c r="AA6" s="123">
        <v>1902.6757916159931</v>
      </c>
      <c r="AB6" s="123">
        <v>2385.4085341825571</v>
      </c>
      <c r="AC6" s="123">
        <v>2196.1184982015379</v>
      </c>
      <c r="AD6" s="123">
        <v>1839.5478167367387</v>
      </c>
      <c r="AE6" s="123">
        <v>1974.3864123507487</v>
      </c>
      <c r="AF6" s="123">
        <v>2671.0425312879293</v>
      </c>
      <c r="AG6" s="123">
        <v>2312.0172396245816</v>
      </c>
      <c r="AH6" s="123">
        <v>1792.4504700238099</v>
      </c>
      <c r="AI6" s="123">
        <v>1948.9075682986734</v>
      </c>
      <c r="AJ6" s="123">
        <v>2567.4646875962458</v>
      </c>
      <c r="AK6" s="123">
        <v>2285.7282740812625</v>
      </c>
      <c r="AL6" s="123">
        <v>2164.4387168420726</v>
      </c>
      <c r="AM6" s="123">
        <v>2301.4353352927801</v>
      </c>
      <c r="AN6" s="123">
        <v>2419.1813623369744</v>
      </c>
      <c r="AO6" s="123">
        <v>2526.3645855281693</v>
      </c>
      <c r="AP6" s="123">
        <v>2389.3486238754399</v>
      </c>
      <c r="AQ6" s="123">
        <v>2631.2166561251383</v>
      </c>
      <c r="AR6" s="123">
        <v>2085.5073763947448</v>
      </c>
      <c r="AS6" s="123">
        <v>2074.6723436046741</v>
      </c>
      <c r="AT6" s="123">
        <v>1946.7496570106075</v>
      </c>
      <c r="AU6" s="123">
        <v>2293.7894190535799</v>
      </c>
      <c r="AV6" s="123">
        <v>2478.0758265474301</v>
      </c>
      <c r="AW6" s="123">
        <v>2711.8030973883856</v>
      </c>
      <c r="AX6" s="123">
        <v>2085.2528353842235</v>
      </c>
      <c r="AY6" s="123">
        <v>2743.6539472859008</v>
      </c>
      <c r="AZ6" s="123">
        <v>2868.0597206769621</v>
      </c>
      <c r="BA6" s="123">
        <v>2990.6684966529124</v>
      </c>
      <c r="BB6" s="123">
        <v>2534.2565427642198</v>
      </c>
      <c r="BC6" s="123">
        <v>1733.5737717415136</v>
      </c>
      <c r="BD6" s="123">
        <v>2248.7327859161655</v>
      </c>
      <c r="BE6" s="123">
        <v>2625.6578995781001</v>
      </c>
      <c r="BF6" s="123">
        <v>2052.2895674962774</v>
      </c>
      <c r="BG6" s="123">
        <v>2792.4088216736686</v>
      </c>
      <c r="BH6" s="123">
        <v>2844.3129123614995</v>
      </c>
      <c r="BI6" s="123">
        <v>3104.729649672156</v>
      </c>
      <c r="BJ6" s="123">
        <v>2535.8659278445298</v>
      </c>
      <c r="BK6" s="123">
        <v>2965.1296294525741</v>
      </c>
      <c r="BL6" s="123">
        <v>2986.2921007697096</v>
      </c>
      <c r="BM6" s="123">
        <v>3407.5446299205041</v>
      </c>
      <c r="BN6" s="123">
        <v>3100.2426245586835</v>
      </c>
      <c r="BO6" s="123">
        <v>3390.18029660304</v>
      </c>
      <c r="BP6" s="123">
        <v>3432.5189836502541</v>
      </c>
      <c r="BQ6" s="44"/>
    </row>
    <row r="7" spans="1:69" ht="15" customHeight="1" x14ac:dyDescent="0.2">
      <c r="A7" s="47" t="s">
        <v>67</v>
      </c>
      <c r="B7" s="48">
        <v>230.18811809272552</v>
      </c>
      <c r="C7" s="48">
        <v>230.04183848930802</v>
      </c>
      <c r="D7" s="48">
        <v>186.09606929215627</v>
      </c>
      <c r="E7" s="48">
        <v>233.16997412581182</v>
      </c>
      <c r="F7" s="48">
        <v>223.63136074525559</v>
      </c>
      <c r="G7" s="48">
        <v>247.51916084062657</v>
      </c>
      <c r="H7" s="48">
        <v>354.78623721176291</v>
      </c>
      <c r="I7" s="48">
        <v>446.84924120235627</v>
      </c>
      <c r="J7" s="48">
        <v>440.90558098528533</v>
      </c>
      <c r="K7" s="48">
        <v>475.92133888506402</v>
      </c>
      <c r="L7" s="48">
        <v>556.01131009289929</v>
      </c>
      <c r="M7" s="48">
        <v>536.81177003675145</v>
      </c>
      <c r="N7" s="48">
        <v>483.3428809983011</v>
      </c>
      <c r="O7" s="48">
        <v>496.72932442738346</v>
      </c>
      <c r="P7" s="48">
        <v>446.26077043428575</v>
      </c>
      <c r="Q7" s="48">
        <v>381.97202414003061</v>
      </c>
      <c r="R7" s="48">
        <v>311.31249537115309</v>
      </c>
      <c r="S7" s="48">
        <v>563.92335122634029</v>
      </c>
      <c r="T7" s="48">
        <v>561.54104287444386</v>
      </c>
      <c r="U7" s="48">
        <v>553.97911052806262</v>
      </c>
      <c r="V7" s="48">
        <v>652.6311339668091</v>
      </c>
      <c r="W7" s="48">
        <v>823.60420991487433</v>
      </c>
      <c r="X7" s="48">
        <v>796.16117605045486</v>
      </c>
      <c r="Y7" s="48">
        <v>784.32448006786308</v>
      </c>
      <c r="Z7" s="48">
        <v>897.21589657371123</v>
      </c>
      <c r="AA7" s="48">
        <v>942.26346329198122</v>
      </c>
      <c r="AB7" s="48">
        <v>929.44502307521043</v>
      </c>
      <c r="AC7" s="48">
        <v>936.50661705909579</v>
      </c>
      <c r="AD7" s="48">
        <v>625.89181539667959</v>
      </c>
      <c r="AE7" s="48">
        <v>959.50918622109202</v>
      </c>
      <c r="AF7" s="48">
        <v>1015.6413190101906</v>
      </c>
      <c r="AG7" s="48">
        <v>1200.9746793720401</v>
      </c>
      <c r="AH7" s="48">
        <v>1060.473105064244</v>
      </c>
      <c r="AI7" s="48">
        <v>1101.7513991898022</v>
      </c>
      <c r="AJ7" s="48">
        <v>1318.0576721525738</v>
      </c>
      <c r="AK7" s="48">
        <v>1438.4118235933818</v>
      </c>
      <c r="AL7" s="48">
        <v>1290.3879899125727</v>
      </c>
      <c r="AM7" s="48">
        <v>1346.8304731601452</v>
      </c>
      <c r="AN7" s="48">
        <v>1095.7794220099595</v>
      </c>
      <c r="AO7" s="48">
        <v>1278.5351149173225</v>
      </c>
      <c r="AP7" s="48">
        <v>1086.609481665856</v>
      </c>
      <c r="AQ7" s="48">
        <v>1037.7150495758085</v>
      </c>
      <c r="AR7" s="48">
        <v>1087.3013339022266</v>
      </c>
      <c r="AS7" s="48">
        <v>1129.5031348561099</v>
      </c>
      <c r="AT7" s="48">
        <v>942.9889741389477</v>
      </c>
      <c r="AU7" s="48">
        <v>1036.7416915410581</v>
      </c>
      <c r="AV7" s="48">
        <v>1088.0018521733168</v>
      </c>
      <c r="AW7" s="48">
        <v>1195.4394821466763</v>
      </c>
      <c r="AX7" s="48">
        <v>1114.5178450228591</v>
      </c>
      <c r="AY7" s="48">
        <v>1309.9632802879858</v>
      </c>
      <c r="AZ7" s="48">
        <v>1301.9837808981492</v>
      </c>
      <c r="BA7" s="48">
        <v>992.11509379100562</v>
      </c>
      <c r="BB7" s="48">
        <v>1144.9224006158652</v>
      </c>
      <c r="BC7" s="48">
        <v>973.27946096553512</v>
      </c>
      <c r="BD7" s="48">
        <v>919.13623494894637</v>
      </c>
      <c r="BE7" s="48">
        <v>899.35790346965405</v>
      </c>
      <c r="BF7" s="48">
        <v>829.921233169782</v>
      </c>
      <c r="BG7" s="48">
        <v>825.83096778400591</v>
      </c>
      <c r="BH7" s="48">
        <v>795.27788204490116</v>
      </c>
      <c r="BI7" s="48">
        <v>1133.6611104208357</v>
      </c>
      <c r="BJ7" s="48">
        <v>1142.8553337247736</v>
      </c>
      <c r="BK7" s="48">
        <v>1051.7229661946096</v>
      </c>
      <c r="BL7" s="48">
        <v>1227.3562174165281</v>
      </c>
      <c r="BM7" s="48">
        <v>1245.0732021838837</v>
      </c>
      <c r="BN7" s="48">
        <v>1300.256055999047</v>
      </c>
      <c r="BO7" s="48">
        <v>1389.0425668743137</v>
      </c>
      <c r="BP7" s="48">
        <v>1366.2633123522587</v>
      </c>
      <c r="BQ7" s="44"/>
    </row>
    <row r="8" spans="1:69" ht="15" customHeight="1" x14ac:dyDescent="0.2">
      <c r="A8" s="122" t="s">
        <v>68</v>
      </c>
      <c r="B8" s="123">
        <v>2634.8072099194778</v>
      </c>
      <c r="C8" s="123">
        <v>3469.8033586196684</v>
      </c>
      <c r="D8" s="123">
        <v>2748.7427366350685</v>
      </c>
      <c r="E8" s="123">
        <v>3265.8256948257786</v>
      </c>
      <c r="F8" s="123">
        <v>2669.7796130889451</v>
      </c>
      <c r="G8" s="123">
        <v>2915.8187525226426</v>
      </c>
      <c r="H8" s="123">
        <v>3399.4171443548698</v>
      </c>
      <c r="I8" s="123">
        <v>5880.5034900335449</v>
      </c>
      <c r="J8" s="123">
        <v>3715.1193192384699</v>
      </c>
      <c r="K8" s="123">
        <v>3910.7110267526964</v>
      </c>
      <c r="L8" s="123">
        <v>4536.0128733637475</v>
      </c>
      <c r="M8" s="123">
        <v>2864.8007806450883</v>
      </c>
      <c r="N8" s="123">
        <v>2775.0905569582833</v>
      </c>
      <c r="O8" s="123">
        <v>4144.2417281086255</v>
      </c>
      <c r="P8" s="123">
        <v>3646.7583761667711</v>
      </c>
      <c r="Q8" s="123">
        <v>2999.5393387663198</v>
      </c>
      <c r="R8" s="123">
        <v>3221.496396134356</v>
      </c>
      <c r="S8" s="123">
        <v>3795.7491467249438</v>
      </c>
      <c r="T8" s="123">
        <v>3597.6546391106331</v>
      </c>
      <c r="U8" s="123">
        <v>3386.5138180300751</v>
      </c>
      <c r="V8" s="123">
        <v>2793.3873455844614</v>
      </c>
      <c r="W8" s="123">
        <v>2696.2996412880375</v>
      </c>
      <c r="X8" s="123">
        <v>3396.0541851210119</v>
      </c>
      <c r="Y8" s="123">
        <v>3075.4558280064939</v>
      </c>
      <c r="Z8" s="123">
        <v>2198.9383113294894</v>
      </c>
      <c r="AA8" s="123">
        <v>3270.0435334679755</v>
      </c>
      <c r="AB8" s="123">
        <v>3373.2752500638803</v>
      </c>
      <c r="AC8" s="123">
        <v>3311.2019051386492</v>
      </c>
      <c r="AD8" s="123">
        <v>2843.6588129843603</v>
      </c>
      <c r="AE8" s="123">
        <v>3712.4836818097447</v>
      </c>
      <c r="AF8" s="123">
        <v>3449.9100539167935</v>
      </c>
      <c r="AG8" s="123">
        <v>2930.2704512891091</v>
      </c>
      <c r="AH8" s="123">
        <v>3137.7769678048658</v>
      </c>
      <c r="AI8" s="123">
        <v>3276.2346702392801</v>
      </c>
      <c r="AJ8" s="123">
        <v>2521.0468989523333</v>
      </c>
      <c r="AK8" s="123">
        <v>2452.9804630035219</v>
      </c>
      <c r="AL8" s="123">
        <v>2069.6229909080371</v>
      </c>
      <c r="AM8" s="123">
        <v>2262.5075090670839</v>
      </c>
      <c r="AN8" s="123">
        <v>2300.4689619625656</v>
      </c>
      <c r="AO8" s="123">
        <v>1844.5935380623146</v>
      </c>
      <c r="AP8" s="123">
        <v>2924.3156929758193</v>
      </c>
      <c r="AQ8" s="123">
        <v>2191.3084736383112</v>
      </c>
      <c r="AR8" s="123">
        <v>2778.4022969146017</v>
      </c>
      <c r="AS8" s="123">
        <v>2540.0655364712634</v>
      </c>
      <c r="AT8" s="123">
        <v>3113.2014890485739</v>
      </c>
      <c r="AU8" s="123">
        <v>4185.0578012693286</v>
      </c>
      <c r="AV8" s="123">
        <v>5189.8407997999411</v>
      </c>
      <c r="AW8" s="123">
        <v>3452.9559098821546</v>
      </c>
      <c r="AX8" s="123">
        <v>3855.1259442127252</v>
      </c>
      <c r="AY8" s="123">
        <v>3207.5469616938271</v>
      </c>
      <c r="AZ8" s="123">
        <v>3494.5001445248295</v>
      </c>
      <c r="BA8" s="123">
        <v>2892.0509495686169</v>
      </c>
      <c r="BB8" s="123">
        <v>3387.7973885916108</v>
      </c>
      <c r="BC8" s="123">
        <v>1861.7631133646867</v>
      </c>
      <c r="BD8" s="123">
        <v>3950.23551961674</v>
      </c>
      <c r="BE8" s="123">
        <v>3050.5219784269598</v>
      </c>
      <c r="BF8" s="123">
        <v>2578.298128804272</v>
      </c>
      <c r="BG8" s="123">
        <v>3680.6210245568741</v>
      </c>
      <c r="BH8" s="123">
        <v>3674.4075124971455</v>
      </c>
      <c r="BI8" s="123">
        <v>3709.3952921801265</v>
      </c>
      <c r="BJ8" s="123">
        <v>3537.1299911406795</v>
      </c>
      <c r="BK8" s="123">
        <v>4090.5904348669396</v>
      </c>
      <c r="BL8" s="123">
        <v>4617.0328444400211</v>
      </c>
      <c r="BM8" s="123">
        <v>3445.7983865180622</v>
      </c>
      <c r="BN8" s="123">
        <v>3506.2273031904392</v>
      </c>
      <c r="BO8" s="123">
        <v>4073.7751551661436</v>
      </c>
      <c r="BP8" s="123">
        <v>3244.0492288114287</v>
      </c>
      <c r="BQ8" s="44"/>
    </row>
    <row r="9" spans="1:69" ht="15" customHeight="1" x14ac:dyDescent="0.2">
      <c r="A9" s="47" t="s">
        <v>69</v>
      </c>
      <c r="B9" s="48">
        <v>3164.8730197223626</v>
      </c>
      <c r="C9" s="48">
        <v>3665.2326592863074</v>
      </c>
      <c r="D9" s="48">
        <v>3283.3346061090456</v>
      </c>
      <c r="E9" s="48">
        <v>4427.7147148822842</v>
      </c>
      <c r="F9" s="48">
        <v>3338.0018291989682</v>
      </c>
      <c r="G9" s="48">
        <v>3386.5554265254623</v>
      </c>
      <c r="H9" s="48">
        <v>3947.2969856820318</v>
      </c>
      <c r="I9" s="48">
        <v>4054.4947585935411</v>
      </c>
      <c r="J9" s="48">
        <v>4222.7133525239542</v>
      </c>
      <c r="K9" s="48">
        <v>3535.5767133249301</v>
      </c>
      <c r="L9" s="48">
        <v>3876.2846123086783</v>
      </c>
      <c r="M9" s="48">
        <v>4269.7003218424397</v>
      </c>
      <c r="N9" s="48">
        <v>4012.7278288345115</v>
      </c>
      <c r="O9" s="48">
        <v>4210.4744919708601</v>
      </c>
      <c r="P9" s="48">
        <v>4159.8062070575461</v>
      </c>
      <c r="Q9" s="48">
        <v>4272.8144721370827</v>
      </c>
      <c r="R9" s="48">
        <v>3899.7737118227728</v>
      </c>
      <c r="S9" s="48">
        <v>4576.8851621436834</v>
      </c>
      <c r="T9" s="48">
        <v>4870.1971058564613</v>
      </c>
      <c r="U9" s="48">
        <v>4630.7640201770882</v>
      </c>
      <c r="V9" s="48">
        <v>4261.3212774825097</v>
      </c>
      <c r="W9" s="48">
        <v>4252.8274663758293</v>
      </c>
      <c r="X9" s="48">
        <v>4553.8619638042883</v>
      </c>
      <c r="Y9" s="48">
        <v>4695.625292337375</v>
      </c>
      <c r="Z9" s="48">
        <v>4144.0144615087265</v>
      </c>
      <c r="AA9" s="48">
        <v>3885.824970642258</v>
      </c>
      <c r="AB9" s="48">
        <v>4183.758592878894</v>
      </c>
      <c r="AC9" s="48">
        <v>4126.4939749701243</v>
      </c>
      <c r="AD9" s="48">
        <v>4227.4425839181758</v>
      </c>
      <c r="AE9" s="48">
        <v>3901.6128745269216</v>
      </c>
      <c r="AF9" s="48">
        <v>4161.6280241027025</v>
      </c>
      <c r="AG9" s="48">
        <v>4464.9535174522025</v>
      </c>
      <c r="AH9" s="48">
        <v>3696.9863895153967</v>
      </c>
      <c r="AI9" s="48">
        <v>3706.432050767633</v>
      </c>
      <c r="AJ9" s="48">
        <v>3863.3894005896495</v>
      </c>
      <c r="AK9" s="48">
        <v>4037.9421591273244</v>
      </c>
      <c r="AL9" s="48">
        <v>4089.1847685897269</v>
      </c>
      <c r="AM9" s="48">
        <v>4316.9278418291542</v>
      </c>
      <c r="AN9" s="48">
        <v>4532.1961166829824</v>
      </c>
      <c r="AO9" s="48">
        <v>4925.7842728981395</v>
      </c>
      <c r="AP9" s="48">
        <v>4772.695412988669</v>
      </c>
      <c r="AQ9" s="48">
        <v>4633.1334670382694</v>
      </c>
      <c r="AR9" s="48">
        <v>4911.5583648340798</v>
      </c>
      <c r="AS9" s="48">
        <v>5318.4287551389825</v>
      </c>
      <c r="AT9" s="48">
        <v>5091.2577925922851</v>
      </c>
      <c r="AU9" s="48">
        <v>5121.5634770782926</v>
      </c>
      <c r="AV9" s="48">
        <v>5511.1341137065965</v>
      </c>
      <c r="AW9" s="48">
        <v>5797.933616622824</v>
      </c>
      <c r="AX9" s="48">
        <v>5364.4212760285618</v>
      </c>
      <c r="AY9" s="48">
        <v>5613.6906298987751</v>
      </c>
      <c r="AZ9" s="48">
        <v>6044.2848826560285</v>
      </c>
      <c r="BA9" s="48">
        <v>6614.024211416634</v>
      </c>
      <c r="BB9" s="48">
        <v>5482.2871014261473</v>
      </c>
      <c r="BC9" s="48">
        <v>3153.0612679096266</v>
      </c>
      <c r="BD9" s="48">
        <v>4351.4232242313401</v>
      </c>
      <c r="BE9" s="48">
        <v>4757.0774064328807</v>
      </c>
      <c r="BF9" s="48">
        <v>4545.4852430316132</v>
      </c>
      <c r="BG9" s="48">
        <v>4885.1624262367013</v>
      </c>
      <c r="BH9" s="48">
        <v>5415.8627625628278</v>
      </c>
      <c r="BI9" s="48">
        <v>6219.6800815614679</v>
      </c>
      <c r="BJ9" s="48">
        <v>6475.9981144218227</v>
      </c>
      <c r="BK9" s="48">
        <v>7530.5903910996503</v>
      </c>
      <c r="BL9" s="48">
        <v>8326.6596106508296</v>
      </c>
      <c r="BM9" s="48">
        <v>8175.7079306712949</v>
      </c>
      <c r="BN9" s="48">
        <v>7201.612840818927</v>
      </c>
      <c r="BO9" s="48">
        <v>7283.5665329947542</v>
      </c>
      <c r="BP9" s="48">
        <v>8033.1875001554181</v>
      </c>
      <c r="BQ9" s="44"/>
    </row>
    <row r="10" spans="1:69" ht="15" customHeight="1" x14ac:dyDescent="0.2">
      <c r="A10" s="124" t="s">
        <v>124</v>
      </c>
      <c r="B10" s="123">
        <v>3507.4824914640667</v>
      </c>
      <c r="C10" s="123">
        <v>2966.9264850185441</v>
      </c>
      <c r="D10" s="123">
        <v>3421.1083150711411</v>
      </c>
      <c r="E10" s="123">
        <v>3352.5297084462441</v>
      </c>
      <c r="F10" s="123">
        <v>3570.7436417707363</v>
      </c>
      <c r="G10" s="123">
        <v>3412.4923800000556</v>
      </c>
      <c r="H10" s="123">
        <v>4097.2178154484836</v>
      </c>
      <c r="I10" s="123">
        <v>4065.8081627807283</v>
      </c>
      <c r="J10" s="123">
        <v>3714.947430120078</v>
      </c>
      <c r="K10" s="123">
        <v>3012.2051143515619</v>
      </c>
      <c r="L10" s="123">
        <v>3617.3988968738399</v>
      </c>
      <c r="M10" s="123">
        <v>3451.8005586545187</v>
      </c>
      <c r="N10" s="123">
        <v>3881.6423197405779</v>
      </c>
      <c r="O10" s="123">
        <v>3153.2442900527244</v>
      </c>
      <c r="P10" s="123">
        <v>3827.9410133505735</v>
      </c>
      <c r="Q10" s="123">
        <v>3686.982376856125</v>
      </c>
      <c r="R10" s="123">
        <v>3371.7995970332177</v>
      </c>
      <c r="S10" s="123">
        <v>3303.3735607242215</v>
      </c>
      <c r="T10" s="123">
        <v>3648.2460938196705</v>
      </c>
      <c r="U10" s="123">
        <v>3359.4277484228892</v>
      </c>
      <c r="V10" s="123">
        <v>3032.3943764219025</v>
      </c>
      <c r="W10" s="123">
        <v>3053.6778011234364</v>
      </c>
      <c r="X10" s="123">
        <v>3384.4045681814559</v>
      </c>
      <c r="Y10" s="123">
        <v>3430.9982542732077</v>
      </c>
      <c r="Z10" s="123">
        <v>3511.1423617357955</v>
      </c>
      <c r="AA10" s="123">
        <v>3408.8256759315659</v>
      </c>
      <c r="AB10" s="123">
        <v>3836.7861557759766</v>
      </c>
      <c r="AC10" s="123">
        <v>3620.9338065566599</v>
      </c>
      <c r="AD10" s="123">
        <v>3063.5939719421854</v>
      </c>
      <c r="AE10" s="123">
        <v>2885.2354211684169</v>
      </c>
      <c r="AF10" s="123">
        <v>3441.5549438126104</v>
      </c>
      <c r="AG10" s="123">
        <v>3292.5516630767893</v>
      </c>
      <c r="AH10" s="123">
        <v>3190.5621871329108</v>
      </c>
      <c r="AI10" s="123">
        <v>3586.2716875489214</v>
      </c>
      <c r="AJ10" s="123">
        <v>4008.4721381025661</v>
      </c>
      <c r="AK10" s="123">
        <v>3854.0919872155905</v>
      </c>
      <c r="AL10" s="123">
        <v>4266.1945078993622</v>
      </c>
      <c r="AM10" s="123">
        <v>4584.9250415837469</v>
      </c>
      <c r="AN10" s="123">
        <v>4761.0471864507463</v>
      </c>
      <c r="AO10" s="123">
        <v>4929.2662640661438</v>
      </c>
      <c r="AP10" s="123">
        <v>5425.4284342517594</v>
      </c>
      <c r="AQ10" s="123">
        <v>5556.5529310711963</v>
      </c>
      <c r="AR10" s="123">
        <v>5451.2848572667535</v>
      </c>
      <c r="AS10" s="123">
        <v>5563.3157774102947</v>
      </c>
      <c r="AT10" s="123">
        <v>4494.2714037424457</v>
      </c>
      <c r="AU10" s="123">
        <v>4918.9778813498287</v>
      </c>
      <c r="AV10" s="123">
        <v>4675.2347876855647</v>
      </c>
      <c r="AW10" s="123">
        <v>5087.2289272221615</v>
      </c>
      <c r="AX10" s="123">
        <v>4673.6347839341761</v>
      </c>
      <c r="AY10" s="123">
        <v>4966.9366112762546</v>
      </c>
      <c r="AZ10" s="123">
        <v>6271.359122361675</v>
      </c>
      <c r="BA10" s="123">
        <v>6625.1424824278884</v>
      </c>
      <c r="BB10" s="123">
        <v>6025.4318826954704</v>
      </c>
      <c r="BC10" s="123">
        <v>1724.7026111004534</v>
      </c>
      <c r="BD10" s="123">
        <v>2508.5754182163546</v>
      </c>
      <c r="BE10" s="123">
        <v>2605.7650879877165</v>
      </c>
      <c r="BF10" s="123">
        <v>2834.1031587079515</v>
      </c>
      <c r="BG10" s="123">
        <v>2904.0024620979029</v>
      </c>
      <c r="BH10" s="123">
        <v>3429.9718245126892</v>
      </c>
      <c r="BI10" s="123">
        <v>3772.4104507648021</v>
      </c>
      <c r="BJ10" s="123">
        <v>4076.0326508195085</v>
      </c>
      <c r="BK10" s="123">
        <v>4415.012790677647</v>
      </c>
      <c r="BL10" s="123">
        <v>5428.2410221118189</v>
      </c>
      <c r="BM10" s="123">
        <v>4985.8332902255725</v>
      </c>
      <c r="BN10" s="123">
        <v>5667.0448654744478</v>
      </c>
      <c r="BO10" s="123">
        <v>5293.5354673749271</v>
      </c>
      <c r="BP10" s="123">
        <v>5434.048379694922</v>
      </c>
      <c r="BQ10" s="44"/>
    </row>
    <row r="11" spans="1:69" ht="15" customHeight="1" x14ac:dyDescent="0.2">
      <c r="A11" s="47" t="s">
        <v>70</v>
      </c>
      <c r="B11" s="48">
        <v>2135.3801492639031</v>
      </c>
      <c r="C11" s="48">
        <v>2159.10319060238</v>
      </c>
      <c r="D11" s="48">
        <v>2032.3644352467888</v>
      </c>
      <c r="E11" s="48">
        <v>2233.5192248869271</v>
      </c>
      <c r="F11" s="48">
        <v>2704.3982074783607</v>
      </c>
      <c r="G11" s="48">
        <v>2063.1088951734246</v>
      </c>
      <c r="H11" s="48">
        <v>2322.4886423631451</v>
      </c>
      <c r="I11" s="48">
        <v>2536.6682549850675</v>
      </c>
      <c r="J11" s="48">
        <v>2604.3955578138844</v>
      </c>
      <c r="K11" s="48">
        <v>2466.6266716376331</v>
      </c>
      <c r="L11" s="48">
        <v>2410.8515630035699</v>
      </c>
      <c r="M11" s="48">
        <v>2247.4912075449129</v>
      </c>
      <c r="N11" s="48">
        <v>2359.5040874051469</v>
      </c>
      <c r="O11" s="48">
        <v>2459.1986250749974</v>
      </c>
      <c r="P11" s="48">
        <v>2647.8044530452053</v>
      </c>
      <c r="Q11" s="48">
        <v>2573.5098344746493</v>
      </c>
      <c r="R11" s="48">
        <v>2458.9030211455015</v>
      </c>
      <c r="S11" s="48">
        <v>2428.6221684018969</v>
      </c>
      <c r="T11" s="48">
        <v>3775.2002558259487</v>
      </c>
      <c r="U11" s="48">
        <v>3722.8135546266512</v>
      </c>
      <c r="V11" s="48">
        <v>3476.8406854448785</v>
      </c>
      <c r="W11" s="48">
        <v>3268.5053523244915</v>
      </c>
      <c r="X11" s="48">
        <v>3874.3197748453795</v>
      </c>
      <c r="Y11" s="48">
        <v>4179.4621873852493</v>
      </c>
      <c r="Z11" s="48">
        <v>5289.8515989909738</v>
      </c>
      <c r="AA11" s="48">
        <v>3124.5141146534161</v>
      </c>
      <c r="AB11" s="48">
        <v>3312.4827557815697</v>
      </c>
      <c r="AC11" s="48">
        <v>3618.1025305740422</v>
      </c>
      <c r="AD11" s="48">
        <v>4271.9664512074287</v>
      </c>
      <c r="AE11" s="48">
        <v>2941.4347667533812</v>
      </c>
      <c r="AF11" s="48">
        <v>3138.7257898484013</v>
      </c>
      <c r="AG11" s="48">
        <v>3656.7569921907848</v>
      </c>
      <c r="AH11" s="48">
        <v>3660.4768577996233</v>
      </c>
      <c r="AI11" s="48">
        <v>2492.5168764426303</v>
      </c>
      <c r="AJ11" s="48">
        <v>3040.4424429830956</v>
      </c>
      <c r="AK11" s="48">
        <v>3426.2588227746523</v>
      </c>
      <c r="AL11" s="48">
        <v>3278.1174929779272</v>
      </c>
      <c r="AM11" s="48">
        <v>2393.2871549083648</v>
      </c>
      <c r="AN11" s="48">
        <v>2764.7095496433453</v>
      </c>
      <c r="AO11" s="48">
        <v>2824.649802470356</v>
      </c>
      <c r="AP11" s="48">
        <v>4103.7287192435069</v>
      </c>
      <c r="AQ11" s="48">
        <v>3165.7482497749979</v>
      </c>
      <c r="AR11" s="48">
        <v>3664.8199206094714</v>
      </c>
      <c r="AS11" s="48">
        <v>4127.363110372019</v>
      </c>
      <c r="AT11" s="48">
        <v>4672.0033595720761</v>
      </c>
      <c r="AU11" s="48">
        <v>3056.469535148572</v>
      </c>
      <c r="AV11" s="48">
        <v>3469.1314878039548</v>
      </c>
      <c r="AW11" s="48">
        <v>3976.7826174753877</v>
      </c>
      <c r="AX11" s="48">
        <v>5070.5150049289678</v>
      </c>
      <c r="AY11" s="48">
        <v>3673.1557455991842</v>
      </c>
      <c r="AZ11" s="48">
        <v>3997.9687171536116</v>
      </c>
      <c r="BA11" s="48">
        <v>4399.6425323182402</v>
      </c>
      <c r="BB11" s="48">
        <v>4557.6642040601682</v>
      </c>
      <c r="BC11" s="48">
        <v>85.114793106352465</v>
      </c>
      <c r="BD11" s="48">
        <v>154.77598979495568</v>
      </c>
      <c r="BE11" s="48">
        <v>173.19401303852209</v>
      </c>
      <c r="BF11" s="48">
        <v>225.99321762749071</v>
      </c>
      <c r="BG11" s="48">
        <v>326.21299012117561</v>
      </c>
      <c r="BH11" s="48">
        <v>765.98495224597536</v>
      </c>
      <c r="BI11" s="48">
        <v>2340.23406184951</v>
      </c>
      <c r="BJ11" s="48">
        <v>3429.9960838624993</v>
      </c>
      <c r="BK11" s="48">
        <v>3237.4867417678975</v>
      </c>
      <c r="BL11" s="48">
        <v>4057.8739532444224</v>
      </c>
      <c r="BM11" s="48">
        <v>4583.1059586151596</v>
      </c>
      <c r="BN11" s="48">
        <v>4861.6698979289222</v>
      </c>
      <c r="BO11" s="48">
        <v>3956.3241207110714</v>
      </c>
      <c r="BP11" s="48">
        <v>4940.675779047745</v>
      </c>
      <c r="BQ11" s="44"/>
    </row>
    <row r="12" spans="1:69" ht="15" customHeight="1" x14ac:dyDescent="0.2">
      <c r="A12" s="122" t="s">
        <v>71</v>
      </c>
      <c r="B12" s="123">
        <v>2002.5590205269914</v>
      </c>
      <c r="C12" s="123">
        <v>2102.0698041734995</v>
      </c>
      <c r="D12" s="123">
        <v>1254.070549450111</v>
      </c>
      <c r="E12" s="123">
        <v>1511.8646258493968</v>
      </c>
      <c r="F12" s="123">
        <v>1655.1446519421072</v>
      </c>
      <c r="G12" s="123">
        <v>1698.8430595791192</v>
      </c>
      <c r="H12" s="123">
        <v>1837.6458099395873</v>
      </c>
      <c r="I12" s="123">
        <v>1925.437478539186</v>
      </c>
      <c r="J12" s="123">
        <v>1815.3763708276344</v>
      </c>
      <c r="K12" s="123">
        <v>1805.9431369705171</v>
      </c>
      <c r="L12" s="123">
        <v>1963.6615904102684</v>
      </c>
      <c r="M12" s="123">
        <v>1824.3209017915788</v>
      </c>
      <c r="N12" s="123">
        <v>1539.9282970174472</v>
      </c>
      <c r="O12" s="123">
        <v>1579.1618132057213</v>
      </c>
      <c r="P12" s="123">
        <v>1668.6797037316855</v>
      </c>
      <c r="Q12" s="123">
        <v>1840.0921860451481</v>
      </c>
      <c r="R12" s="123">
        <v>1397.0660806186356</v>
      </c>
      <c r="S12" s="123">
        <v>1641.7701918958207</v>
      </c>
      <c r="T12" s="123">
        <v>1609.6706582114925</v>
      </c>
      <c r="U12" s="123">
        <v>2061.9440692740518</v>
      </c>
      <c r="V12" s="123">
        <v>1547.3723143789</v>
      </c>
      <c r="W12" s="123">
        <v>1805.483069470567</v>
      </c>
      <c r="X12" s="123">
        <v>1767.5998232261406</v>
      </c>
      <c r="Y12" s="123">
        <v>1736.1987929243937</v>
      </c>
      <c r="Z12" s="123">
        <v>1537.9984408816713</v>
      </c>
      <c r="AA12" s="123">
        <v>1509.2501089016173</v>
      </c>
      <c r="AB12" s="123">
        <v>1845.968795309635</v>
      </c>
      <c r="AC12" s="123">
        <v>1770.2966549070777</v>
      </c>
      <c r="AD12" s="123">
        <v>1613.1542661922927</v>
      </c>
      <c r="AE12" s="123">
        <v>1549.1724989190161</v>
      </c>
      <c r="AF12" s="123">
        <v>1672.4221198250557</v>
      </c>
      <c r="AG12" s="123">
        <v>1781.8641150636381</v>
      </c>
      <c r="AH12" s="123">
        <v>1741.2752580496224</v>
      </c>
      <c r="AI12" s="123">
        <v>1643.4245833205673</v>
      </c>
      <c r="AJ12" s="123">
        <v>1558.7178040588253</v>
      </c>
      <c r="AK12" s="123">
        <v>1559.6093545709853</v>
      </c>
      <c r="AL12" s="123">
        <v>1445.7337682790592</v>
      </c>
      <c r="AM12" s="123">
        <v>1271.5492457655546</v>
      </c>
      <c r="AN12" s="123">
        <v>1321.2914393976096</v>
      </c>
      <c r="AO12" s="123">
        <v>1260.7955465577777</v>
      </c>
      <c r="AP12" s="123">
        <v>1262.2060764517055</v>
      </c>
      <c r="AQ12" s="123">
        <v>1274.7419226412292</v>
      </c>
      <c r="AR12" s="123">
        <v>1256.4130046597579</v>
      </c>
      <c r="AS12" s="123">
        <v>1357.0819962473079</v>
      </c>
      <c r="AT12" s="123">
        <v>1405.2168402994225</v>
      </c>
      <c r="AU12" s="123">
        <v>1425.8965582427284</v>
      </c>
      <c r="AV12" s="123">
        <v>1422.6507721524044</v>
      </c>
      <c r="AW12" s="123">
        <v>1484.5118293054413</v>
      </c>
      <c r="AX12" s="123">
        <v>1315.0155879543763</v>
      </c>
      <c r="AY12" s="123">
        <v>1352.9938249603363</v>
      </c>
      <c r="AZ12" s="123">
        <v>1338.2652306620801</v>
      </c>
      <c r="BA12" s="123">
        <v>1452.6233564232066</v>
      </c>
      <c r="BB12" s="123">
        <v>1318.9393551787346</v>
      </c>
      <c r="BC12" s="123">
        <v>1180.8366661549719</v>
      </c>
      <c r="BD12" s="123">
        <v>1259.6860402312857</v>
      </c>
      <c r="BE12" s="123">
        <v>1457.4029384350097</v>
      </c>
      <c r="BF12" s="123">
        <v>1246.6327284953579</v>
      </c>
      <c r="BG12" s="123">
        <v>1225.3398685347242</v>
      </c>
      <c r="BH12" s="123">
        <v>1341.7482093221204</v>
      </c>
      <c r="BI12" s="123">
        <v>1493.3354141402876</v>
      </c>
      <c r="BJ12" s="123">
        <v>1479.1861063305751</v>
      </c>
      <c r="BK12" s="123">
        <v>1393.3587337819433</v>
      </c>
      <c r="BL12" s="123">
        <v>1458.9800413143857</v>
      </c>
      <c r="BM12" s="123">
        <v>1701.3598879996441</v>
      </c>
      <c r="BN12" s="123">
        <v>1761.1727668547353</v>
      </c>
      <c r="BO12" s="123">
        <v>1791.1795711936973</v>
      </c>
      <c r="BP12" s="123">
        <v>1804.6510541716759</v>
      </c>
      <c r="BQ12" s="44"/>
    </row>
    <row r="13" spans="1:69" ht="15" customHeight="1" x14ac:dyDescent="0.2">
      <c r="A13" s="47" t="s">
        <v>72</v>
      </c>
      <c r="B13" s="48">
        <v>2305.4368339758153</v>
      </c>
      <c r="C13" s="48">
        <v>2375.6686094749884</v>
      </c>
      <c r="D13" s="48">
        <v>2419.686180546862</v>
      </c>
      <c r="E13" s="48">
        <v>2518.0853760023351</v>
      </c>
      <c r="F13" s="48">
        <v>2704.1941383705885</v>
      </c>
      <c r="G13" s="48">
        <v>3095.3482263347046</v>
      </c>
      <c r="H13" s="48">
        <v>3145.648656275755</v>
      </c>
      <c r="I13" s="48">
        <v>3117.8979790189501</v>
      </c>
      <c r="J13" s="48">
        <v>2633.3003695439725</v>
      </c>
      <c r="K13" s="48">
        <v>2486.6222423054578</v>
      </c>
      <c r="L13" s="48">
        <v>2522.5754448445755</v>
      </c>
      <c r="M13" s="48">
        <v>2469.4919433059954</v>
      </c>
      <c r="N13" s="48">
        <v>2519.3546053706391</v>
      </c>
      <c r="O13" s="48">
        <v>2582.7936308932617</v>
      </c>
      <c r="P13" s="48">
        <v>2438.1534267020152</v>
      </c>
      <c r="Q13" s="48">
        <v>2440.6013370340856</v>
      </c>
      <c r="R13" s="48">
        <v>2624.0893361585481</v>
      </c>
      <c r="S13" s="48">
        <v>2491.9527442642761</v>
      </c>
      <c r="T13" s="48">
        <v>2452.7565148172184</v>
      </c>
      <c r="U13" s="48">
        <v>2392.7244047599565</v>
      </c>
      <c r="V13" s="48">
        <v>2533.3465624631804</v>
      </c>
      <c r="W13" s="48">
        <v>2564.8519688278634</v>
      </c>
      <c r="X13" s="48">
        <v>2558.4362092156448</v>
      </c>
      <c r="Y13" s="48">
        <v>2544.0862594933105</v>
      </c>
      <c r="Z13" s="48">
        <v>2473.7725207585358</v>
      </c>
      <c r="AA13" s="48">
        <v>2471.000455036522</v>
      </c>
      <c r="AB13" s="48">
        <v>2600.6763824364261</v>
      </c>
      <c r="AC13" s="48">
        <v>2723.0256417685187</v>
      </c>
      <c r="AD13" s="48">
        <v>2770.1478272691834</v>
      </c>
      <c r="AE13" s="48">
        <v>2782.3755196638926</v>
      </c>
      <c r="AF13" s="48">
        <v>2795.0108647943252</v>
      </c>
      <c r="AG13" s="48">
        <v>2837.5547882725996</v>
      </c>
      <c r="AH13" s="48">
        <v>2914.3197530403354</v>
      </c>
      <c r="AI13" s="48">
        <v>2830.7668055987097</v>
      </c>
      <c r="AJ13" s="48">
        <v>2884.3508362202178</v>
      </c>
      <c r="AK13" s="48">
        <v>2887.7856051407343</v>
      </c>
      <c r="AL13" s="48">
        <v>3202.5358776096846</v>
      </c>
      <c r="AM13" s="48">
        <v>3238.821135958397</v>
      </c>
      <c r="AN13" s="48">
        <v>3319.782342414866</v>
      </c>
      <c r="AO13" s="48">
        <v>3427.5476440170519</v>
      </c>
      <c r="AP13" s="48">
        <v>3309.1316475588601</v>
      </c>
      <c r="AQ13" s="48">
        <v>3255.068962226092</v>
      </c>
      <c r="AR13" s="48">
        <v>3271.9025876403844</v>
      </c>
      <c r="AS13" s="48">
        <v>3421.5368025746657</v>
      </c>
      <c r="AT13" s="48">
        <v>3405.6313716246141</v>
      </c>
      <c r="AU13" s="48">
        <v>3629.5733462874532</v>
      </c>
      <c r="AV13" s="48">
        <v>3844.2071620457159</v>
      </c>
      <c r="AW13" s="48">
        <v>3595.9261200422161</v>
      </c>
      <c r="AX13" s="48">
        <v>3836.6666259628273</v>
      </c>
      <c r="AY13" s="48">
        <v>3898.6696174827871</v>
      </c>
      <c r="AZ13" s="48">
        <v>3959.4176677275991</v>
      </c>
      <c r="BA13" s="48">
        <v>4124.1300888267888</v>
      </c>
      <c r="BB13" s="48">
        <v>3777.4839350482002</v>
      </c>
      <c r="BC13" s="48">
        <v>3460.3716709955002</v>
      </c>
      <c r="BD13" s="48">
        <v>3643.576896051999</v>
      </c>
      <c r="BE13" s="48">
        <v>3747.7234979043014</v>
      </c>
      <c r="BF13" s="48">
        <v>3367.8211624621545</v>
      </c>
      <c r="BG13" s="48">
        <v>3502.6492387059507</v>
      </c>
      <c r="BH13" s="48">
        <v>3531.9773270694186</v>
      </c>
      <c r="BI13" s="48">
        <v>3540.041052833873</v>
      </c>
      <c r="BJ13" s="48">
        <v>3810.7737111188108</v>
      </c>
      <c r="BK13" s="48">
        <v>3852.0846168101034</v>
      </c>
      <c r="BL13" s="48">
        <v>4014.7152801142188</v>
      </c>
      <c r="BM13" s="48">
        <v>4109.5615046425246</v>
      </c>
      <c r="BN13" s="48">
        <v>3902.7616850118534</v>
      </c>
      <c r="BO13" s="48">
        <v>4216.354378445064</v>
      </c>
      <c r="BP13" s="48">
        <v>4309.6569650670026</v>
      </c>
      <c r="BQ13" s="44"/>
    </row>
    <row r="14" spans="1:69" ht="15" customHeight="1" x14ac:dyDescent="0.2">
      <c r="A14" s="122" t="s">
        <v>73</v>
      </c>
      <c r="B14" s="123">
        <v>3165.5225501741629</v>
      </c>
      <c r="C14" s="123">
        <v>3196.3621840008082</v>
      </c>
      <c r="D14" s="123">
        <v>3257.9745453291721</v>
      </c>
      <c r="E14" s="123">
        <v>3350.224720495858</v>
      </c>
      <c r="F14" s="123">
        <v>3472.9075852008132</v>
      </c>
      <c r="G14" s="123">
        <v>3550.2639618522076</v>
      </c>
      <c r="H14" s="123">
        <v>3582.5647259951434</v>
      </c>
      <c r="I14" s="123">
        <v>3569.8817269518386</v>
      </c>
      <c r="J14" s="123">
        <v>3512.085711792266</v>
      </c>
      <c r="K14" s="123">
        <v>3496.0494928156154</v>
      </c>
      <c r="L14" s="123">
        <v>3521.8927263719715</v>
      </c>
      <c r="M14" s="123">
        <v>3589.687069020149</v>
      </c>
      <c r="N14" s="123">
        <v>3699.4570129507756</v>
      </c>
      <c r="O14" s="123">
        <v>3779.6114616303053</v>
      </c>
      <c r="P14" s="123">
        <v>3829.9829484682896</v>
      </c>
      <c r="Q14" s="123">
        <v>3850.3905769506282</v>
      </c>
      <c r="R14" s="123">
        <v>3840.6392884114348</v>
      </c>
      <c r="S14" s="123">
        <v>3848.3020864543068</v>
      </c>
      <c r="T14" s="123">
        <v>3873.6671430473452</v>
      </c>
      <c r="U14" s="123">
        <v>3916.9084820869161</v>
      </c>
      <c r="V14" s="123">
        <v>3978.0832884451283</v>
      </c>
      <c r="W14" s="123">
        <v>4021.2372076640595</v>
      </c>
      <c r="X14" s="123">
        <v>4046.3803108636484</v>
      </c>
      <c r="Y14" s="123">
        <v>4053.5031930271612</v>
      </c>
      <c r="Z14" s="123">
        <v>4042.5769337751608</v>
      </c>
      <c r="AA14" s="123">
        <v>4032.872673997073</v>
      </c>
      <c r="AB14" s="123">
        <v>4024.422329164403</v>
      </c>
      <c r="AC14" s="123">
        <v>4017.2410630633626</v>
      </c>
      <c r="AD14" s="123">
        <v>4011.3272113889634</v>
      </c>
      <c r="AE14" s="123">
        <v>3998.5474146031675</v>
      </c>
      <c r="AF14" s="123">
        <v>3978.7067684883095</v>
      </c>
      <c r="AG14" s="123">
        <v>3951.3006055195583</v>
      </c>
      <c r="AH14" s="123">
        <v>3915.5057722316255</v>
      </c>
      <c r="AI14" s="123">
        <v>3968.0035433280013</v>
      </c>
      <c r="AJ14" s="123">
        <v>4110.1241750887739</v>
      </c>
      <c r="AK14" s="123">
        <v>4341.2995093516001</v>
      </c>
      <c r="AL14" s="123">
        <v>4658.9323245185333</v>
      </c>
      <c r="AM14" s="123">
        <v>4832.9785598956378</v>
      </c>
      <c r="AN14" s="123">
        <v>4867.4815864704015</v>
      </c>
      <c r="AO14" s="123">
        <v>4769.7905291154284</v>
      </c>
      <c r="AP14" s="123">
        <v>4550.4598436683973</v>
      </c>
      <c r="AQ14" s="123">
        <v>4370.4812917255067</v>
      </c>
      <c r="AR14" s="123">
        <v>4228.0019042126323</v>
      </c>
      <c r="AS14" s="123">
        <v>4120.2689603934632</v>
      </c>
      <c r="AT14" s="123">
        <v>4043.6328328586205</v>
      </c>
      <c r="AU14" s="123">
        <v>4046.4133729657465</v>
      </c>
      <c r="AV14" s="123">
        <v>4121.01219729267</v>
      </c>
      <c r="AW14" s="123">
        <v>4262.2175968829642</v>
      </c>
      <c r="AX14" s="123">
        <v>4466.968235160216</v>
      </c>
      <c r="AY14" s="123">
        <v>4571.4885613102851</v>
      </c>
      <c r="AZ14" s="123">
        <v>4578.5149506016478</v>
      </c>
      <c r="BA14" s="123">
        <v>4478.6382529278526</v>
      </c>
      <c r="BB14" s="123">
        <v>4250.7352036400252</v>
      </c>
      <c r="BC14" s="123">
        <v>4101.1092632491545</v>
      </c>
      <c r="BD14" s="123">
        <v>4049.6219131402595</v>
      </c>
      <c r="BE14" s="123">
        <v>4106.3156199705591</v>
      </c>
      <c r="BF14" s="123">
        <v>4276.4726640169865</v>
      </c>
      <c r="BG14" s="123">
        <v>4395.0753616844868</v>
      </c>
      <c r="BH14" s="123">
        <v>4474.8538547807229</v>
      </c>
      <c r="BI14" s="123">
        <v>4507.533079099725</v>
      </c>
      <c r="BJ14" s="123">
        <v>4493.190053299174</v>
      </c>
      <c r="BK14" s="123">
        <v>4509.1893461419995</v>
      </c>
      <c r="BL14" s="123">
        <v>4541.5945220317617</v>
      </c>
      <c r="BM14" s="123">
        <v>4596.7263395419805</v>
      </c>
      <c r="BN14" s="123">
        <v>4656.177011212988</v>
      </c>
      <c r="BO14" s="123">
        <v>4718.716880044929</v>
      </c>
      <c r="BP14" s="123">
        <v>4768.2803826234231</v>
      </c>
      <c r="BQ14" s="44"/>
    </row>
    <row r="15" spans="1:69" ht="15" customHeight="1" x14ac:dyDescent="0.2">
      <c r="A15" s="47" t="s">
        <v>74</v>
      </c>
      <c r="B15" s="48">
        <v>651.53979125956198</v>
      </c>
      <c r="C15" s="48">
        <v>614.4693797686358</v>
      </c>
      <c r="D15" s="48">
        <v>616.7561605919866</v>
      </c>
      <c r="E15" s="48">
        <v>697.78066837981669</v>
      </c>
      <c r="F15" s="48">
        <v>757.78502194823022</v>
      </c>
      <c r="G15" s="48">
        <v>717.45054052432897</v>
      </c>
      <c r="H15" s="48">
        <v>719.12669341181538</v>
      </c>
      <c r="I15" s="48">
        <v>814.8427441156249</v>
      </c>
      <c r="J15" s="48">
        <v>589.2168765478591</v>
      </c>
      <c r="K15" s="48">
        <v>680.16409229874034</v>
      </c>
      <c r="L15" s="48">
        <v>789.03786277232848</v>
      </c>
      <c r="M15" s="48">
        <v>910.34916838107097</v>
      </c>
      <c r="N15" s="48">
        <v>929.56329860982225</v>
      </c>
      <c r="O15" s="48">
        <v>807.40369353164544</v>
      </c>
      <c r="P15" s="48">
        <v>816.66923920567967</v>
      </c>
      <c r="Q15" s="48">
        <v>1052.742768652852</v>
      </c>
      <c r="R15" s="48">
        <v>983.37475440646733</v>
      </c>
      <c r="S15" s="48">
        <v>1053.3669785686945</v>
      </c>
      <c r="T15" s="48">
        <v>1132.0929860017227</v>
      </c>
      <c r="U15" s="48">
        <v>1330.9922810231151</v>
      </c>
      <c r="V15" s="48">
        <v>1152.4405172973231</v>
      </c>
      <c r="W15" s="48">
        <v>1062.3648445816602</v>
      </c>
      <c r="X15" s="48">
        <v>1066.4251258632755</v>
      </c>
      <c r="Y15" s="48">
        <v>1399.320512257741</v>
      </c>
      <c r="Z15" s="48">
        <v>1330.485074742754</v>
      </c>
      <c r="AA15" s="48">
        <v>1232.5178240905811</v>
      </c>
      <c r="AB15" s="48">
        <v>1167.4717454346044</v>
      </c>
      <c r="AC15" s="48">
        <v>1228.1783557320618</v>
      </c>
      <c r="AD15" s="48">
        <v>1163.5674445509226</v>
      </c>
      <c r="AE15" s="48">
        <v>1036.2901709025275</v>
      </c>
      <c r="AF15" s="48">
        <v>1027.8025287934222</v>
      </c>
      <c r="AG15" s="48">
        <v>1196.8738557531283</v>
      </c>
      <c r="AH15" s="48">
        <v>1253.7830553609676</v>
      </c>
      <c r="AI15" s="48">
        <v>1288.2514330293959</v>
      </c>
      <c r="AJ15" s="48">
        <v>1391.8154484684662</v>
      </c>
      <c r="AK15" s="48">
        <v>1787.628063141171</v>
      </c>
      <c r="AL15" s="48">
        <v>1556.7256449708286</v>
      </c>
      <c r="AM15" s="48">
        <v>1502.6986653084939</v>
      </c>
      <c r="AN15" s="48">
        <v>1601.2377848976826</v>
      </c>
      <c r="AO15" s="48">
        <v>1498.9049048229951</v>
      </c>
      <c r="AP15" s="48">
        <v>1580.4160529193491</v>
      </c>
      <c r="AQ15" s="48">
        <v>1450.403223563125</v>
      </c>
      <c r="AR15" s="48">
        <v>1370.3544965117205</v>
      </c>
      <c r="AS15" s="48">
        <v>1764.720227005804</v>
      </c>
      <c r="AT15" s="48">
        <v>1697.4345890915342</v>
      </c>
      <c r="AU15" s="48">
        <v>1830.4175511018657</v>
      </c>
      <c r="AV15" s="48">
        <v>1788.141908263211</v>
      </c>
      <c r="AW15" s="48">
        <v>1886.0939515433913</v>
      </c>
      <c r="AX15" s="48">
        <v>1820.357718144465</v>
      </c>
      <c r="AY15" s="48">
        <v>1784.932211177658</v>
      </c>
      <c r="AZ15" s="48">
        <v>1861.5876692377735</v>
      </c>
      <c r="BA15" s="48">
        <v>2185.8384014401045</v>
      </c>
      <c r="BB15" s="48">
        <v>2213.313083599091</v>
      </c>
      <c r="BC15" s="48">
        <v>645.67558679764181</v>
      </c>
      <c r="BD15" s="48">
        <v>709.70641990116349</v>
      </c>
      <c r="BE15" s="48">
        <v>847.87490970210263</v>
      </c>
      <c r="BF15" s="48">
        <v>776.8403041455615</v>
      </c>
      <c r="BG15" s="48">
        <v>1181.8615587441739</v>
      </c>
      <c r="BH15" s="48">
        <v>924.9497695087814</v>
      </c>
      <c r="BI15" s="48">
        <v>1398.8996179780966</v>
      </c>
      <c r="BJ15" s="48">
        <v>1560.9425509216362</v>
      </c>
      <c r="BK15" s="48">
        <v>1718.1150867751901</v>
      </c>
      <c r="BL15" s="48">
        <v>1926.7536112336261</v>
      </c>
      <c r="BM15" s="48">
        <v>2165.7873963853558</v>
      </c>
      <c r="BN15" s="48">
        <v>2482.6255901188674</v>
      </c>
      <c r="BO15" s="48">
        <v>2207.3087612166478</v>
      </c>
      <c r="BP15" s="48">
        <v>2894.2121514454102</v>
      </c>
      <c r="BQ15" s="44"/>
    </row>
    <row r="16" spans="1:69" ht="15" customHeight="1" x14ac:dyDescent="0.2">
      <c r="A16" s="122" t="s">
        <v>75</v>
      </c>
      <c r="B16" s="123">
        <v>2158.5179427662129</v>
      </c>
      <c r="C16" s="123">
        <v>2410.7337785764817</v>
      </c>
      <c r="D16" s="123">
        <v>2960.6299760566289</v>
      </c>
      <c r="E16" s="123">
        <v>3951.9393026006783</v>
      </c>
      <c r="F16" s="123">
        <v>2391.7195421728156</v>
      </c>
      <c r="G16" s="123">
        <v>2488.1141726000546</v>
      </c>
      <c r="H16" s="123">
        <v>3456.8121645762744</v>
      </c>
      <c r="I16" s="123">
        <v>3515.9331206508568</v>
      </c>
      <c r="J16" s="123">
        <v>2642.6546782459141</v>
      </c>
      <c r="K16" s="123">
        <v>3039.0159511440825</v>
      </c>
      <c r="L16" s="123">
        <v>3476.4730661123058</v>
      </c>
      <c r="M16" s="123">
        <v>4551.4193044976964</v>
      </c>
      <c r="N16" s="123">
        <v>2654.5349999904579</v>
      </c>
      <c r="O16" s="123">
        <v>3297.0304211784264</v>
      </c>
      <c r="P16" s="123">
        <v>3731.1942661297371</v>
      </c>
      <c r="Q16" s="123">
        <v>4290.4103127013814</v>
      </c>
      <c r="R16" s="123">
        <v>3350.3181452469421</v>
      </c>
      <c r="S16" s="123">
        <v>3568.1107606614391</v>
      </c>
      <c r="T16" s="123">
        <v>3870.3130871522903</v>
      </c>
      <c r="U16" s="123">
        <v>4947.4530069393268</v>
      </c>
      <c r="V16" s="123">
        <v>3231.120976806189</v>
      </c>
      <c r="W16" s="123">
        <v>3655.6398000778231</v>
      </c>
      <c r="X16" s="123">
        <v>3829.6032305996973</v>
      </c>
      <c r="Y16" s="123">
        <v>5231.86099251629</v>
      </c>
      <c r="Z16" s="123">
        <v>3501.202179768145</v>
      </c>
      <c r="AA16" s="123">
        <v>3798.8781464049957</v>
      </c>
      <c r="AB16" s="123">
        <v>3494.5444570995423</v>
      </c>
      <c r="AC16" s="123">
        <v>5379.8362167273172</v>
      </c>
      <c r="AD16" s="123">
        <v>3946.6857842397658</v>
      </c>
      <c r="AE16" s="123">
        <v>4238.5874969636789</v>
      </c>
      <c r="AF16" s="123">
        <v>4291.8530706000356</v>
      </c>
      <c r="AG16" s="123">
        <v>4857.4466481965228</v>
      </c>
      <c r="AH16" s="123">
        <v>4110.4309390199105</v>
      </c>
      <c r="AI16" s="123">
        <v>4522.7359246622473</v>
      </c>
      <c r="AJ16" s="123">
        <v>3790.6004285897993</v>
      </c>
      <c r="AK16" s="123">
        <v>5820.8367077280463</v>
      </c>
      <c r="AL16" s="123">
        <v>4462.9719125287629</v>
      </c>
      <c r="AM16" s="123">
        <v>4550.6014792479127</v>
      </c>
      <c r="AN16" s="123">
        <v>4469.0699203845479</v>
      </c>
      <c r="AO16" s="123">
        <v>6041.3456878387733</v>
      </c>
      <c r="AP16" s="123">
        <v>4203.936373501233</v>
      </c>
      <c r="AQ16" s="123">
        <v>4641.0118184836692</v>
      </c>
      <c r="AR16" s="123">
        <v>5130.8040434619625</v>
      </c>
      <c r="AS16" s="123">
        <v>5686.2987645531366</v>
      </c>
      <c r="AT16" s="123">
        <v>4493.9839888992983</v>
      </c>
      <c r="AU16" s="123">
        <v>5018.710293932606</v>
      </c>
      <c r="AV16" s="123">
        <v>5133.3385512020996</v>
      </c>
      <c r="AW16" s="123">
        <v>6127.8141659659932</v>
      </c>
      <c r="AX16" s="123">
        <v>5500.566405983599</v>
      </c>
      <c r="AY16" s="123">
        <v>5996.1684103587786</v>
      </c>
      <c r="AZ16" s="123">
        <v>5938.4654412176515</v>
      </c>
      <c r="BA16" s="123">
        <v>7247.0677424399719</v>
      </c>
      <c r="BB16" s="123">
        <v>5041.0684098866568</v>
      </c>
      <c r="BC16" s="123">
        <v>5329.3083614932066</v>
      </c>
      <c r="BD16" s="123">
        <v>5730.4595487545794</v>
      </c>
      <c r="BE16" s="123">
        <v>7098.3106798655563</v>
      </c>
      <c r="BF16" s="123">
        <v>5442.8351261283633</v>
      </c>
      <c r="BG16" s="123">
        <v>6169.2871432161437</v>
      </c>
      <c r="BH16" s="123">
        <v>6267.6915980577487</v>
      </c>
      <c r="BI16" s="123">
        <v>7350.0081924178485</v>
      </c>
      <c r="BJ16" s="123">
        <v>5785.4160529146857</v>
      </c>
      <c r="BK16" s="123">
        <v>6054.2239877969432</v>
      </c>
      <c r="BL16" s="123">
        <v>6250.8048471281018</v>
      </c>
      <c r="BM16" s="123">
        <v>7961.0689681435542</v>
      </c>
      <c r="BN16" s="123">
        <v>6579.9333585627601</v>
      </c>
      <c r="BO16" s="123">
        <v>6803.868559146209</v>
      </c>
      <c r="BP16" s="123">
        <v>6984.4886125620551</v>
      </c>
      <c r="BQ16" s="44"/>
    </row>
    <row r="17" spans="1:69" ht="15" customHeight="1" x14ac:dyDescent="0.2">
      <c r="A17" s="47" t="s">
        <v>76</v>
      </c>
      <c r="B17" s="48">
        <v>1406.7469006640076</v>
      </c>
      <c r="C17" s="48">
        <v>1421.7236783005533</v>
      </c>
      <c r="D17" s="48">
        <v>1512.0827540089799</v>
      </c>
      <c r="E17" s="48">
        <v>1423.8386670264586</v>
      </c>
      <c r="F17" s="48">
        <v>1557.422550060727</v>
      </c>
      <c r="G17" s="48">
        <v>1577.6092708800161</v>
      </c>
      <c r="H17" s="48">
        <v>1626.9407718641642</v>
      </c>
      <c r="I17" s="48">
        <v>1634.4884071950921</v>
      </c>
      <c r="J17" s="48">
        <v>1612.5267147457512</v>
      </c>
      <c r="K17" s="48">
        <v>1646.9781185741206</v>
      </c>
      <c r="L17" s="48">
        <v>1668.4535308520758</v>
      </c>
      <c r="M17" s="48">
        <v>1664.4946358280531</v>
      </c>
      <c r="N17" s="48">
        <v>1721.8325250181183</v>
      </c>
      <c r="O17" s="48">
        <v>1799.6265268903967</v>
      </c>
      <c r="P17" s="48">
        <v>1748.5880644432948</v>
      </c>
      <c r="Q17" s="48">
        <v>1796.2838836481919</v>
      </c>
      <c r="R17" s="48">
        <v>1881.8383858319</v>
      </c>
      <c r="S17" s="48">
        <v>1887.4000051601417</v>
      </c>
      <c r="T17" s="48">
        <v>1850.5536401308473</v>
      </c>
      <c r="U17" s="48">
        <v>1914.4539688771119</v>
      </c>
      <c r="V17" s="48">
        <v>1979.976090063657</v>
      </c>
      <c r="W17" s="48">
        <v>2004.7969345815102</v>
      </c>
      <c r="X17" s="48">
        <v>2004.1704549512569</v>
      </c>
      <c r="Y17" s="48">
        <v>2073.0635204035761</v>
      </c>
      <c r="Z17" s="48">
        <v>2024.4205081083658</v>
      </c>
      <c r="AA17" s="48">
        <v>2033.3801309309961</v>
      </c>
      <c r="AB17" s="48">
        <v>2031.3870375628956</v>
      </c>
      <c r="AC17" s="48">
        <v>2094.9363233977419</v>
      </c>
      <c r="AD17" s="48">
        <v>2150.0528063418733</v>
      </c>
      <c r="AE17" s="48">
        <v>2148.2759135559904</v>
      </c>
      <c r="AF17" s="48">
        <v>2125.6040263091031</v>
      </c>
      <c r="AG17" s="48">
        <v>2154.417253793034</v>
      </c>
      <c r="AH17" s="48">
        <v>2187.1622982395702</v>
      </c>
      <c r="AI17" s="48">
        <v>2193.5741031399239</v>
      </c>
      <c r="AJ17" s="48">
        <v>2179.2994388511779</v>
      </c>
      <c r="AK17" s="48">
        <v>2157.2991597693272</v>
      </c>
      <c r="AL17" s="48">
        <v>2342.0810645080028</v>
      </c>
      <c r="AM17" s="48">
        <v>2303.1517040771992</v>
      </c>
      <c r="AN17" s="48">
        <v>2330.600814754534</v>
      </c>
      <c r="AO17" s="48">
        <v>2387.3184166602646</v>
      </c>
      <c r="AP17" s="48">
        <v>2378.237495306586</v>
      </c>
      <c r="AQ17" s="48">
        <v>2381.0296094408213</v>
      </c>
      <c r="AR17" s="48">
        <v>2337.2370670261962</v>
      </c>
      <c r="AS17" s="48">
        <v>2405.8928282263978</v>
      </c>
      <c r="AT17" s="48">
        <v>2421.6757304059988</v>
      </c>
      <c r="AU17" s="48">
        <v>2509.264629127922</v>
      </c>
      <c r="AV17" s="48">
        <v>2465.0681830980247</v>
      </c>
      <c r="AW17" s="48">
        <v>2587.5704573680546</v>
      </c>
      <c r="AX17" s="48">
        <v>2548.7463536520127</v>
      </c>
      <c r="AY17" s="48">
        <v>2584.1911473401951</v>
      </c>
      <c r="AZ17" s="48">
        <v>2518.0915743062046</v>
      </c>
      <c r="BA17" s="48">
        <v>2579.8779247015887</v>
      </c>
      <c r="BB17" s="48">
        <v>2490.2115064453328</v>
      </c>
      <c r="BC17" s="48">
        <v>2417.8328929768086</v>
      </c>
      <c r="BD17" s="48">
        <v>2377.7012805794784</v>
      </c>
      <c r="BE17" s="48">
        <v>2395.9533199983807</v>
      </c>
      <c r="BF17" s="48">
        <v>2443.4500738331267</v>
      </c>
      <c r="BG17" s="48">
        <v>2500.7054262707252</v>
      </c>
      <c r="BH17" s="48">
        <v>2403.8516734557552</v>
      </c>
      <c r="BI17" s="48">
        <v>2542.4842891193675</v>
      </c>
      <c r="BJ17" s="48">
        <v>2510.7361505611643</v>
      </c>
      <c r="BK17" s="48">
        <v>2597.3093380630376</v>
      </c>
      <c r="BL17" s="48">
        <v>2516.6566092811595</v>
      </c>
      <c r="BM17" s="48">
        <v>2675.2758827830139</v>
      </c>
      <c r="BN17" s="48">
        <v>2477.2739476516208</v>
      </c>
      <c r="BO17" s="48">
        <v>2618.0541577116201</v>
      </c>
      <c r="BP17" s="48">
        <v>2524.803275944601</v>
      </c>
      <c r="BQ17" s="44"/>
    </row>
    <row r="18" spans="1:69" ht="15" customHeight="1" x14ac:dyDescent="0.2">
      <c r="A18" s="122" t="s">
        <v>122</v>
      </c>
      <c r="B18" s="123">
        <v>381.35099480118544</v>
      </c>
      <c r="C18" s="123">
        <v>382.80585943557958</v>
      </c>
      <c r="D18" s="123">
        <v>406.71404627525067</v>
      </c>
      <c r="E18" s="123">
        <v>491.73209948798461</v>
      </c>
      <c r="F18" s="123">
        <v>395.66281821081861</v>
      </c>
      <c r="G18" s="123">
        <v>447.55894952707746</v>
      </c>
      <c r="H18" s="123">
        <v>458.30563149768432</v>
      </c>
      <c r="I18" s="123">
        <v>540.5156007644191</v>
      </c>
      <c r="J18" s="123">
        <v>363.58838265751893</v>
      </c>
      <c r="K18" s="123">
        <v>623.80950715208496</v>
      </c>
      <c r="L18" s="123">
        <v>507.64766875254583</v>
      </c>
      <c r="M18" s="123">
        <v>543.75744143785073</v>
      </c>
      <c r="N18" s="123">
        <v>526.48940298550065</v>
      </c>
      <c r="O18" s="123">
        <v>563.05788318505279</v>
      </c>
      <c r="P18" s="123">
        <v>582.49546502472822</v>
      </c>
      <c r="Q18" s="123">
        <v>611.71524880471861</v>
      </c>
      <c r="R18" s="123">
        <v>630.34746381464447</v>
      </c>
      <c r="S18" s="123">
        <v>656.6508411028608</v>
      </c>
      <c r="T18" s="123">
        <v>655.19419339464298</v>
      </c>
      <c r="U18" s="123">
        <v>673.63250168785146</v>
      </c>
      <c r="V18" s="123">
        <v>544.57290535832567</v>
      </c>
      <c r="W18" s="123">
        <v>586.42691651938856</v>
      </c>
      <c r="X18" s="123">
        <v>473.84715494138737</v>
      </c>
      <c r="Y18" s="123">
        <v>732.34402318089872</v>
      </c>
      <c r="Z18" s="123">
        <v>682.60325321160281</v>
      </c>
      <c r="AA18" s="123">
        <v>754.32190992768722</v>
      </c>
      <c r="AB18" s="123">
        <v>677.53173719311064</v>
      </c>
      <c r="AC18" s="123">
        <v>860.17709966759901</v>
      </c>
      <c r="AD18" s="123">
        <v>741.10501845150793</v>
      </c>
      <c r="AE18" s="123">
        <v>727.05797734575242</v>
      </c>
      <c r="AF18" s="123">
        <v>711.97671652288443</v>
      </c>
      <c r="AG18" s="123">
        <v>1026.4372876798554</v>
      </c>
      <c r="AH18" s="123">
        <v>709.55755001735008</v>
      </c>
      <c r="AI18" s="123">
        <v>703.83775285052707</v>
      </c>
      <c r="AJ18" s="123">
        <v>834.05946080505123</v>
      </c>
      <c r="AK18" s="123">
        <v>954.00823632707204</v>
      </c>
      <c r="AL18" s="123">
        <v>729.56079152004884</v>
      </c>
      <c r="AM18" s="123">
        <v>792.85880098159703</v>
      </c>
      <c r="AN18" s="123">
        <v>930.99483293251296</v>
      </c>
      <c r="AO18" s="123">
        <v>1090.1865745658413</v>
      </c>
      <c r="AP18" s="123">
        <v>955.8544471878846</v>
      </c>
      <c r="AQ18" s="123">
        <v>1004.7683840430088</v>
      </c>
      <c r="AR18" s="123">
        <v>1110.7976816188959</v>
      </c>
      <c r="AS18" s="123">
        <v>1197.0634871502102</v>
      </c>
      <c r="AT18" s="123">
        <v>975.00529875031498</v>
      </c>
      <c r="AU18" s="123">
        <v>995.3838433930938</v>
      </c>
      <c r="AV18" s="123">
        <v>1040.4030501994689</v>
      </c>
      <c r="AW18" s="123">
        <v>1126.1078076571216</v>
      </c>
      <c r="AX18" s="123">
        <v>1158.2766734225377</v>
      </c>
      <c r="AY18" s="123">
        <v>1115.9147301077876</v>
      </c>
      <c r="AZ18" s="123">
        <v>1089.2207955894305</v>
      </c>
      <c r="BA18" s="123">
        <v>1059.8948008802449</v>
      </c>
      <c r="BB18" s="123">
        <v>1120.2532068533505</v>
      </c>
      <c r="BC18" s="123">
        <v>1097.25043181568</v>
      </c>
      <c r="BD18" s="123">
        <v>1049.8431137527543</v>
      </c>
      <c r="BE18" s="123">
        <v>1261.2872475782149</v>
      </c>
      <c r="BF18" s="123">
        <v>1152.767424961319</v>
      </c>
      <c r="BG18" s="123">
        <v>1116.5872714372781</v>
      </c>
      <c r="BH18" s="123">
        <v>1108.4387206365777</v>
      </c>
      <c r="BI18" s="123">
        <v>1111.9878653719397</v>
      </c>
      <c r="BJ18" s="123">
        <v>1037.6216953091716</v>
      </c>
      <c r="BK18" s="123">
        <v>1100.3140870581512</v>
      </c>
      <c r="BL18" s="123">
        <v>1082.6074308828158</v>
      </c>
      <c r="BM18" s="123">
        <v>1320.2455429469894</v>
      </c>
      <c r="BN18" s="123">
        <v>945.03059566331729</v>
      </c>
      <c r="BO18" s="123">
        <v>955.41533225515059</v>
      </c>
      <c r="BP18" s="123">
        <v>1098.6800986435358</v>
      </c>
      <c r="BQ18" s="44"/>
    </row>
    <row r="19" spans="1:69" ht="15" customHeight="1" x14ac:dyDescent="0.2">
      <c r="A19" s="47" t="s">
        <v>77</v>
      </c>
      <c r="B19" s="48">
        <v>562.04268685211377</v>
      </c>
      <c r="C19" s="48">
        <v>559.54351443074449</v>
      </c>
      <c r="D19" s="48">
        <v>554.54883253082539</v>
      </c>
      <c r="E19" s="48">
        <v>547.06396618631607</v>
      </c>
      <c r="F19" s="48">
        <v>537.0919008991151</v>
      </c>
      <c r="G19" s="48">
        <v>537.56005670861555</v>
      </c>
      <c r="H19" s="48">
        <v>548.46088617497389</v>
      </c>
      <c r="I19" s="48">
        <v>569.71615621729507</v>
      </c>
      <c r="J19" s="48">
        <v>601.17486380425146</v>
      </c>
      <c r="K19" s="48">
        <v>625.14583792388032</v>
      </c>
      <c r="L19" s="48">
        <v>641.74021359817141</v>
      </c>
      <c r="M19" s="48">
        <v>651.03308467369686</v>
      </c>
      <c r="N19" s="48">
        <v>653.06673024736233</v>
      </c>
      <c r="O19" s="48">
        <v>646.46463523427929</v>
      </c>
      <c r="P19" s="48">
        <v>631.32283247134444</v>
      </c>
      <c r="Q19" s="48">
        <v>607.93280204701398</v>
      </c>
      <c r="R19" s="48">
        <v>576.79904946066881</v>
      </c>
      <c r="S19" s="48">
        <v>588.58588281393349</v>
      </c>
      <c r="T19" s="48">
        <v>641.47947054200642</v>
      </c>
      <c r="U19" s="48">
        <v>735.53959718339149</v>
      </c>
      <c r="V19" s="48">
        <v>872.74258418914815</v>
      </c>
      <c r="W19" s="48">
        <v>953.46668354940596</v>
      </c>
      <c r="X19" s="48">
        <v>976.76056204175904</v>
      </c>
      <c r="Y19" s="48">
        <v>943.00617021968708</v>
      </c>
      <c r="Z19" s="48">
        <v>853.93856234649922</v>
      </c>
      <c r="AA19" s="48">
        <v>805.27395198352076</v>
      </c>
      <c r="AB19" s="48">
        <v>795.27709975803339</v>
      </c>
      <c r="AC19" s="48">
        <v>823.13638591194717</v>
      </c>
      <c r="AD19" s="48">
        <v>888.9783617277094</v>
      </c>
      <c r="AE19" s="48">
        <v>939.59885668733159</v>
      </c>
      <c r="AF19" s="48">
        <v>974.86424435506854</v>
      </c>
      <c r="AG19" s="48">
        <v>994.75253722989021</v>
      </c>
      <c r="AH19" s="48">
        <v>999.35331222781906</v>
      </c>
      <c r="AI19" s="48">
        <v>999.59340545802047</v>
      </c>
      <c r="AJ19" s="48">
        <v>995.51906077423348</v>
      </c>
      <c r="AK19" s="48">
        <v>987.07522153992556</v>
      </c>
      <c r="AL19" s="48">
        <v>974.10619826743584</v>
      </c>
      <c r="AM19" s="48">
        <v>968.17148313778773</v>
      </c>
      <c r="AN19" s="48">
        <v>969.36129315984476</v>
      </c>
      <c r="AO19" s="48">
        <v>977.20002543493138</v>
      </c>
      <c r="AP19" s="48">
        <v>990.62963441665318</v>
      </c>
      <c r="AQ19" s="48">
        <v>996.18817596082056</v>
      </c>
      <c r="AR19" s="48">
        <v>995.02290557849221</v>
      </c>
      <c r="AS19" s="48">
        <v>987.29028404403402</v>
      </c>
      <c r="AT19" s="48">
        <v>972.15094776362184</v>
      </c>
      <c r="AU19" s="48">
        <v>1001.6059515199476</v>
      </c>
      <c r="AV19" s="48">
        <v>1075.5612293452484</v>
      </c>
      <c r="AW19" s="48">
        <v>1189.9748713711831</v>
      </c>
      <c r="AX19" s="48">
        <v>1336.596741815003</v>
      </c>
      <c r="AY19" s="48">
        <v>1380.28046447939</v>
      </c>
      <c r="AZ19" s="48">
        <v>1328.7710465922814</v>
      </c>
      <c r="BA19" s="48">
        <v>1170.4367471133262</v>
      </c>
      <c r="BB19" s="48">
        <v>874.95741397051029</v>
      </c>
      <c r="BC19" s="48">
        <v>652.63610990953953</v>
      </c>
      <c r="BD19" s="48">
        <v>531.04997028496302</v>
      </c>
      <c r="BE19" s="48">
        <v>524.25650583498702</v>
      </c>
      <c r="BF19" s="48">
        <v>633.88524707337922</v>
      </c>
      <c r="BG19" s="48">
        <v>704.68221776750102</v>
      </c>
      <c r="BH19" s="48">
        <v>747.92751753102527</v>
      </c>
      <c r="BI19" s="48">
        <v>754.29723834308015</v>
      </c>
      <c r="BJ19" s="48">
        <v>736.84575970602032</v>
      </c>
      <c r="BK19" s="48">
        <v>729.54658283053664</v>
      </c>
      <c r="BL19" s="48">
        <v>738.37646737633918</v>
      </c>
      <c r="BM19" s="48">
        <v>761.64363777969902</v>
      </c>
      <c r="BN19" s="48">
        <v>804.76855906964374</v>
      </c>
      <c r="BO19" s="48">
        <v>836.39392275727141</v>
      </c>
      <c r="BP19" s="48">
        <v>853.17258011506647</v>
      </c>
      <c r="BQ19" s="44"/>
    </row>
    <row r="20" spans="1:69" s="54" customFormat="1" ht="15" customHeight="1" x14ac:dyDescent="0.25">
      <c r="A20" s="120" t="s">
        <v>78</v>
      </c>
      <c r="B20" s="121">
        <v>28100.436855801589</v>
      </c>
      <c r="C20" s="121">
        <v>29220.560284989118</v>
      </c>
      <c r="D20" s="121">
        <v>27762.79162457633</v>
      </c>
      <c r="E20" s="121">
        <v>31175.997234632941</v>
      </c>
      <c r="F20" s="121">
        <v>29827.945528079716</v>
      </c>
      <c r="G20" s="121">
        <v>29663.469353278306</v>
      </c>
      <c r="H20" s="121">
        <v>32825.985676204655</v>
      </c>
      <c r="I20" s="121">
        <v>36533.81044243733</v>
      </c>
      <c r="J20" s="121">
        <v>32518.562350833137</v>
      </c>
      <c r="K20" s="121">
        <v>31958.206428555452</v>
      </c>
      <c r="L20" s="121">
        <v>33694.148288641081</v>
      </c>
      <c r="M20" s="121">
        <v>33338.031931970327</v>
      </c>
      <c r="N20" s="121">
        <v>32404.993931849513</v>
      </c>
      <c r="O20" s="121">
        <v>33894.252198408132</v>
      </c>
      <c r="P20" s="121">
        <v>33781.184011932535</v>
      </c>
      <c r="Q20" s="121">
        <v>33965.384857809811</v>
      </c>
      <c r="R20" s="121">
        <v>33073.291706796066</v>
      </c>
      <c r="S20" s="121">
        <v>34931.083052477639</v>
      </c>
      <c r="T20" s="121">
        <v>36041.559786683771</v>
      </c>
      <c r="U20" s="121">
        <v>37483.202454042534</v>
      </c>
      <c r="V20" s="121">
        <v>34691.531114297803</v>
      </c>
      <c r="W20" s="121">
        <v>35333.226006463883</v>
      </c>
      <c r="X20" s="121">
        <v>36630.223999246926</v>
      </c>
      <c r="Y20" s="121">
        <v>39432.744879991384</v>
      </c>
      <c r="Z20" s="121">
        <v>37195.51924248087</v>
      </c>
      <c r="AA20" s="121">
        <v>36141.221545335575</v>
      </c>
      <c r="AB20" s="121">
        <v>36578.463660402485</v>
      </c>
      <c r="AC20" s="121">
        <v>39152.805551781064</v>
      </c>
      <c r="AD20" s="121">
        <v>37300.49689663844</v>
      </c>
      <c r="AE20" s="121">
        <v>36825.51540093081</v>
      </c>
      <c r="AF20" s="121">
        <v>37399.024314158647</v>
      </c>
      <c r="AG20" s="121">
        <v>38935.311388272108</v>
      </c>
      <c r="AH20" s="121">
        <v>37739.43836933461</v>
      </c>
      <c r="AI20" s="121">
        <v>37389.221661249787</v>
      </c>
      <c r="AJ20" s="121">
        <v>37177.727497020787</v>
      </c>
      <c r="AK20" s="121">
        <v>41042.377472394779</v>
      </c>
      <c r="AL20" s="121">
        <v>40030.066560238396</v>
      </c>
      <c r="AM20" s="121">
        <v>39560.881681767387</v>
      </c>
      <c r="AN20" s="121">
        <v>40293.027519919451</v>
      </c>
      <c r="AO20" s="121">
        <v>42878.902238074763</v>
      </c>
      <c r="AP20" s="121">
        <v>43189.22524904184</v>
      </c>
      <c r="AQ20" s="121">
        <v>41244.288568047559</v>
      </c>
      <c r="AR20" s="121">
        <v>42105.331246961709</v>
      </c>
      <c r="AS20" s="121">
        <v>44346.854935948882</v>
      </c>
      <c r="AT20" s="121">
        <v>42409.462851699413</v>
      </c>
      <c r="AU20" s="121">
        <v>43362.083429392609</v>
      </c>
      <c r="AV20" s="121">
        <v>45980.871011964096</v>
      </c>
      <c r="AW20" s="121">
        <v>46591.537706943876</v>
      </c>
      <c r="AX20" s="121">
        <v>46536.975830872652</v>
      </c>
      <c r="AY20" s="121">
        <v>46516.672070744593</v>
      </c>
      <c r="AZ20" s="121">
        <v>49268.755708908247</v>
      </c>
      <c r="BA20" s="121">
        <v>51884.748389474487</v>
      </c>
      <c r="BB20" s="121">
        <v>47571.148293520644</v>
      </c>
      <c r="BC20" s="121">
        <v>30989.638545743146</v>
      </c>
      <c r="BD20" s="121">
        <v>36241.431815575379</v>
      </c>
      <c r="BE20" s="121">
        <v>38351.584345160838</v>
      </c>
      <c r="BF20" s="121">
        <v>35633.52946741059</v>
      </c>
      <c r="BG20" s="121">
        <v>38921.701519949573</v>
      </c>
      <c r="BH20" s="121">
        <v>41047.547141848692</v>
      </c>
      <c r="BI20" s="121">
        <v>45756.966124060797</v>
      </c>
      <c r="BJ20" s="121">
        <v>45517.78371797868</v>
      </c>
      <c r="BK20" s="121">
        <v>48010.604025371431</v>
      </c>
      <c r="BL20" s="121">
        <v>52364.606642517887</v>
      </c>
      <c r="BM20" s="121">
        <v>54334.661704224629</v>
      </c>
      <c r="BN20" s="121">
        <v>52503.718788947139</v>
      </c>
      <c r="BO20" s="121">
        <v>52248.361121642221</v>
      </c>
      <c r="BP20" s="121">
        <v>54743.762241891083</v>
      </c>
      <c r="BQ20" s="52"/>
    </row>
    <row r="21" spans="1:69" ht="15" customHeight="1" x14ac:dyDescent="0.2">
      <c r="A21" s="45" t="s">
        <v>79</v>
      </c>
      <c r="B21" s="46">
        <v>3851.3987781301348</v>
      </c>
      <c r="C21" s="46">
        <v>4055.7863555936283</v>
      </c>
      <c r="D21" s="46">
        <v>4071.2913025544117</v>
      </c>
      <c r="E21" s="46">
        <v>4746.0385637218251</v>
      </c>
      <c r="F21" s="46">
        <v>4232.2875337750938</v>
      </c>
      <c r="G21" s="46">
        <v>4650.3790847734863</v>
      </c>
      <c r="H21" s="46">
        <v>4665.9446613709324</v>
      </c>
      <c r="I21" s="46">
        <v>5230.1667200804859</v>
      </c>
      <c r="J21" s="46">
        <v>4050.3829658297173</v>
      </c>
      <c r="K21" s="46">
        <v>4092.7222974337924</v>
      </c>
      <c r="L21" s="46">
        <v>4320.2611900258598</v>
      </c>
      <c r="M21" s="46">
        <v>4280.056546710628</v>
      </c>
      <c r="N21" s="46">
        <v>3841.1525093454538</v>
      </c>
      <c r="O21" s="46">
        <v>4602.1587803831271</v>
      </c>
      <c r="P21" s="46">
        <v>4618.9555706502888</v>
      </c>
      <c r="Q21" s="46">
        <v>4854.8281396211314</v>
      </c>
      <c r="R21" s="46">
        <v>4685.6838254942359</v>
      </c>
      <c r="S21" s="46">
        <v>5153.934462988881</v>
      </c>
      <c r="T21" s="46">
        <v>4871.9575006788091</v>
      </c>
      <c r="U21" s="46">
        <v>6024.6332108380702</v>
      </c>
      <c r="V21" s="46">
        <v>4713.1910564865257</v>
      </c>
      <c r="W21" s="46">
        <v>4469.3442042543729</v>
      </c>
      <c r="X21" s="46">
        <v>4779.9297736031995</v>
      </c>
      <c r="Y21" s="46">
        <v>5084.9779656559022</v>
      </c>
      <c r="Z21" s="46">
        <v>4460.8071839070108</v>
      </c>
      <c r="AA21" s="46">
        <v>4723.4873687224417</v>
      </c>
      <c r="AB21" s="46">
        <v>5108.3933680356013</v>
      </c>
      <c r="AC21" s="46">
        <v>5186.0040793349463</v>
      </c>
      <c r="AD21" s="46">
        <v>4543.1682149379303</v>
      </c>
      <c r="AE21" s="46">
        <v>4620.5148184045802</v>
      </c>
      <c r="AF21" s="46">
        <v>4667.7030243137651</v>
      </c>
      <c r="AG21" s="46">
        <v>5258.9129423437207</v>
      </c>
      <c r="AH21" s="46">
        <v>4831.9461576949307</v>
      </c>
      <c r="AI21" s="46">
        <v>5158.8686933415547</v>
      </c>
      <c r="AJ21" s="46">
        <v>4796.8275489343387</v>
      </c>
      <c r="AK21" s="46">
        <v>5774.4066000291759</v>
      </c>
      <c r="AL21" s="46">
        <v>5290.8914330681164</v>
      </c>
      <c r="AM21" s="46">
        <v>5259.4856274450876</v>
      </c>
      <c r="AN21" s="46">
        <v>5326.3073931829822</v>
      </c>
      <c r="AO21" s="46">
        <v>5762.5125463038148</v>
      </c>
      <c r="AP21" s="46">
        <v>6068.5926793067092</v>
      </c>
      <c r="AQ21" s="46">
        <v>5886.7855589403371</v>
      </c>
      <c r="AR21" s="46">
        <v>5880.6413766374653</v>
      </c>
      <c r="AS21" s="46">
        <v>6573.4563851154871</v>
      </c>
      <c r="AT21" s="46">
        <v>6293.603066919607</v>
      </c>
      <c r="AU21" s="46">
        <v>6382.5867766803776</v>
      </c>
      <c r="AV21" s="46">
        <v>6800.3018857960033</v>
      </c>
      <c r="AW21" s="46">
        <v>8165.7902706040104</v>
      </c>
      <c r="AX21" s="46">
        <v>6415.9812482052739</v>
      </c>
      <c r="AY21" s="46">
        <v>6602.8786272219086</v>
      </c>
      <c r="AZ21" s="46">
        <v>6840.4895725304068</v>
      </c>
      <c r="BA21" s="46">
        <v>7762.0875520424097</v>
      </c>
      <c r="BB21" s="46">
        <v>7636.6377139797123</v>
      </c>
      <c r="BC21" s="46">
        <v>4577.3313896526388</v>
      </c>
      <c r="BD21" s="46">
        <v>4867.2107164827876</v>
      </c>
      <c r="BE21" s="46">
        <v>6084.8141798848601</v>
      </c>
      <c r="BF21" s="46">
        <v>5373.5498323150186</v>
      </c>
      <c r="BG21" s="46">
        <v>5317.5580495678641</v>
      </c>
      <c r="BH21" s="46">
        <v>6549.5129243707961</v>
      </c>
      <c r="BI21" s="46">
        <v>7636.9268537464022</v>
      </c>
      <c r="BJ21" s="46">
        <v>7565.3600841133657</v>
      </c>
      <c r="BK21" s="46">
        <v>8512.5848515970847</v>
      </c>
      <c r="BL21" s="46">
        <v>9117.2041302636426</v>
      </c>
      <c r="BM21" s="46">
        <v>9579.7373646389988</v>
      </c>
      <c r="BN21" s="46">
        <v>9234.0227392590441</v>
      </c>
      <c r="BO21" s="46">
        <v>9915.3373692787263</v>
      </c>
      <c r="BP21" s="46">
        <v>9282.7013280272877</v>
      </c>
      <c r="BQ21" s="44"/>
    </row>
    <row r="22" spans="1:69" ht="15" customHeight="1" x14ac:dyDescent="0.25">
      <c r="A22" s="50" t="s">
        <v>80</v>
      </c>
      <c r="B22" s="51">
        <v>31951.835633931725</v>
      </c>
      <c r="C22" s="51">
        <v>33276.346640582749</v>
      </c>
      <c r="D22" s="51">
        <v>31834.082927130745</v>
      </c>
      <c r="E22" s="51">
        <v>35922.035798354766</v>
      </c>
      <c r="F22" s="51">
        <v>34060.233061854808</v>
      </c>
      <c r="G22" s="51">
        <v>34313.848438051791</v>
      </c>
      <c r="H22" s="51">
        <v>37491.930337575584</v>
      </c>
      <c r="I22" s="51">
        <v>41763.977162517818</v>
      </c>
      <c r="J22" s="51">
        <v>36568.945316662852</v>
      </c>
      <c r="K22" s="51">
        <v>36050.928725989244</v>
      </c>
      <c r="L22" s="51">
        <v>38014.409478666938</v>
      </c>
      <c r="M22" s="51">
        <v>37618.088478680955</v>
      </c>
      <c r="N22" s="51">
        <v>36246.146441194964</v>
      </c>
      <c r="O22" s="51">
        <v>38496.41097879126</v>
      </c>
      <c r="P22" s="51">
        <v>38400.139582582822</v>
      </c>
      <c r="Q22" s="51">
        <v>38820.212997430943</v>
      </c>
      <c r="R22" s="51">
        <v>37758.9755322903</v>
      </c>
      <c r="S22" s="51">
        <v>40085.017515466527</v>
      </c>
      <c r="T22" s="51">
        <v>40913.517287362578</v>
      </c>
      <c r="U22" s="51">
        <v>43507.8356648806</v>
      </c>
      <c r="V22" s="51">
        <v>39404.722170784327</v>
      </c>
      <c r="W22" s="51">
        <v>39802.570210718259</v>
      </c>
      <c r="X22" s="51">
        <v>41410.153772850128</v>
      </c>
      <c r="Y22" s="51">
        <v>44517.72284564728</v>
      </c>
      <c r="Z22" s="51">
        <v>41656.326426387874</v>
      </c>
      <c r="AA22" s="51">
        <v>40864.708914058014</v>
      </c>
      <c r="AB22" s="51">
        <v>41686.857028438084</v>
      </c>
      <c r="AC22" s="51">
        <v>44338.809631116012</v>
      </c>
      <c r="AD22" s="51">
        <v>41843.665111576374</v>
      </c>
      <c r="AE22" s="51">
        <v>41446.030219335385</v>
      </c>
      <c r="AF22" s="51">
        <v>42066.72733847241</v>
      </c>
      <c r="AG22" s="51">
        <v>44194.224330615827</v>
      </c>
      <c r="AH22" s="51">
        <v>42571.384527029535</v>
      </c>
      <c r="AI22" s="51">
        <v>42548.090354591339</v>
      </c>
      <c r="AJ22" s="51">
        <v>41974.55504595513</v>
      </c>
      <c r="AK22" s="51">
        <v>46816.784072423958</v>
      </c>
      <c r="AL22" s="51">
        <v>45320.957993306518</v>
      </c>
      <c r="AM22" s="51">
        <v>44820.367309212474</v>
      </c>
      <c r="AN22" s="51">
        <v>45619.33491310243</v>
      </c>
      <c r="AO22" s="51">
        <v>48641.414784378583</v>
      </c>
      <c r="AP22" s="51">
        <v>49257.817928348552</v>
      </c>
      <c r="AQ22" s="51">
        <v>47131.0741269879</v>
      </c>
      <c r="AR22" s="51">
        <v>47985.972623599169</v>
      </c>
      <c r="AS22" s="51">
        <v>50920.311321064379</v>
      </c>
      <c r="AT22" s="51">
        <v>48703.065918619024</v>
      </c>
      <c r="AU22" s="51">
        <v>49744.670206072988</v>
      </c>
      <c r="AV22" s="51">
        <v>52781.172897760101</v>
      </c>
      <c r="AW22" s="51">
        <v>54757.32797754788</v>
      </c>
      <c r="AX22" s="51">
        <v>52952.957079077933</v>
      </c>
      <c r="AY22" s="51">
        <v>53119.550697966501</v>
      </c>
      <c r="AZ22" s="51">
        <v>56109.245281438649</v>
      </c>
      <c r="BA22" s="51">
        <v>59646.835941516896</v>
      </c>
      <c r="BB22" s="51">
        <v>55207.786007500355</v>
      </c>
      <c r="BC22" s="51">
        <v>35566.969935395784</v>
      </c>
      <c r="BD22" s="51">
        <v>41108.642532058162</v>
      </c>
      <c r="BE22" s="51">
        <v>44436.39852504569</v>
      </c>
      <c r="BF22" s="51">
        <v>41007.079299725607</v>
      </c>
      <c r="BG22" s="51">
        <v>44239.259569517431</v>
      </c>
      <c r="BH22" s="51">
        <v>47597.060066219485</v>
      </c>
      <c r="BI22" s="51">
        <v>53393.892977807191</v>
      </c>
      <c r="BJ22" s="51">
        <v>53083.143802092047</v>
      </c>
      <c r="BK22" s="51">
        <v>56523.188876968517</v>
      </c>
      <c r="BL22" s="51">
        <v>61481.81077278153</v>
      </c>
      <c r="BM22" s="51">
        <v>63914.399068863633</v>
      </c>
      <c r="BN22" s="51">
        <v>61737.741528206177</v>
      </c>
      <c r="BO22" s="51">
        <v>62163.698490920957</v>
      </c>
      <c r="BP22" s="51">
        <v>64026.463569918371</v>
      </c>
      <c r="BQ22" s="52"/>
    </row>
    <row r="24" spans="1:69" ht="15" customHeight="1" x14ac:dyDescent="0.2">
      <c r="A24" s="33" t="s">
        <v>120</v>
      </c>
    </row>
  </sheetData>
  <pageMargins left="0.28395833333333331" right="0.70866141732283472" top="0.85187500000000005" bottom="0.74803149606299213" header="0.31496062992125984" footer="0.31496062992125984"/>
  <pageSetup paperSize="9" scale="58" orientation="portrait" r:id="rId1"/>
  <headerFooter>
    <oddHeader>&amp;C&amp;G</oddHeader>
  </headerFooter>
  <colBreaks count="1" manualBreakCount="1">
    <brk id="13" max="1048575" man="1"/>
  </colBreaks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24"/>
  <sheetViews>
    <sheetView showGridLines="0" view="pageLayout" topLeftCell="AT1" zoomScaleNormal="100" workbookViewId="0">
      <selection activeCell="L6" sqref="L6"/>
    </sheetView>
  </sheetViews>
  <sheetFormatPr defaultColWidth="9.140625" defaultRowHeight="15" customHeight="1" x14ac:dyDescent="0.2"/>
  <cols>
    <col min="1" max="1" width="43.425781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68" width="9.42578125" style="1" customWidth="1"/>
    <col min="69" max="16384" width="9.140625" style="1"/>
  </cols>
  <sheetData>
    <row r="1" spans="1:68" ht="15" customHeight="1" x14ac:dyDescent="0.25">
      <c r="A1" s="53" t="s">
        <v>140</v>
      </c>
    </row>
    <row r="2" spans="1:68" ht="15" customHeight="1" x14ac:dyDescent="0.25">
      <c r="A2" s="39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3" t="s">
        <v>17</v>
      </c>
      <c r="S2" s="23" t="s">
        <v>18</v>
      </c>
      <c r="T2" s="23" t="s">
        <v>19</v>
      </c>
      <c r="U2" s="23" t="s">
        <v>20</v>
      </c>
      <c r="V2" s="23" t="s">
        <v>21</v>
      </c>
      <c r="W2" s="23" t="s">
        <v>22</v>
      </c>
      <c r="X2" s="23" t="s">
        <v>23</v>
      </c>
      <c r="Y2" s="23" t="s">
        <v>24</v>
      </c>
      <c r="Z2" s="23" t="s">
        <v>25</v>
      </c>
      <c r="AA2" s="23" t="s">
        <v>26</v>
      </c>
      <c r="AB2" s="23" t="s">
        <v>27</v>
      </c>
      <c r="AC2" s="23" t="s">
        <v>28</v>
      </c>
      <c r="AD2" s="23" t="s">
        <v>29</v>
      </c>
      <c r="AE2" s="23" t="s">
        <v>30</v>
      </c>
      <c r="AF2" s="23" t="s">
        <v>31</v>
      </c>
      <c r="AG2" s="23" t="s">
        <v>32</v>
      </c>
      <c r="AH2" s="23" t="s">
        <v>33</v>
      </c>
      <c r="AI2" s="23" t="s">
        <v>34</v>
      </c>
      <c r="AJ2" s="23" t="s">
        <v>35</v>
      </c>
      <c r="AK2" s="23" t="s">
        <v>36</v>
      </c>
      <c r="AL2" s="23" t="s">
        <v>37</v>
      </c>
      <c r="AM2" s="23" t="s">
        <v>38</v>
      </c>
      <c r="AN2" s="23" t="s">
        <v>39</v>
      </c>
      <c r="AO2" s="23" t="s">
        <v>40</v>
      </c>
      <c r="AP2" s="23" t="s">
        <v>41</v>
      </c>
      <c r="AQ2" s="23" t="s">
        <v>42</v>
      </c>
      <c r="AR2" s="23" t="s">
        <v>43</v>
      </c>
      <c r="AS2" s="23" t="s">
        <v>44</v>
      </c>
      <c r="AT2" s="23" t="s">
        <v>45</v>
      </c>
      <c r="AU2" s="23" t="s">
        <v>46</v>
      </c>
      <c r="AV2" s="23" t="s">
        <v>47</v>
      </c>
      <c r="AW2" s="23" t="s">
        <v>48</v>
      </c>
      <c r="AX2" s="23" t="s">
        <v>49</v>
      </c>
      <c r="AY2" s="23" t="s">
        <v>50</v>
      </c>
      <c r="AZ2" s="23" t="s">
        <v>51</v>
      </c>
      <c r="BA2" s="23" t="s">
        <v>52</v>
      </c>
      <c r="BB2" s="23" t="s">
        <v>53</v>
      </c>
      <c r="BC2" s="23" t="s">
        <v>54</v>
      </c>
      <c r="BD2" s="23" t="s">
        <v>55</v>
      </c>
      <c r="BE2" s="23" t="s">
        <v>56</v>
      </c>
      <c r="BF2" s="23" t="s">
        <v>57</v>
      </c>
      <c r="BG2" s="23" t="s">
        <v>58</v>
      </c>
      <c r="BH2" s="23" t="s">
        <v>59</v>
      </c>
      <c r="BI2" s="23" t="s">
        <v>60</v>
      </c>
      <c r="BJ2" s="23" t="s">
        <v>61</v>
      </c>
      <c r="BK2" s="23" t="s">
        <v>62</v>
      </c>
      <c r="BL2" s="23" t="s">
        <v>63</v>
      </c>
      <c r="BM2" s="23" t="s">
        <v>64</v>
      </c>
      <c r="BN2" s="23" t="s">
        <v>132</v>
      </c>
      <c r="BO2" s="23" t="s">
        <v>134</v>
      </c>
      <c r="BP2" s="23" t="s">
        <v>138</v>
      </c>
    </row>
    <row r="3" spans="1:68" ht="15" customHeight="1" x14ac:dyDescent="0.2">
      <c r="A3" s="42" t="s">
        <v>65</v>
      </c>
      <c r="B3" s="43">
        <v>1998.6559163484899</v>
      </c>
      <c r="C3" s="43">
        <v>1800.8205378015805</v>
      </c>
      <c r="D3" s="43">
        <v>1179.6427988987521</v>
      </c>
      <c r="E3" s="43">
        <v>1403.8445874970248</v>
      </c>
      <c r="F3" s="43">
        <v>2118.7837584423064</v>
      </c>
      <c r="G3" s="43">
        <v>1668.562647018106</v>
      </c>
      <c r="H3" s="43">
        <v>1236.1438827598274</v>
      </c>
      <c r="I3" s="43">
        <v>1611.2223388042721</v>
      </c>
      <c r="J3" s="43">
        <v>2332.922420541976</v>
      </c>
      <c r="K3" s="43">
        <v>2025.134896569866</v>
      </c>
      <c r="L3" s="43">
        <v>1240.7579016144368</v>
      </c>
      <c r="M3" s="43">
        <v>1766.8832566710071</v>
      </c>
      <c r="N3" s="43">
        <v>2840.1197504395736</v>
      </c>
      <c r="O3" s="43">
        <v>1837.3616831552474</v>
      </c>
      <c r="P3" s="43">
        <v>1004.5897443071588</v>
      </c>
      <c r="Q3" s="43">
        <v>1364.1626751693502</v>
      </c>
      <c r="R3" s="43">
        <v>2592.1233123994789</v>
      </c>
      <c r="S3" s="43">
        <v>2371.8442984010012</v>
      </c>
      <c r="T3" s="43">
        <v>1122.4825058449733</v>
      </c>
      <c r="U3" s="43">
        <v>1513.8846732641064</v>
      </c>
      <c r="V3" s="43">
        <v>2688.5935684129631</v>
      </c>
      <c r="W3" s="43">
        <v>2481.2190173678337</v>
      </c>
      <c r="X3" s="43">
        <v>1258.5928124408283</v>
      </c>
      <c r="Y3" s="43">
        <v>1770.2380373395683</v>
      </c>
      <c r="Z3" s="43">
        <v>2676.7760893323152</v>
      </c>
      <c r="AA3" s="43">
        <v>2484.5903799356165</v>
      </c>
      <c r="AB3" s="43">
        <v>1146.0078183767498</v>
      </c>
      <c r="AC3" s="43">
        <v>1625.424038841257</v>
      </c>
      <c r="AD3" s="43">
        <v>2545.6042009753587</v>
      </c>
      <c r="AE3" s="43">
        <v>2564.786529689788</v>
      </c>
      <c r="AF3" s="43">
        <v>1286.969644709046</v>
      </c>
      <c r="AG3" s="43">
        <v>1634.0256057352108</v>
      </c>
      <c r="AH3" s="43">
        <v>2803.6942858583266</v>
      </c>
      <c r="AI3" s="43">
        <v>2551.6209803696688</v>
      </c>
      <c r="AJ3" s="43">
        <v>1217.2578778639231</v>
      </c>
      <c r="AK3" s="43">
        <v>2037.3178559080754</v>
      </c>
      <c r="AL3" s="43">
        <v>3002.8488093962087</v>
      </c>
      <c r="AM3" s="43">
        <v>2392.3931714418327</v>
      </c>
      <c r="AN3" s="43">
        <v>1589.7988971580971</v>
      </c>
      <c r="AO3" s="43">
        <v>2402.4351220038538</v>
      </c>
      <c r="AP3" s="43">
        <v>2465.222167619605</v>
      </c>
      <c r="AQ3" s="43">
        <v>2106.1541543348098</v>
      </c>
      <c r="AR3" s="43">
        <v>1490.4009779093205</v>
      </c>
      <c r="AS3" s="43">
        <v>1872.430204281063</v>
      </c>
      <c r="AT3" s="43">
        <v>1948.1817850598377</v>
      </c>
      <c r="AU3" s="43">
        <v>1709.1824119344503</v>
      </c>
      <c r="AV3" s="43">
        <v>1575.3307428373319</v>
      </c>
      <c r="AW3" s="43">
        <v>1306.5216831788646</v>
      </c>
      <c r="AX3" s="43">
        <v>1521.2042814157842</v>
      </c>
      <c r="AY3" s="43">
        <v>1321.4942195153581</v>
      </c>
      <c r="AZ3" s="43">
        <v>1495.7731394163388</v>
      </c>
      <c r="BA3" s="43">
        <v>2072.7723106094545</v>
      </c>
      <c r="BB3" s="43">
        <v>2390.8329207691836</v>
      </c>
      <c r="BC3" s="43">
        <v>1781.0398005297479</v>
      </c>
      <c r="BD3" s="43">
        <v>1560.3292279048849</v>
      </c>
      <c r="BE3" s="43">
        <v>1985.4735707040491</v>
      </c>
      <c r="BF3" s="43">
        <v>2485.1952304004053</v>
      </c>
      <c r="BG3" s="43">
        <v>1677.7304623269365</v>
      </c>
      <c r="BH3" s="43">
        <v>1740.5765032945519</v>
      </c>
      <c r="BI3" s="43">
        <v>1834.9656633131681</v>
      </c>
      <c r="BJ3" s="43">
        <v>1992.0224685200149</v>
      </c>
      <c r="BK3" s="43">
        <v>1636.1461220808544</v>
      </c>
      <c r="BL3" s="43">
        <v>1528.0699482015527</v>
      </c>
      <c r="BM3" s="43">
        <v>1892.9377217914459</v>
      </c>
      <c r="BN3" s="43">
        <v>1877.3660488827911</v>
      </c>
      <c r="BO3" s="43">
        <v>1317.6932186595029</v>
      </c>
      <c r="BP3" s="43">
        <v>1695.1665757270646</v>
      </c>
    </row>
    <row r="4" spans="1:68" ht="15" customHeight="1" x14ac:dyDescent="0.2">
      <c r="A4" s="45" t="s">
        <v>121</v>
      </c>
      <c r="B4" s="46">
        <v>400.8197440665981</v>
      </c>
      <c r="C4" s="46">
        <v>454.39381493442272</v>
      </c>
      <c r="D4" s="46">
        <v>509.05542285025655</v>
      </c>
      <c r="E4" s="46">
        <v>379.50369509220161</v>
      </c>
      <c r="F4" s="46">
        <v>358.06600736990276</v>
      </c>
      <c r="G4" s="46">
        <v>368.40109406593405</v>
      </c>
      <c r="H4" s="46">
        <v>316.11743330373241</v>
      </c>
      <c r="I4" s="46">
        <v>325.41606703923895</v>
      </c>
      <c r="J4" s="46">
        <v>406.61992494816184</v>
      </c>
      <c r="K4" s="46">
        <v>483.6064417820192</v>
      </c>
      <c r="L4" s="46">
        <v>520.50088997321018</v>
      </c>
      <c r="M4" s="46">
        <v>504.63550258024696</v>
      </c>
      <c r="N4" s="46">
        <v>454.61670192198898</v>
      </c>
      <c r="O4" s="46">
        <v>508.44552382480032</v>
      </c>
      <c r="P4" s="46">
        <v>561.62352778357229</v>
      </c>
      <c r="Q4" s="46">
        <v>462.38936729354276</v>
      </c>
      <c r="R4" s="46">
        <v>283.49175909283849</v>
      </c>
      <c r="S4" s="46">
        <v>317.70588678464304</v>
      </c>
      <c r="T4" s="46">
        <v>316.58080687949456</v>
      </c>
      <c r="U4" s="46">
        <v>417.84072936763943</v>
      </c>
      <c r="V4" s="46">
        <v>392.85291998956325</v>
      </c>
      <c r="W4" s="46">
        <v>492.80708137212406</v>
      </c>
      <c r="X4" s="46">
        <v>504.50397376771105</v>
      </c>
      <c r="Y4" s="46">
        <v>379.74054365428702</v>
      </c>
      <c r="Z4" s="46">
        <v>477.36632667651941</v>
      </c>
      <c r="AA4" s="46">
        <v>534.62382195958389</v>
      </c>
      <c r="AB4" s="46">
        <v>583.37494725539796</v>
      </c>
      <c r="AC4" s="46">
        <v>555.31829250279225</v>
      </c>
      <c r="AD4" s="46">
        <v>455.95726333653113</v>
      </c>
      <c r="AE4" s="46">
        <v>553.29717275910264</v>
      </c>
      <c r="AF4" s="46">
        <v>618.00457756449964</v>
      </c>
      <c r="AG4" s="46">
        <v>532.95536997278509</v>
      </c>
      <c r="AH4" s="46">
        <v>474.11137343061029</v>
      </c>
      <c r="AI4" s="46">
        <v>563.69126435331384</v>
      </c>
      <c r="AJ4" s="46">
        <v>721.21290675328612</v>
      </c>
      <c r="AK4" s="46">
        <v>775.79645546278903</v>
      </c>
      <c r="AL4" s="46">
        <v>506.84550818842445</v>
      </c>
      <c r="AM4" s="46">
        <v>524.81340743321118</v>
      </c>
      <c r="AN4" s="46">
        <v>993.92986534862973</v>
      </c>
      <c r="AO4" s="46">
        <v>485.73521902973357</v>
      </c>
      <c r="AP4" s="46">
        <v>616.15204494470777</v>
      </c>
      <c r="AQ4" s="46">
        <v>526.60548238284093</v>
      </c>
      <c r="AR4" s="46">
        <v>734.72048937227146</v>
      </c>
      <c r="AS4" s="46">
        <v>598.74555111695861</v>
      </c>
      <c r="AT4" s="46">
        <v>564.39063751738024</v>
      </c>
      <c r="AU4" s="46">
        <v>463.05251058588476</v>
      </c>
      <c r="AV4" s="46">
        <v>885.45627764465564</v>
      </c>
      <c r="AW4" s="46">
        <v>572.30432669023992</v>
      </c>
      <c r="AX4" s="46">
        <v>658.62155298673201</v>
      </c>
      <c r="AY4" s="46">
        <v>665.47189347990047</v>
      </c>
      <c r="AZ4" s="46">
        <v>733.30607903290922</v>
      </c>
      <c r="BA4" s="46">
        <v>513.70377542049653</v>
      </c>
      <c r="BB4" s="46">
        <v>647.56678163486902</v>
      </c>
      <c r="BC4" s="46">
        <v>525.81905059075405</v>
      </c>
      <c r="BD4" s="46">
        <v>832.97775032081779</v>
      </c>
      <c r="BE4" s="46">
        <v>499.24424290114615</v>
      </c>
      <c r="BF4" s="46">
        <v>568.18592207987069</v>
      </c>
      <c r="BG4" s="46">
        <v>708.827961981062</v>
      </c>
      <c r="BH4" s="46">
        <v>1047.1708297539658</v>
      </c>
      <c r="BI4" s="46">
        <v>481.66876040115574</v>
      </c>
      <c r="BJ4" s="46">
        <v>409.48276773752661</v>
      </c>
      <c r="BK4" s="46">
        <v>454.1266922178803</v>
      </c>
      <c r="BL4" s="46">
        <v>674.28761529495603</v>
      </c>
      <c r="BM4" s="46">
        <v>444.18853557525307</v>
      </c>
      <c r="BN4" s="46">
        <v>532.92664194500003</v>
      </c>
      <c r="BO4" s="46">
        <v>596.41835138636122</v>
      </c>
      <c r="BP4" s="46">
        <v>495.77135222066636</v>
      </c>
    </row>
    <row r="5" spans="1:68" ht="15" customHeight="1" x14ac:dyDescent="0.2">
      <c r="A5" s="47" t="s">
        <v>66</v>
      </c>
      <c r="B5" s="48">
        <v>239.86452308258509</v>
      </c>
      <c r="C5" s="48">
        <v>323.43023640216603</v>
      </c>
      <c r="D5" s="48">
        <v>268.30563332393876</v>
      </c>
      <c r="E5" s="48">
        <v>343.54711175114483</v>
      </c>
      <c r="F5" s="48">
        <v>325.96797890162202</v>
      </c>
      <c r="G5" s="48">
        <v>335.96363291850872</v>
      </c>
      <c r="H5" s="48">
        <v>351.44643036280365</v>
      </c>
      <c r="I5" s="48">
        <v>546.81848923474968</v>
      </c>
      <c r="J5" s="48">
        <v>286.24163629214939</v>
      </c>
      <c r="K5" s="48">
        <v>271.87450069833483</v>
      </c>
      <c r="L5" s="48">
        <v>314.98582446561204</v>
      </c>
      <c r="M5" s="48">
        <v>198.59353879172011</v>
      </c>
      <c r="N5" s="48">
        <v>204.43770380038745</v>
      </c>
      <c r="O5" s="48">
        <v>314.49475394229086</v>
      </c>
      <c r="P5" s="48">
        <v>280.02677074347048</v>
      </c>
      <c r="Q5" s="48">
        <v>223.99528334355617</v>
      </c>
      <c r="R5" s="48">
        <v>226.04433687937743</v>
      </c>
      <c r="S5" s="48">
        <v>248.98217328486788</v>
      </c>
      <c r="T5" s="48">
        <v>216.11810627257407</v>
      </c>
      <c r="U5" s="48">
        <v>185.78769204611356</v>
      </c>
      <c r="V5" s="48">
        <v>140.68280370461599</v>
      </c>
      <c r="W5" s="48">
        <v>128.55423964025692</v>
      </c>
      <c r="X5" s="48">
        <v>153.8656562543301</v>
      </c>
      <c r="Y5" s="48">
        <v>148.72986870116517</v>
      </c>
      <c r="Z5" s="48">
        <v>113.68050616900649</v>
      </c>
      <c r="AA5" s="48">
        <v>186.10486818463832</v>
      </c>
      <c r="AB5" s="48">
        <v>197.61474893925543</v>
      </c>
      <c r="AC5" s="48">
        <v>188.35612996576779</v>
      </c>
      <c r="AD5" s="48">
        <v>163.1853137442402</v>
      </c>
      <c r="AE5" s="48">
        <v>215.53715647347508</v>
      </c>
      <c r="AF5" s="48">
        <v>196.99082781726565</v>
      </c>
      <c r="AG5" s="48">
        <v>155.59972289832373</v>
      </c>
      <c r="AH5" s="48">
        <v>145.36884948403687</v>
      </c>
      <c r="AI5" s="48">
        <v>145.86624617348741</v>
      </c>
      <c r="AJ5" s="48">
        <v>111.88046507266122</v>
      </c>
      <c r="AK5" s="48">
        <v>114.21543926981442</v>
      </c>
      <c r="AL5" s="48">
        <v>106.25169372021956</v>
      </c>
      <c r="AM5" s="48">
        <v>127.11551697930709</v>
      </c>
      <c r="AN5" s="48">
        <v>133.04066694753305</v>
      </c>
      <c r="AO5" s="48">
        <v>104.09912235294046</v>
      </c>
      <c r="AP5" s="48">
        <v>161.50456719754192</v>
      </c>
      <c r="AQ5" s="48">
        <v>113.07338212095276</v>
      </c>
      <c r="AR5" s="48">
        <v>130.15457189462839</v>
      </c>
      <c r="AS5" s="48">
        <v>105.58473582344648</v>
      </c>
      <c r="AT5" s="48">
        <v>109.32393079016744</v>
      </c>
      <c r="AU5" s="48">
        <v>134.99985379773065</v>
      </c>
      <c r="AV5" s="48">
        <v>164.85328245130006</v>
      </c>
      <c r="AW5" s="48">
        <v>115.36141954560433</v>
      </c>
      <c r="AX5" s="48">
        <v>146.9085764574985</v>
      </c>
      <c r="AY5" s="48">
        <v>137.10302267375494</v>
      </c>
      <c r="AZ5" s="48">
        <v>162.45320849429152</v>
      </c>
      <c r="BA5" s="48">
        <v>140.7604280070575</v>
      </c>
      <c r="BB5" s="48">
        <v>141.46014301930862</v>
      </c>
      <c r="BC5" s="48">
        <v>75.296874441172008</v>
      </c>
      <c r="BD5" s="48">
        <v>151.11568273212919</v>
      </c>
      <c r="BE5" s="48">
        <v>114.47789206339074</v>
      </c>
      <c r="BF5" s="48">
        <v>115.05859420385964</v>
      </c>
      <c r="BG5" s="48">
        <v>158.28029533419289</v>
      </c>
      <c r="BH5" s="48">
        <v>150.52621548997536</v>
      </c>
      <c r="BI5" s="48">
        <v>151.21076796598581</v>
      </c>
      <c r="BJ5" s="48">
        <v>146.5225243322964</v>
      </c>
      <c r="BK5" s="48">
        <v>164.39987687607061</v>
      </c>
      <c r="BL5" s="48">
        <v>169.53727228061098</v>
      </c>
      <c r="BM5" s="48">
        <v>120.584370211587</v>
      </c>
      <c r="BN5" s="48">
        <v>129.4984814324599</v>
      </c>
      <c r="BO5" s="48">
        <v>143.32062205085364</v>
      </c>
      <c r="BP5" s="48">
        <v>116.47035604477169</v>
      </c>
    </row>
    <row r="6" spans="1:68" ht="15" customHeight="1" x14ac:dyDescent="0.2">
      <c r="A6" s="45" t="s">
        <v>123</v>
      </c>
      <c r="B6" s="46">
        <v>1664.0089576529181</v>
      </c>
      <c r="C6" s="46">
        <v>1656.6819095780231</v>
      </c>
      <c r="D6" s="46">
        <v>1770.5319789872694</v>
      </c>
      <c r="E6" s="46">
        <v>1618.7912610185704</v>
      </c>
      <c r="F6" s="46">
        <v>1802.0154712452418</v>
      </c>
      <c r="G6" s="46">
        <v>1806.9995854278061</v>
      </c>
      <c r="H6" s="46">
        <v>1903.5964450610638</v>
      </c>
      <c r="I6" s="46">
        <v>1992.7470872186616</v>
      </c>
      <c r="J6" s="46">
        <v>1549.5886540761555</v>
      </c>
      <c r="K6" s="46">
        <v>2021.981854787206</v>
      </c>
      <c r="L6" s="46">
        <v>2072.633004003143</v>
      </c>
      <c r="M6" s="46">
        <v>1803.6455066559147</v>
      </c>
      <c r="N6" s="46">
        <v>1766.5191869069708</v>
      </c>
      <c r="O6" s="46">
        <v>2289.8527271711755</v>
      </c>
      <c r="P6" s="46">
        <v>2184.2704743506874</v>
      </c>
      <c r="Q6" s="46">
        <v>1928.9533306869873</v>
      </c>
      <c r="R6" s="46">
        <v>1967.9787798372888</v>
      </c>
      <c r="S6" s="46">
        <v>2137.0421238712452</v>
      </c>
      <c r="T6" s="46">
        <v>2225.2782902021199</v>
      </c>
      <c r="U6" s="46">
        <v>2186.9722837939503</v>
      </c>
      <c r="V6" s="46">
        <v>1984.6576835355374</v>
      </c>
      <c r="W6" s="46">
        <v>1995.1812443269569</v>
      </c>
      <c r="X6" s="46">
        <v>2168.6851857708248</v>
      </c>
      <c r="Y6" s="46">
        <v>2169.3528047703089</v>
      </c>
      <c r="Z6" s="46">
        <v>1767.4112451449332</v>
      </c>
      <c r="AA6" s="46">
        <v>2068.9663801391466</v>
      </c>
      <c r="AB6" s="46">
        <v>2549.7629787046694</v>
      </c>
      <c r="AC6" s="46">
        <v>2297.7137435827731</v>
      </c>
      <c r="AD6" s="46">
        <v>1873.7911282959456</v>
      </c>
      <c r="AE6" s="46">
        <v>2000.9210098901381</v>
      </c>
      <c r="AF6" s="46">
        <v>2674.3395800773942</v>
      </c>
      <c r="AG6" s="46">
        <v>2303.0755306411402</v>
      </c>
      <c r="AH6" s="46">
        <v>1816.73912902656</v>
      </c>
      <c r="AI6" s="46">
        <v>1946.8261091651045</v>
      </c>
      <c r="AJ6" s="46">
        <v>2567.8038875949605</v>
      </c>
      <c r="AK6" s="46">
        <v>2263.1818742133582</v>
      </c>
      <c r="AL6" s="46">
        <v>2118.6093119445368</v>
      </c>
      <c r="AM6" s="46">
        <v>2270.6040529049674</v>
      </c>
      <c r="AN6" s="46">
        <v>2382.0001152169516</v>
      </c>
      <c r="AO6" s="46">
        <v>2473.4445199335314</v>
      </c>
      <c r="AP6" s="46">
        <v>2358.5474810774235</v>
      </c>
      <c r="AQ6" s="46">
        <v>2649.2346402090998</v>
      </c>
      <c r="AR6" s="46">
        <v>2173.569777112155</v>
      </c>
      <c r="AS6" s="46">
        <v>2212.2778388760275</v>
      </c>
      <c r="AT6" s="46">
        <v>2086.2251749395641</v>
      </c>
      <c r="AU6" s="46">
        <v>2453.2851872535766</v>
      </c>
      <c r="AV6" s="46">
        <v>2635.9129033439576</v>
      </c>
      <c r="AW6" s="46">
        <v>2841.8151089185094</v>
      </c>
      <c r="AX6" s="46">
        <v>2130.5526113603696</v>
      </c>
      <c r="AY6" s="46">
        <v>2692.1599441978469</v>
      </c>
      <c r="AZ6" s="46">
        <v>2734.7946954442873</v>
      </c>
      <c r="BA6" s="46">
        <v>2730.5956528696101</v>
      </c>
      <c r="BB6" s="46">
        <v>2253.6826560378786</v>
      </c>
      <c r="BC6" s="46">
        <v>1588.5900633099052</v>
      </c>
      <c r="BD6" s="46">
        <v>2028.7962647362774</v>
      </c>
      <c r="BE6" s="46">
        <v>2393.6988812432392</v>
      </c>
      <c r="BF6" s="46">
        <v>1784.0680499441216</v>
      </c>
      <c r="BG6" s="46">
        <v>2349.9784906472182</v>
      </c>
      <c r="BH6" s="46">
        <v>2392.0775015311024</v>
      </c>
      <c r="BI6" s="46">
        <v>2569.7635796006462</v>
      </c>
      <c r="BJ6" s="46">
        <v>2084.109341105639</v>
      </c>
      <c r="BK6" s="46">
        <v>2369.3126757602681</v>
      </c>
      <c r="BL6" s="46">
        <v>2346.1668105518779</v>
      </c>
      <c r="BM6" s="46">
        <v>2631.7463104762141</v>
      </c>
      <c r="BN6" s="46">
        <v>2451.0792478376416</v>
      </c>
      <c r="BO6" s="46">
        <v>2703.8565425413685</v>
      </c>
      <c r="BP6" s="46">
        <v>2612.3166905536923</v>
      </c>
    </row>
    <row r="7" spans="1:68" ht="15" customHeight="1" x14ac:dyDescent="0.2">
      <c r="A7" s="47" t="s">
        <v>67</v>
      </c>
      <c r="B7" s="48">
        <v>300.12627474075964</v>
      </c>
      <c r="C7" s="48">
        <v>299.93555094142545</v>
      </c>
      <c r="D7" s="48">
        <v>242.63771945889243</v>
      </c>
      <c r="E7" s="48">
        <v>304.01410939720773</v>
      </c>
      <c r="F7" s="48">
        <v>332.65621308204811</v>
      </c>
      <c r="G7" s="48">
        <v>357.58759039602279</v>
      </c>
      <c r="H7" s="48">
        <v>422.83577733879855</v>
      </c>
      <c r="I7" s="48">
        <v>493.24864510655669</v>
      </c>
      <c r="J7" s="48">
        <v>419.32290092436835</v>
      </c>
      <c r="K7" s="48">
        <v>421.27013146088342</v>
      </c>
      <c r="L7" s="48">
        <v>486.34898792802136</v>
      </c>
      <c r="M7" s="48">
        <v>491.05837206380374</v>
      </c>
      <c r="N7" s="48">
        <v>477.62254910250851</v>
      </c>
      <c r="O7" s="48">
        <v>533.89456423339891</v>
      </c>
      <c r="P7" s="48">
        <v>524.439565778982</v>
      </c>
      <c r="Q7" s="48">
        <v>498.45871879448072</v>
      </c>
      <c r="R7" s="48">
        <v>451.74961635129677</v>
      </c>
      <c r="S7" s="48">
        <v>454.232186475101</v>
      </c>
      <c r="T7" s="48">
        <v>499.11254523179025</v>
      </c>
      <c r="U7" s="48">
        <v>553.38310214430749</v>
      </c>
      <c r="V7" s="48">
        <v>640.6028196225592</v>
      </c>
      <c r="W7" s="48">
        <v>776.93314999436825</v>
      </c>
      <c r="X7" s="48">
        <v>819.75396832366403</v>
      </c>
      <c r="Y7" s="48">
        <v>883.83342088601989</v>
      </c>
      <c r="Z7" s="48">
        <v>781.44561939127607</v>
      </c>
      <c r="AA7" s="48">
        <v>875.61618457857583</v>
      </c>
      <c r="AB7" s="48">
        <v>898.37051023109052</v>
      </c>
      <c r="AC7" s="48">
        <v>914.39328958122314</v>
      </c>
      <c r="AD7" s="48">
        <v>600.56583908269909</v>
      </c>
      <c r="AE7" s="48">
        <v>900.37811732628029</v>
      </c>
      <c r="AF7" s="48">
        <v>937.22269380615353</v>
      </c>
      <c r="AG7" s="48">
        <v>1096.5638329857395</v>
      </c>
      <c r="AH7" s="48">
        <v>965.67299223701923</v>
      </c>
      <c r="AI7" s="48">
        <v>1270.0523052375227</v>
      </c>
      <c r="AJ7" s="48">
        <v>1351.253732064753</v>
      </c>
      <c r="AK7" s="48">
        <v>1331.7149704607061</v>
      </c>
      <c r="AL7" s="48">
        <v>1097.300652513054</v>
      </c>
      <c r="AM7" s="48">
        <v>1099.0041356589882</v>
      </c>
      <c r="AN7" s="48">
        <v>1029.57830153594</v>
      </c>
      <c r="AO7" s="48">
        <v>1042.4819102920185</v>
      </c>
      <c r="AP7" s="48">
        <v>1029.0441757451795</v>
      </c>
      <c r="AQ7" s="48">
        <v>1043.0969316268167</v>
      </c>
      <c r="AR7" s="48">
        <v>1082.7046952956246</v>
      </c>
      <c r="AS7" s="48">
        <v>1209.0544823808868</v>
      </c>
      <c r="AT7" s="48">
        <v>1040.5789857894883</v>
      </c>
      <c r="AU7" s="48">
        <v>1124.5130736477013</v>
      </c>
      <c r="AV7" s="48">
        <v>1161.696236599535</v>
      </c>
      <c r="AW7" s="48">
        <v>1211.5472101174043</v>
      </c>
      <c r="AX7" s="48">
        <v>959.91182421431006</v>
      </c>
      <c r="AY7" s="48">
        <v>974.24291414739866</v>
      </c>
      <c r="AZ7" s="48">
        <v>1042.1190812676221</v>
      </c>
      <c r="BA7" s="48">
        <v>1008.9308489736424</v>
      </c>
      <c r="BB7" s="48">
        <v>931.7715787352389</v>
      </c>
      <c r="BC7" s="48">
        <v>840.57677421106541</v>
      </c>
      <c r="BD7" s="48">
        <v>823.28987847920394</v>
      </c>
      <c r="BE7" s="48">
        <v>818.44819173214785</v>
      </c>
      <c r="BF7" s="48">
        <v>786.52523205253783</v>
      </c>
      <c r="BG7" s="48">
        <v>869.18725653395893</v>
      </c>
      <c r="BH7" s="48">
        <v>891.00469115723467</v>
      </c>
      <c r="BI7" s="48">
        <v>1042.5183981717068</v>
      </c>
      <c r="BJ7" s="48">
        <v>1041.9696620299674</v>
      </c>
      <c r="BK7" s="48">
        <v>1089.5829529343982</v>
      </c>
      <c r="BL7" s="48">
        <v>1155.1191248602311</v>
      </c>
      <c r="BM7" s="48">
        <v>1252.1645873804068</v>
      </c>
      <c r="BN7" s="48">
        <v>1059.6925837139863</v>
      </c>
      <c r="BO7" s="48">
        <v>1205.2603946489212</v>
      </c>
      <c r="BP7" s="48">
        <v>1245.286371804968</v>
      </c>
    </row>
    <row r="8" spans="1:68" ht="15" customHeight="1" x14ac:dyDescent="0.2">
      <c r="A8" s="45" t="s">
        <v>68</v>
      </c>
      <c r="B8" s="46">
        <v>3113.2554614307451</v>
      </c>
      <c r="C8" s="46">
        <v>4099.8765358029968</v>
      </c>
      <c r="D8" s="46">
        <v>3247.8802641346751</v>
      </c>
      <c r="E8" s="46">
        <v>3858.8590627121971</v>
      </c>
      <c r="F8" s="46">
        <v>3444.1203652984154</v>
      </c>
      <c r="G8" s="46">
        <v>3470.5897908555953</v>
      </c>
      <c r="H8" s="46">
        <v>3753.8571491419339</v>
      </c>
      <c r="I8" s="46">
        <v>6388.8368335309842</v>
      </c>
      <c r="J8" s="46">
        <v>3867.5136797909222</v>
      </c>
      <c r="K8" s="46">
        <v>4028.5780375378486</v>
      </c>
      <c r="L8" s="46">
        <v>4847.7682811021714</v>
      </c>
      <c r="M8" s="46">
        <v>3008.3924866755224</v>
      </c>
      <c r="N8" s="46">
        <v>2898.8213362600718</v>
      </c>
      <c r="O8" s="46">
        <v>4286.097108479983</v>
      </c>
      <c r="P8" s="46">
        <v>3770.9553407593439</v>
      </c>
      <c r="Q8" s="46">
        <v>3069.3711842995131</v>
      </c>
      <c r="R8" s="46">
        <v>3250.9906420131192</v>
      </c>
      <c r="S8" s="46">
        <v>3821.737553424814</v>
      </c>
      <c r="T8" s="46">
        <v>3607.6230528790843</v>
      </c>
      <c r="U8" s="46">
        <v>3432.8542357772617</v>
      </c>
      <c r="V8" s="46">
        <v>2929.8123962746663</v>
      </c>
      <c r="W8" s="46">
        <v>2841.9731461597958</v>
      </c>
      <c r="X8" s="46">
        <v>3402.3873973905879</v>
      </c>
      <c r="Y8" s="46">
        <v>3100.0004691132435</v>
      </c>
      <c r="Z8" s="46">
        <v>2206.5818958874784</v>
      </c>
      <c r="AA8" s="46">
        <v>3402.1021557569957</v>
      </c>
      <c r="AB8" s="46">
        <v>3477.6565386132593</v>
      </c>
      <c r="AC8" s="46">
        <v>3252.8825061462821</v>
      </c>
      <c r="AD8" s="46">
        <v>2814.7449461805159</v>
      </c>
      <c r="AE8" s="46">
        <v>3781.7477984439161</v>
      </c>
      <c r="AF8" s="46">
        <v>3604.3098349826437</v>
      </c>
      <c r="AG8" s="46">
        <v>3046.7400534064222</v>
      </c>
      <c r="AH8" s="46">
        <v>3117.8329327563406</v>
      </c>
      <c r="AI8" s="46">
        <v>3285.2664265338694</v>
      </c>
      <c r="AJ8" s="46">
        <v>2529.7136192020416</v>
      </c>
      <c r="AK8" s="46">
        <v>2455.2260215077581</v>
      </c>
      <c r="AL8" s="46">
        <v>2030.3858831727985</v>
      </c>
      <c r="AM8" s="46">
        <v>2209.0873884466364</v>
      </c>
      <c r="AN8" s="46">
        <v>2187.4222441944803</v>
      </c>
      <c r="AO8" s="46">
        <v>1703.6814841860905</v>
      </c>
      <c r="AP8" s="46">
        <v>2782.413274092436</v>
      </c>
      <c r="AQ8" s="46">
        <v>1992.600701258981</v>
      </c>
      <c r="AR8" s="46">
        <v>2303.7021832827959</v>
      </c>
      <c r="AS8" s="46">
        <v>1848.3553495892265</v>
      </c>
      <c r="AT8" s="46">
        <v>1864.027304489058</v>
      </c>
      <c r="AU8" s="46">
        <v>2280.5120844372259</v>
      </c>
      <c r="AV8" s="46">
        <v>2792.5495614442616</v>
      </c>
      <c r="AW8" s="46">
        <v>1981.8332760451563</v>
      </c>
      <c r="AX8" s="46">
        <v>2505.5680095255061</v>
      </c>
      <c r="AY8" s="46">
        <v>2349.5237358633312</v>
      </c>
      <c r="AZ8" s="46">
        <v>2794.1051310371731</v>
      </c>
      <c r="BA8" s="46">
        <v>2429.5532296953174</v>
      </c>
      <c r="BB8" s="46">
        <v>2443.6836471264919</v>
      </c>
      <c r="BC8" s="46">
        <v>1300.3391259090472</v>
      </c>
      <c r="BD8" s="46">
        <v>2611.0780847333017</v>
      </c>
      <c r="BE8" s="46">
        <v>1978.0731261955029</v>
      </c>
      <c r="BF8" s="46">
        <v>1988.4651955451368</v>
      </c>
      <c r="BG8" s="46">
        <v>2735.1374949062165</v>
      </c>
      <c r="BH8" s="46">
        <v>2600.4276770566998</v>
      </c>
      <c r="BI8" s="46">
        <v>2611.642975415522</v>
      </c>
      <c r="BJ8" s="46">
        <v>2529.941836351371</v>
      </c>
      <c r="BK8" s="46">
        <v>2837.9931226765102</v>
      </c>
      <c r="BL8" s="46">
        <v>2926.3168987289855</v>
      </c>
      <c r="BM8" s="46">
        <v>2081.3069229483463</v>
      </c>
      <c r="BN8" s="46">
        <v>2235.3326741528176</v>
      </c>
      <c r="BO8" s="46">
        <v>2474.0541267242743</v>
      </c>
      <c r="BP8" s="46">
        <v>2010.6258513018563</v>
      </c>
    </row>
    <row r="9" spans="1:68" ht="15" customHeight="1" x14ac:dyDescent="0.2">
      <c r="A9" s="47" t="s">
        <v>69</v>
      </c>
      <c r="B9" s="48">
        <v>3720.49920865693</v>
      </c>
      <c r="C9" s="48">
        <v>4308.702157540115</v>
      </c>
      <c r="D9" s="48">
        <v>3859.7579516337837</v>
      </c>
      <c r="E9" s="48">
        <v>5205.0458233939817</v>
      </c>
      <c r="F9" s="48">
        <v>3921.8258081705317</v>
      </c>
      <c r="G9" s="48">
        <v>3868.566826595229</v>
      </c>
      <c r="H9" s="48">
        <v>4317.0581963947398</v>
      </c>
      <c r="I9" s="48">
        <v>4400.937170218639</v>
      </c>
      <c r="J9" s="48">
        <v>4606.5053621861243</v>
      </c>
      <c r="K9" s="48">
        <v>3920.7079075894526</v>
      </c>
      <c r="L9" s="48">
        <v>4227.432735820682</v>
      </c>
      <c r="M9" s="48">
        <v>4680.8735133464434</v>
      </c>
      <c r="N9" s="48">
        <v>4370.9143580999907</v>
      </c>
      <c r="O9" s="48">
        <v>4547.0199274475954</v>
      </c>
      <c r="P9" s="48">
        <v>4415.4164602743467</v>
      </c>
      <c r="Q9" s="48">
        <v>4540.3952608105365</v>
      </c>
      <c r="R9" s="48">
        <v>4064.0843999397416</v>
      </c>
      <c r="S9" s="48">
        <v>4617.580415529409</v>
      </c>
      <c r="T9" s="48">
        <v>4877.0378000107485</v>
      </c>
      <c r="U9" s="48">
        <v>4706.1730997839277</v>
      </c>
      <c r="V9" s="48">
        <v>4381.0604300266186</v>
      </c>
      <c r="W9" s="48">
        <v>4314.4445941772219</v>
      </c>
      <c r="X9" s="48">
        <v>4539.5879292514992</v>
      </c>
      <c r="Y9" s="48">
        <v>4633.1457645661867</v>
      </c>
      <c r="Z9" s="48">
        <v>4164.0633442690514</v>
      </c>
      <c r="AA9" s="48">
        <v>3949.1564032121009</v>
      </c>
      <c r="AB9" s="48">
        <v>4197.1490691579029</v>
      </c>
      <c r="AC9" s="48">
        <v>4125.5086946603042</v>
      </c>
      <c r="AD9" s="48">
        <v>4230.0758267073907</v>
      </c>
      <c r="AE9" s="48">
        <v>3951.2275475246352</v>
      </c>
      <c r="AF9" s="48">
        <v>4186.5652165652928</v>
      </c>
      <c r="AG9" s="48">
        <v>4461.1862916503733</v>
      </c>
      <c r="AH9" s="48">
        <v>3706.1079947341423</v>
      </c>
      <c r="AI9" s="48">
        <v>3747.5551167715071</v>
      </c>
      <c r="AJ9" s="48">
        <v>3855.6471504588981</v>
      </c>
      <c r="AK9" s="48">
        <v>3995.439738035453</v>
      </c>
      <c r="AL9" s="48">
        <v>4063.6820089972894</v>
      </c>
      <c r="AM9" s="48">
        <v>4306.6082418087053</v>
      </c>
      <c r="AN9" s="48">
        <v>4519.2151735792877</v>
      </c>
      <c r="AO9" s="48">
        <v>4837.1365756147261</v>
      </c>
      <c r="AP9" s="48">
        <v>4716.8883517449722</v>
      </c>
      <c r="AQ9" s="48">
        <v>4615.8551199204285</v>
      </c>
      <c r="AR9" s="48">
        <v>4879.9398908111061</v>
      </c>
      <c r="AS9" s="48">
        <v>5300.9841807875191</v>
      </c>
      <c r="AT9" s="48">
        <v>5072.6919951273676</v>
      </c>
      <c r="AU9" s="48">
        <v>5114.7303433670304</v>
      </c>
      <c r="AV9" s="48">
        <v>5481.4244531541244</v>
      </c>
      <c r="AW9" s="48">
        <v>5783.8074008937083</v>
      </c>
      <c r="AX9" s="48">
        <v>5411.0460483406559</v>
      </c>
      <c r="AY9" s="48">
        <v>5618.7626790462109</v>
      </c>
      <c r="AZ9" s="48">
        <v>6011.0270661517525</v>
      </c>
      <c r="BA9" s="48">
        <v>6511.9715105890791</v>
      </c>
      <c r="BB9" s="48">
        <v>5311.799350905887</v>
      </c>
      <c r="BC9" s="48">
        <v>3061.9270721931166</v>
      </c>
      <c r="BD9" s="48">
        <v>4198.0241043490614</v>
      </c>
      <c r="BE9" s="48">
        <v>4605.2781238444395</v>
      </c>
      <c r="BF9" s="48">
        <v>4379.1007768800055</v>
      </c>
      <c r="BG9" s="48">
        <v>4640.6122639564483</v>
      </c>
      <c r="BH9" s="48">
        <v>5087.8291610078177</v>
      </c>
      <c r="BI9" s="48">
        <v>5722.8083542694676</v>
      </c>
      <c r="BJ9" s="48">
        <v>5839.4220976962024</v>
      </c>
      <c r="BK9" s="48">
        <v>6590.3512051829357</v>
      </c>
      <c r="BL9" s="48">
        <v>7105.9746642637965</v>
      </c>
      <c r="BM9" s="48">
        <v>6915.2765025751423</v>
      </c>
      <c r="BN9" s="48">
        <v>6104.7396416754482</v>
      </c>
      <c r="BO9" s="48">
        <v>6158.8430630965458</v>
      </c>
      <c r="BP9" s="48">
        <v>6662.5773830016415</v>
      </c>
    </row>
    <row r="10" spans="1:68" ht="15" customHeight="1" x14ac:dyDescent="0.2">
      <c r="A10" s="97" t="s">
        <v>124</v>
      </c>
      <c r="B10" s="46">
        <v>4211.9685193025771</v>
      </c>
      <c r="C10" s="46">
        <v>3562.8405799302845</v>
      </c>
      <c r="D10" s="46">
        <v>4108.2458884033322</v>
      </c>
      <c r="E10" s="46">
        <v>4025.8931089084504</v>
      </c>
      <c r="F10" s="46">
        <v>4524.9850357497862</v>
      </c>
      <c r="G10" s="46">
        <v>3899.337003653543</v>
      </c>
      <c r="H10" s="46">
        <v>4449.9540424445777</v>
      </c>
      <c r="I10" s="46">
        <v>4255.8163464974923</v>
      </c>
      <c r="J10" s="46">
        <v>3815.1365354178588</v>
      </c>
      <c r="K10" s="46">
        <v>3598.6392702363682</v>
      </c>
      <c r="L10" s="46">
        <v>4205.0049310230643</v>
      </c>
      <c r="M10" s="46">
        <v>4038.1254754890419</v>
      </c>
      <c r="N10" s="46">
        <v>4697.9840536483707</v>
      </c>
      <c r="O10" s="46">
        <v>3807.0591533060606</v>
      </c>
      <c r="P10" s="46">
        <v>4321.5799213690034</v>
      </c>
      <c r="Q10" s="46">
        <v>4329.6353292328304</v>
      </c>
      <c r="R10" s="46">
        <v>3854.8058296322197</v>
      </c>
      <c r="S10" s="46">
        <v>3564.9690991451444</v>
      </c>
      <c r="T10" s="46">
        <v>3917.6940712194469</v>
      </c>
      <c r="U10" s="46">
        <v>3740.6253226192798</v>
      </c>
      <c r="V10" s="46">
        <v>3422.9515487780627</v>
      </c>
      <c r="W10" s="46">
        <v>3356.038259673976</v>
      </c>
      <c r="X10" s="46">
        <v>3584.0375666230348</v>
      </c>
      <c r="Y10" s="46">
        <v>3765.4879119249927</v>
      </c>
      <c r="Z10" s="46">
        <v>3862.8572617420391</v>
      </c>
      <c r="AA10" s="46">
        <v>3633.9319372932769</v>
      </c>
      <c r="AB10" s="46">
        <v>3949.7140702439624</v>
      </c>
      <c r="AC10" s="46">
        <v>3884.594495868927</v>
      </c>
      <c r="AD10" s="46">
        <v>3399.3055066472593</v>
      </c>
      <c r="AE10" s="46">
        <v>3185.5858143785022</v>
      </c>
      <c r="AF10" s="46">
        <v>3641.2423560734151</v>
      </c>
      <c r="AG10" s="46">
        <v>3463.7364838960675</v>
      </c>
      <c r="AH10" s="46">
        <v>3294.0263889496346</v>
      </c>
      <c r="AI10" s="46">
        <v>3497.8383709910881</v>
      </c>
      <c r="AJ10" s="46">
        <v>3916.1128145182156</v>
      </c>
      <c r="AK10" s="46">
        <v>3931.4204255410473</v>
      </c>
      <c r="AL10" s="46">
        <v>4706.4558178784582</v>
      </c>
      <c r="AM10" s="46">
        <v>5158.9611783570408</v>
      </c>
      <c r="AN10" s="46">
        <v>5166.9076446411364</v>
      </c>
      <c r="AO10" s="46">
        <v>5297.6313591233502</v>
      </c>
      <c r="AP10" s="46">
        <v>5769.1398991636179</v>
      </c>
      <c r="AQ10" s="46">
        <v>5886.9399897226058</v>
      </c>
      <c r="AR10" s="46">
        <v>5700.9124510294459</v>
      </c>
      <c r="AS10" s="46">
        <v>6248.4771754936319</v>
      </c>
      <c r="AT10" s="46">
        <v>6058.932182570019</v>
      </c>
      <c r="AU10" s="46">
        <v>6480.1455272099256</v>
      </c>
      <c r="AV10" s="46">
        <v>5570.6615308309829</v>
      </c>
      <c r="AW10" s="46">
        <v>6185.1857714181551</v>
      </c>
      <c r="AX10" s="46">
        <v>5671.7058444683553</v>
      </c>
      <c r="AY10" s="46">
        <v>5521.0530487372353</v>
      </c>
      <c r="AZ10" s="46">
        <v>6489.3943163106796</v>
      </c>
      <c r="BA10" s="46">
        <v>7244.0578152398821</v>
      </c>
      <c r="BB10" s="46">
        <v>7407.8717985425046</v>
      </c>
      <c r="BC10" s="46">
        <v>2032.5430259001268</v>
      </c>
      <c r="BD10" s="46">
        <v>2997.4547204467212</v>
      </c>
      <c r="BE10" s="46">
        <v>3289.1549562327314</v>
      </c>
      <c r="BF10" s="46">
        <v>3534.1420195959104</v>
      </c>
      <c r="BG10" s="46">
        <v>3650.4963771951302</v>
      </c>
      <c r="BH10" s="46">
        <v>3809.2251472457733</v>
      </c>
      <c r="BI10" s="46">
        <v>4323.5839217041939</v>
      </c>
      <c r="BJ10" s="46">
        <v>4481.8153923405607</v>
      </c>
      <c r="BK10" s="46">
        <v>5233.901105957988</v>
      </c>
      <c r="BL10" s="46">
        <v>6557.2328216213809</v>
      </c>
      <c r="BM10" s="46">
        <v>5875.2324575656876</v>
      </c>
      <c r="BN10" s="46">
        <v>5505.0480222568285</v>
      </c>
      <c r="BO10" s="46">
        <v>5987.9673960343416</v>
      </c>
      <c r="BP10" s="46">
        <v>6372.9825256157656</v>
      </c>
    </row>
    <row r="11" spans="1:68" ht="15" customHeight="1" x14ac:dyDescent="0.2">
      <c r="A11" s="47" t="s">
        <v>70</v>
      </c>
      <c r="B11" s="48">
        <v>2691.3897852632695</v>
      </c>
      <c r="C11" s="48">
        <v>2721.2898249146469</v>
      </c>
      <c r="D11" s="48">
        <v>2561.5508708559978</v>
      </c>
      <c r="E11" s="48">
        <v>2815.0822836495804</v>
      </c>
      <c r="F11" s="48">
        <v>3357.720354065003</v>
      </c>
      <c r="G11" s="48">
        <v>2462.0844751681034</v>
      </c>
      <c r="H11" s="48">
        <v>2780.9955658054878</v>
      </c>
      <c r="I11" s="48">
        <v>3035.5392015191314</v>
      </c>
      <c r="J11" s="48">
        <v>3056.9350155931206</v>
      </c>
      <c r="K11" s="48">
        <v>2902.3431102355617</v>
      </c>
      <c r="L11" s="48">
        <v>2857.8524493150053</v>
      </c>
      <c r="M11" s="48">
        <v>2644.4704772954951</v>
      </c>
      <c r="N11" s="48">
        <v>2679.0077284203576</v>
      </c>
      <c r="O11" s="48">
        <v>2755.535712230253</v>
      </c>
      <c r="P11" s="48">
        <v>2907.4022822825186</v>
      </c>
      <c r="Q11" s="48">
        <v>2815.3788494033392</v>
      </c>
      <c r="R11" s="48">
        <v>2699.2167624895874</v>
      </c>
      <c r="S11" s="48">
        <v>2714.8764506789876</v>
      </c>
      <c r="T11" s="48">
        <v>4132.1324101519667</v>
      </c>
      <c r="U11" s="48">
        <v>4138.3342577610993</v>
      </c>
      <c r="V11" s="48">
        <v>3801.7207530009555</v>
      </c>
      <c r="W11" s="48">
        <v>3710.9143380102587</v>
      </c>
      <c r="X11" s="48">
        <v>4104.9677474263362</v>
      </c>
      <c r="Y11" s="48">
        <v>4246.597663982051</v>
      </c>
      <c r="Z11" s="48">
        <v>5422.8250969332084</v>
      </c>
      <c r="AA11" s="48">
        <v>3290.1321861992824</v>
      </c>
      <c r="AB11" s="48">
        <v>3594.227472936911</v>
      </c>
      <c r="AC11" s="48">
        <v>3967.9924275181788</v>
      </c>
      <c r="AD11" s="48">
        <v>4599.042134908871</v>
      </c>
      <c r="AE11" s="48">
        <v>3084.8676610264574</v>
      </c>
      <c r="AF11" s="48">
        <v>3204.166465355429</v>
      </c>
      <c r="AG11" s="48">
        <v>3729.6568280314591</v>
      </c>
      <c r="AH11" s="48">
        <v>3658.625818453228</v>
      </c>
      <c r="AI11" s="48">
        <v>2518.2412435798856</v>
      </c>
      <c r="AJ11" s="48">
        <v>3061.3849982327606</v>
      </c>
      <c r="AK11" s="48">
        <v>3381.4429397341205</v>
      </c>
      <c r="AL11" s="48">
        <v>3110.2641523336556</v>
      </c>
      <c r="AM11" s="48">
        <v>2208.1291440502737</v>
      </c>
      <c r="AN11" s="48">
        <v>2521.217095543172</v>
      </c>
      <c r="AO11" s="48">
        <v>2454.6686080728828</v>
      </c>
      <c r="AP11" s="48">
        <v>3182.9839751698159</v>
      </c>
      <c r="AQ11" s="48">
        <v>2329.9400748069033</v>
      </c>
      <c r="AR11" s="48">
        <v>2631.0655028061383</v>
      </c>
      <c r="AS11" s="48">
        <v>2824.7722004435536</v>
      </c>
      <c r="AT11" s="48">
        <v>3103.8585368890681</v>
      </c>
      <c r="AU11" s="48">
        <v>2068.2366546527369</v>
      </c>
      <c r="AV11" s="48">
        <v>2391.4625260485159</v>
      </c>
      <c r="AW11" s="48">
        <v>2840.7741489739306</v>
      </c>
      <c r="AX11" s="48">
        <v>3593.1411882496086</v>
      </c>
      <c r="AY11" s="48">
        <v>2607.1442659255413</v>
      </c>
      <c r="AZ11" s="48">
        <v>2714.5965285557249</v>
      </c>
      <c r="BA11" s="48">
        <v>2816.5018014796224</v>
      </c>
      <c r="BB11" s="48">
        <v>3130.5860595103991</v>
      </c>
      <c r="BC11" s="48">
        <v>58.202295227009728</v>
      </c>
      <c r="BD11" s="48">
        <v>105.86541279207148</v>
      </c>
      <c r="BE11" s="48">
        <v>118.7586535698331</v>
      </c>
      <c r="BF11" s="48">
        <v>154.15617590532921</v>
      </c>
      <c r="BG11" s="48">
        <v>227.68957448753358</v>
      </c>
      <c r="BH11" s="48">
        <v>545.59880147080719</v>
      </c>
      <c r="BI11" s="48">
        <v>1754.5068745830647</v>
      </c>
      <c r="BJ11" s="48">
        <v>2264.0463597935368</v>
      </c>
      <c r="BK11" s="48">
        <v>2138.7520435705924</v>
      </c>
      <c r="BL11" s="48">
        <v>2461.4718453976466</v>
      </c>
      <c r="BM11" s="48">
        <v>2826.2099272474902</v>
      </c>
      <c r="BN11" s="48">
        <v>2923.1803238712992</v>
      </c>
      <c r="BO11" s="48">
        <v>2346.6322855852604</v>
      </c>
      <c r="BP11" s="48">
        <v>2899.1295390308023</v>
      </c>
    </row>
    <row r="12" spans="1:68" ht="15" customHeight="1" x14ac:dyDescent="0.2">
      <c r="A12" s="97" t="s">
        <v>125</v>
      </c>
      <c r="B12" s="46">
        <v>1448.3887596465402</v>
      </c>
      <c r="C12" s="46">
        <v>1520.3618196262112</v>
      </c>
      <c r="D12" s="46">
        <v>907.03028924925479</v>
      </c>
      <c r="E12" s="46">
        <v>1093.4847401457516</v>
      </c>
      <c r="F12" s="46">
        <v>1205.7933302285444</v>
      </c>
      <c r="G12" s="46">
        <v>1243.2136914575476</v>
      </c>
      <c r="H12" s="46">
        <v>1340.5896862982586</v>
      </c>
      <c r="I12" s="46">
        <v>1404.1491613572916</v>
      </c>
      <c r="J12" s="46">
        <v>1319.4860732368609</v>
      </c>
      <c r="K12" s="46">
        <v>1307.9184813877498</v>
      </c>
      <c r="L12" s="46">
        <v>1415.9308615993732</v>
      </c>
      <c r="M12" s="46">
        <v>1538.1590849247937</v>
      </c>
      <c r="N12" s="46">
        <v>1294.8167252534654</v>
      </c>
      <c r="O12" s="46">
        <v>1323.6724861468779</v>
      </c>
      <c r="P12" s="46">
        <v>1400.514925788643</v>
      </c>
      <c r="Q12" s="46">
        <v>1553.6231627344896</v>
      </c>
      <c r="R12" s="46">
        <v>1190.4508642590843</v>
      </c>
      <c r="S12" s="46">
        <v>1407.1784882296527</v>
      </c>
      <c r="T12" s="46">
        <v>1381.3183421755837</v>
      </c>
      <c r="U12" s="46">
        <v>1760.771940795971</v>
      </c>
      <c r="V12" s="46">
        <v>1641.7282591020901</v>
      </c>
      <c r="W12" s="46">
        <v>1889.4570886840022</v>
      </c>
      <c r="X12" s="46">
        <v>1854.050684677004</v>
      </c>
      <c r="Y12" s="46">
        <v>1840.0173726166352</v>
      </c>
      <c r="Z12" s="46">
        <v>1607.8048620573934</v>
      </c>
      <c r="AA12" s="46">
        <v>1522.7042694102247</v>
      </c>
      <c r="AB12" s="46">
        <v>1871.8426338238762</v>
      </c>
      <c r="AC12" s="46">
        <v>1796.2087171102187</v>
      </c>
      <c r="AD12" s="46">
        <v>1625.464161667795</v>
      </c>
      <c r="AE12" s="46">
        <v>1558.0071542197604</v>
      </c>
      <c r="AF12" s="46">
        <v>1684.6186351876272</v>
      </c>
      <c r="AG12" s="46">
        <v>1804.9155086275684</v>
      </c>
      <c r="AH12" s="46">
        <v>1766.1611330070407</v>
      </c>
      <c r="AI12" s="46">
        <v>1663.0105576828271</v>
      </c>
      <c r="AJ12" s="46">
        <v>1555.1040316255742</v>
      </c>
      <c r="AK12" s="46">
        <v>1518.7512776845597</v>
      </c>
      <c r="AL12" s="46">
        <v>1356.9652492956409</v>
      </c>
      <c r="AM12" s="46">
        <v>1160.745731473686</v>
      </c>
      <c r="AN12" s="46">
        <v>1198.0737404316496</v>
      </c>
      <c r="AO12" s="46">
        <v>1147.9142787990238</v>
      </c>
      <c r="AP12" s="46">
        <v>1189.8218607235733</v>
      </c>
      <c r="AQ12" s="46">
        <v>1204.3253465825003</v>
      </c>
      <c r="AR12" s="46">
        <v>1154.6721113759236</v>
      </c>
      <c r="AS12" s="46">
        <v>1180.9982524073962</v>
      </c>
      <c r="AT12" s="46">
        <v>1129.0373400668509</v>
      </c>
      <c r="AU12" s="46">
        <v>1089.3155307485886</v>
      </c>
      <c r="AV12" s="46">
        <v>1054.5721556921264</v>
      </c>
      <c r="AW12" s="46">
        <v>1103.1427221409631</v>
      </c>
      <c r="AX12" s="46">
        <v>1013.0299618091359</v>
      </c>
      <c r="AY12" s="46">
        <v>1067.0367673046144</v>
      </c>
      <c r="AZ12" s="46">
        <v>1060.8478736650038</v>
      </c>
      <c r="BA12" s="46">
        <v>1156.0819083554736</v>
      </c>
      <c r="BB12" s="46">
        <v>1055.1374534396011</v>
      </c>
      <c r="BC12" s="46">
        <v>948.01548367686792</v>
      </c>
      <c r="BD12" s="46">
        <v>980.38776561586997</v>
      </c>
      <c r="BE12" s="46">
        <v>1135.0031443196528</v>
      </c>
      <c r="BF12" s="46">
        <v>971.57022814432707</v>
      </c>
      <c r="BG12" s="46">
        <v>961.76705941598254</v>
      </c>
      <c r="BH12" s="46">
        <v>1049.2218687687634</v>
      </c>
      <c r="BI12" s="46">
        <v>1181.8071393151452</v>
      </c>
      <c r="BJ12" s="46">
        <v>1103.2848226019257</v>
      </c>
      <c r="BK12" s="46">
        <v>1036.8850042110967</v>
      </c>
      <c r="BL12" s="46">
        <v>1088.3978083793731</v>
      </c>
      <c r="BM12" s="46">
        <v>1278.7039966316906</v>
      </c>
      <c r="BN12" s="46">
        <v>1218.9856227633727</v>
      </c>
      <c r="BO12" s="46">
        <v>1236.4215070856571</v>
      </c>
      <c r="BP12" s="46">
        <v>1311.8591509553391</v>
      </c>
    </row>
    <row r="13" spans="1:68" ht="15" customHeight="1" x14ac:dyDescent="0.2">
      <c r="A13" s="47" t="s">
        <v>72</v>
      </c>
      <c r="B13" s="48">
        <v>2563.2896297177617</v>
      </c>
      <c r="C13" s="48">
        <v>2641.3765151013172</v>
      </c>
      <c r="D13" s="48">
        <v>2690.3172545703392</v>
      </c>
      <c r="E13" s="48">
        <v>2799.7219598159872</v>
      </c>
      <c r="F13" s="48">
        <v>3010.8398977955985</v>
      </c>
      <c r="G13" s="48">
        <v>3354.5084925597221</v>
      </c>
      <c r="H13" s="48">
        <v>3276.8162170692312</v>
      </c>
      <c r="I13" s="48">
        <v>3227.0081789813548</v>
      </c>
      <c r="J13" s="48">
        <v>2764.8921835049186</v>
      </c>
      <c r="K13" s="48">
        <v>2667.308255029875</v>
      </c>
      <c r="L13" s="48">
        <v>2684.5122098704169</v>
      </c>
      <c r="M13" s="48">
        <v>2658.8810456433785</v>
      </c>
      <c r="N13" s="48">
        <v>2713.3068911625428</v>
      </c>
      <c r="O13" s="48">
        <v>2777.5357906911304</v>
      </c>
      <c r="P13" s="48">
        <v>2600.9348678303286</v>
      </c>
      <c r="Q13" s="48">
        <v>2630.0670632901315</v>
      </c>
      <c r="R13" s="48">
        <v>2811.1719143653017</v>
      </c>
      <c r="S13" s="48">
        <v>2609.3013936715506</v>
      </c>
      <c r="T13" s="48">
        <v>2555.4522219417609</v>
      </c>
      <c r="U13" s="48">
        <v>2519.0243411140086</v>
      </c>
      <c r="V13" s="48">
        <v>2680.8529035106258</v>
      </c>
      <c r="W13" s="48">
        <v>2663.0498391212541</v>
      </c>
      <c r="X13" s="48">
        <v>2596.7853203834161</v>
      </c>
      <c r="Y13" s="48">
        <v>2540.8469721422366</v>
      </c>
      <c r="Z13" s="48">
        <v>2495.1546856501941</v>
      </c>
      <c r="AA13" s="48">
        <v>2506.681232009787</v>
      </c>
      <c r="AB13" s="48">
        <v>2604.8675089253543</v>
      </c>
      <c r="AC13" s="48">
        <v>2725.3282171408123</v>
      </c>
      <c r="AD13" s="48">
        <v>2790.251792031374</v>
      </c>
      <c r="AE13" s="48">
        <v>2839.7483559294133</v>
      </c>
      <c r="AF13" s="48">
        <v>2836.0434819730003</v>
      </c>
      <c r="AG13" s="48">
        <v>2853.5609877981306</v>
      </c>
      <c r="AH13" s="48">
        <v>2920.645707182216</v>
      </c>
      <c r="AI13" s="48">
        <v>2849.9033253949028</v>
      </c>
      <c r="AJ13" s="48">
        <v>2875.3753287017139</v>
      </c>
      <c r="AK13" s="48">
        <v>2871.2986387211658</v>
      </c>
      <c r="AL13" s="48">
        <v>3222.60522148273</v>
      </c>
      <c r="AM13" s="48">
        <v>3279.9033105075823</v>
      </c>
      <c r="AN13" s="48">
        <v>3354.9889954123496</v>
      </c>
      <c r="AO13" s="48">
        <v>3395.6804725973434</v>
      </c>
      <c r="AP13" s="48">
        <v>3263.4486114644105</v>
      </c>
      <c r="AQ13" s="48">
        <v>3204.5455786975558</v>
      </c>
      <c r="AR13" s="48">
        <v>3191.4722333468371</v>
      </c>
      <c r="AS13" s="48">
        <v>3331.2293173027033</v>
      </c>
      <c r="AT13" s="48">
        <v>3308.0484591916252</v>
      </c>
      <c r="AU13" s="48">
        <v>3517.8168085513639</v>
      </c>
      <c r="AV13" s="48">
        <v>3691.2429801819244</v>
      </c>
      <c r="AW13" s="48">
        <v>3435.9607984780973</v>
      </c>
      <c r="AX13" s="48">
        <v>3666.623241842723</v>
      </c>
      <c r="AY13" s="48">
        <v>3683.7266691401319</v>
      </c>
      <c r="AZ13" s="48">
        <v>3720.5783529929799</v>
      </c>
      <c r="BA13" s="48">
        <v>3859.9895134290741</v>
      </c>
      <c r="BB13" s="48">
        <v>3518.7218072894798</v>
      </c>
      <c r="BC13" s="48">
        <v>3247.1258178462258</v>
      </c>
      <c r="BD13" s="48">
        <v>3411.4511504529282</v>
      </c>
      <c r="BE13" s="48">
        <v>3523.6446011666953</v>
      </c>
      <c r="BF13" s="48">
        <v>3143.7042290953191</v>
      </c>
      <c r="BG13" s="48">
        <v>3237.3011697907655</v>
      </c>
      <c r="BH13" s="48">
        <v>3216.0632984332478</v>
      </c>
      <c r="BI13" s="48">
        <v>3158.6200672942887</v>
      </c>
      <c r="BJ13" s="48">
        <v>3321.18950735</v>
      </c>
      <c r="BK13" s="48">
        <v>3292.4800034737345</v>
      </c>
      <c r="BL13" s="48">
        <v>3353.7818728853936</v>
      </c>
      <c r="BM13" s="48">
        <v>3394.2199402230622</v>
      </c>
      <c r="BN13" s="48">
        <v>3192.3473556103017</v>
      </c>
      <c r="BO13" s="48">
        <v>3478.3105572180943</v>
      </c>
      <c r="BP13" s="48">
        <v>3504.78695811736</v>
      </c>
    </row>
    <row r="14" spans="1:68" ht="15" customHeight="1" x14ac:dyDescent="0.2">
      <c r="A14" s="45" t="s">
        <v>73</v>
      </c>
      <c r="B14" s="46">
        <v>3635.7916587513541</v>
      </c>
      <c r="C14" s="46">
        <v>3671.2128196019362</v>
      </c>
      <c r="D14" s="46">
        <v>3741.9782953940185</v>
      </c>
      <c r="E14" s="46">
        <v>3847.9331297296435</v>
      </c>
      <c r="F14" s="46">
        <v>3869.8862763831548</v>
      </c>
      <c r="G14" s="46">
        <v>3910.429801180052</v>
      </c>
      <c r="H14" s="46">
        <v>3914.009476595189</v>
      </c>
      <c r="I14" s="46">
        <v>3880.6379792301245</v>
      </c>
      <c r="J14" s="46">
        <v>3810.1974830119871</v>
      </c>
      <c r="K14" s="46">
        <v>3771.6826076667035</v>
      </c>
      <c r="L14" s="46">
        <v>3765.1629735875404</v>
      </c>
      <c r="M14" s="46">
        <v>3790.6714696358918</v>
      </c>
      <c r="N14" s="46">
        <v>3848.1771432570386</v>
      </c>
      <c r="O14" s="46">
        <v>3894.0551516187252</v>
      </c>
      <c r="P14" s="46">
        <v>3928.1959408224952</v>
      </c>
      <c r="Q14" s="46">
        <v>3950.5622288252866</v>
      </c>
      <c r="R14" s="46">
        <v>3961.9510633331388</v>
      </c>
      <c r="S14" s="46">
        <v>3968.9874929509906</v>
      </c>
      <c r="T14" s="46">
        <v>3972.1181128982284</v>
      </c>
      <c r="U14" s="46">
        <v>3971.3823599159405</v>
      </c>
      <c r="V14" s="46">
        <v>3966.6635245869015</v>
      </c>
      <c r="W14" s="46">
        <v>3964.2947611109557</v>
      </c>
      <c r="X14" s="46">
        <v>3964.1030147480506</v>
      </c>
      <c r="Y14" s="46">
        <v>3966.0891369644833</v>
      </c>
      <c r="Z14" s="46">
        <v>3970.2718176766589</v>
      </c>
      <c r="AA14" s="46">
        <v>3972.6837180032298</v>
      </c>
      <c r="AB14" s="46">
        <v>3973.3223065390557</v>
      </c>
      <c r="AC14" s="46">
        <v>3972.188620072408</v>
      </c>
      <c r="AD14" s="46">
        <v>3969.2595686028571</v>
      </c>
      <c r="AE14" s="46">
        <v>3974.1448693264238</v>
      </c>
      <c r="AF14" s="46">
        <v>3986.8142074481016</v>
      </c>
      <c r="AG14" s="46">
        <v>4007.2407728014709</v>
      </c>
      <c r="AH14" s="46">
        <v>4035.260363727848</v>
      </c>
      <c r="AI14" s="46">
        <v>4065.8425857347934</v>
      </c>
      <c r="AJ14" s="46">
        <v>4099.0056830247704</v>
      </c>
      <c r="AK14" s="46">
        <v>4134.8243675125796</v>
      </c>
      <c r="AL14" s="46">
        <v>4173.5558325705133</v>
      </c>
      <c r="AM14" s="46">
        <v>4207.3819038379961</v>
      </c>
      <c r="AN14" s="46">
        <v>4236.342263988271</v>
      </c>
      <c r="AO14" s="46">
        <v>4260.3919996032027</v>
      </c>
      <c r="AP14" s="46">
        <v>4258.8681093352252</v>
      </c>
      <c r="AQ14" s="46">
        <v>4254.4268360523474</v>
      </c>
      <c r="AR14" s="46">
        <v>4235.7233376021441</v>
      </c>
      <c r="AS14" s="46">
        <v>4202.6954236826341</v>
      </c>
      <c r="AT14" s="46">
        <v>4207.641642527321</v>
      </c>
      <c r="AU14" s="46">
        <v>4247.0421215915221</v>
      </c>
      <c r="AV14" s="46">
        <v>4353.7989861906281</v>
      </c>
      <c r="AW14" s="46">
        <v>4526.5525088557924</v>
      </c>
      <c r="AX14" s="46">
        <v>4729.9733755626121</v>
      </c>
      <c r="AY14" s="46">
        <v>4827.895549276217</v>
      </c>
      <c r="AZ14" s="46">
        <v>4816.1985268330527</v>
      </c>
      <c r="BA14" s="46">
        <v>4686.6067702524006</v>
      </c>
      <c r="BB14" s="46">
        <v>4426.3001211777828</v>
      </c>
      <c r="BC14" s="46">
        <v>4244.9162587043966</v>
      </c>
      <c r="BD14" s="46">
        <v>4165.6530487639475</v>
      </c>
      <c r="BE14" s="46">
        <v>4198.5645097787983</v>
      </c>
      <c r="BF14" s="46">
        <v>4343.0622970604072</v>
      </c>
      <c r="BG14" s="46">
        <v>4447.7376976748083</v>
      </c>
      <c r="BH14" s="46">
        <v>4512.2220470333241</v>
      </c>
      <c r="BI14" s="46">
        <v>4537.5139868086762</v>
      </c>
      <c r="BJ14" s="46">
        <v>4524.0099287859848</v>
      </c>
      <c r="BK14" s="46">
        <v>4539.1307126012398</v>
      </c>
      <c r="BL14" s="46">
        <v>4583.2529173776111</v>
      </c>
      <c r="BM14" s="46">
        <v>4656.3744034209585</v>
      </c>
      <c r="BN14" s="46">
        <v>4758.5052283322721</v>
      </c>
      <c r="BO14" s="46">
        <v>4834.8577739107177</v>
      </c>
      <c r="BP14" s="46">
        <v>4885.7309500316578</v>
      </c>
    </row>
    <row r="15" spans="1:68" ht="15" customHeight="1" x14ac:dyDescent="0.2">
      <c r="A15" s="47" t="s">
        <v>74</v>
      </c>
      <c r="B15" s="48">
        <v>736.59002987830229</v>
      </c>
      <c r="C15" s="48">
        <v>694.68054733554823</v>
      </c>
      <c r="D15" s="48">
        <v>697.26583833019447</v>
      </c>
      <c r="E15" s="48">
        <v>788.86706578083886</v>
      </c>
      <c r="F15" s="48">
        <v>837.05637968795122</v>
      </c>
      <c r="G15" s="48">
        <v>766.81265133828231</v>
      </c>
      <c r="H15" s="48">
        <v>769.20038547402828</v>
      </c>
      <c r="I15" s="48">
        <v>886.69241125311464</v>
      </c>
      <c r="J15" s="48">
        <v>614.87041932317891</v>
      </c>
      <c r="K15" s="48">
        <v>748.19473915705316</v>
      </c>
      <c r="L15" s="48">
        <v>873.636558336088</v>
      </c>
      <c r="M15" s="48">
        <v>1018.8343001697378</v>
      </c>
      <c r="N15" s="48">
        <v>1052.9754149214073</v>
      </c>
      <c r="O15" s="48">
        <v>910.86345152905074</v>
      </c>
      <c r="P15" s="48">
        <v>911.16675613616667</v>
      </c>
      <c r="Q15" s="48">
        <v>1141.4247371389515</v>
      </c>
      <c r="R15" s="48">
        <v>1004.0394062502053</v>
      </c>
      <c r="S15" s="48">
        <v>1034.6293705387941</v>
      </c>
      <c r="T15" s="48">
        <v>1106.885736363844</v>
      </c>
      <c r="U15" s="48">
        <v>1286.3467140043215</v>
      </c>
      <c r="V15" s="48">
        <v>1123.8634541789397</v>
      </c>
      <c r="W15" s="48">
        <v>1048.88839552851</v>
      </c>
      <c r="X15" s="48">
        <v>1017.9951308381337</v>
      </c>
      <c r="Y15" s="48">
        <v>1324.8219096677371</v>
      </c>
      <c r="Z15" s="48">
        <v>1250.18422844264</v>
      </c>
      <c r="AA15" s="48">
        <v>1160.8796187501173</v>
      </c>
      <c r="AB15" s="48">
        <v>1126.8760865651313</v>
      </c>
      <c r="AC15" s="48">
        <v>1212.1542727691553</v>
      </c>
      <c r="AD15" s="48">
        <v>1165.8755986251749</v>
      </c>
      <c r="AE15" s="48">
        <v>1055.9072193578334</v>
      </c>
      <c r="AF15" s="48">
        <v>1053.1072327380364</v>
      </c>
      <c r="AG15" s="48">
        <v>1231.3335960170327</v>
      </c>
      <c r="AH15" s="48">
        <v>1281.6625407454399</v>
      </c>
      <c r="AI15" s="48">
        <v>1299.9446804858833</v>
      </c>
      <c r="AJ15" s="48">
        <v>1388.5093288774715</v>
      </c>
      <c r="AK15" s="48">
        <v>1751.3614498912077</v>
      </c>
      <c r="AL15" s="48">
        <v>1481.9690185362156</v>
      </c>
      <c r="AM15" s="48">
        <v>1409.9062805258122</v>
      </c>
      <c r="AN15" s="48">
        <v>1529.515659421781</v>
      </c>
      <c r="AO15" s="48">
        <v>1492.5220415161914</v>
      </c>
      <c r="AP15" s="48">
        <v>1652.9576791971531</v>
      </c>
      <c r="AQ15" s="48">
        <v>1555.8907664967562</v>
      </c>
      <c r="AR15" s="48">
        <v>1476.5174395460745</v>
      </c>
      <c r="AS15" s="48">
        <v>1804.9963816844588</v>
      </c>
      <c r="AT15" s="48">
        <v>1657.304799179195</v>
      </c>
      <c r="AU15" s="48">
        <v>1685.1069167324995</v>
      </c>
      <c r="AV15" s="48">
        <v>1586.643855189431</v>
      </c>
      <c r="AW15" s="48">
        <v>1629.8419312388444</v>
      </c>
      <c r="AX15" s="48">
        <v>1537.9071908928786</v>
      </c>
      <c r="AY15" s="48">
        <v>1463.7599589808128</v>
      </c>
      <c r="AZ15" s="48">
        <v>1513.4963668268229</v>
      </c>
      <c r="BA15" s="48">
        <v>1770.9201505289336</v>
      </c>
      <c r="BB15" s="48">
        <v>1619.4829081842474</v>
      </c>
      <c r="BC15" s="48">
        <v>468.90168545887263</v>
      </c>
      <c r="BD15" s="48">
        <v>501.50230071380565</v>
      </c>
      <c r="BE15" s="48">
        <v>596.00177902684663</v>
      </c>
      <c r="BF15" s="48">
        <v>627.09886332105782</v>
      </c>
      <c r="BG15" s="48">
        <v>946.02573829465189</v>
      </c>
      <c r="BH15" s="48">
        <v>734.75630646741286</v>
      </c>
      <c r="BI15" s="48">
        <v>1100.7983671140255</v>
      </c>
      <c r="BJ15" s="48">
        <v>1095.3479716224508</v>
      </c>
      <c r="BK15" s="48">
        <v>1251.5545025472275</v>
      </c>
      <c r="BL15" s="48">
        <v>1358.9519077033922</v>
      </c>
      <c r="BM15" s="48">
        <v>1507.3930784433826</v>
      </c>
      <c r="BN15" s="48">
        <v>1656.5489837271998</v>
      </c>
      <c r="BO15" s="48">
        <v>1466.9517734591611</v>
      </c>
      <c r="BP15" s="48">
        <v>1986.545740083699</v>
      </c>
    </row>
    <row r="16" spans="1:68" ht="15" customHeight="1" x14ac:dyDescent="0.2">
      <c r="A16" s="45" t="s">
        <v>75</v>
      </c>
      <c r="B16" s="46">
        <v>2394.8993390088749</v>
      </c>
      <c r="C16" s="46">
        <v>2674.7355759481411</v>
      </c>
      <c r="D16" s="46">
        <v>3284.8514400678473</v>
      </c>
      <c r="E16" s="46">
        <v>4384.7200137111158</v>
      </c>
      <c r="F16" s="46">
        <v>2669.406898328722</v>
      </c>
      <c r="G16" s="46">
        <v>2729.4059891905117</v>
      </c>
      <c r="H16" s="46">
        <v>3679.2449430965166</v>
      </c>
      <c r="I16" s="46">
        <v>3730.9911442456432</v>
      </c>
      <c r="J16" s="46">
        <v>2806.6201896733314</v>
      </c>
      <c r="K16" s="46">
        <v>3275.025207604574</v>
      </c>
      <c r="L16" s="46">
        <v>3686.438623027233</v>
      </c>
      <c r="M16" s="46">
        <v>4846.6954270384113</v>
      </c>
      <c r="N16" s="46">
        <v>2808.0007641649199</v>
      </c>
      <c r="O16" s="46">
        <v>3468.7681282070666</v>
      </c>
      <c r="P16" s="46">
        <v>3892.0409764419774</v>
      </c>
      <c r="Q16" s="46">
        <v>4527.5708317829403</v>
      </c>
      <c r="R16" s="46">
        <v>3526.7726371821141</v>
      </c>
      <c r="S16" s="46">
        <v>3697.9374620560584</v>
      </c>
      <c r="T16" s="46">
        <v>4013.6820221737266</v>
      </c>
      <c r="U16" s="46">
        <v>5204.3229060506283</v>
      </c>
      <c r="V16" s="46">
        <v>3424.8392151739199</v>
      </c>
      <c r="W16" s="46">
        <v>3827.7645793488377</v>
      </c>
      <c r="X16" s="46">
        <v>3948.5020012394293</v>
      </c>
      <c r="Y16" s="46">
        <v>5342.1106336902376</v>
      </c>
      <c r="Z16" s="46">
        <v>3609.4462213484467</v>
      </c>
      <c r="AA16" s="46">
        <v>3941.774660981775</v>
      </c>
      <c r="AB16" s="46">
        <v>3581.3945660122358</v>
      </c>
      <c r="AC16" s="46">
        <v>5488.8689582203651</v>
      </c>
      <c r="AD16" s="46">
        <v>4018.4849203238355</v>
      </c>
      <c r="AE16" s="46">
        <v>4346.3092867469368</v>
      </c>
      <c r="AF16" s="46">
        <v>4366.7885786102979</v>
      </c>
      <c r="AG16" s="46">
        <v>4902.8399001611278</v>
      </c>
      <c r="AH16" s="46">
        <v>4150.2526788205223</v>
      </c>
      <c r="AI16" s="46">
        <v>4581.9849770988176</v>
      </c>
      <c r="AJ16" s="46">
        <v>3782.8140850342857</v>
      </c>
      <c r="AK16" s="46">
        <v>5729.5522590463597</v>
      </c>
      <c r="AL16" s="46">
        <v>4372.3171975352143</v>
      </c>
      <c r="AM16" s="46">
        <v>4431.0346366974845</v>
      </c>
      <c r="AN16" s="46">
        <v>4313.0015316254876</v>
      </c>
      <c r="AO16" s="46">
        <v>5711.619634141799</v>
      </c>
      <c r="AP16" s="46">
        <v>3970.7597710602709</v>
      </c>
      <c r="AQ16" s="46">
        <v>4400.2927720885918</v>
      </c>
      <c r="AR16" s="46">
        <v>4851.9981939516192</v>
      </c>
      <c r="AS16" s="46">
        <v>5406.7848336822444</v>
      </c>
      <c r="AT16" s="46">
        <v>4298.2925935696067</v>
      </c>
      <c r="AU16" s="46">
        <v>4813.754736596451</v>
      </c>
      <c r="AV16" s="46">
        <v>4882.4805659046624</v>
      </c>
      <c r="AW16" s="46">
        <v>5780.2995912965025</v>
      </c>
      <c r="AX16" s="46">
        <v>5148.2769872252502</v>
      </c>
      <c r="AY16" s="46">
        <v>5538.2260408995526</v>
      </c>
      <c r="AZ16" s="46">
        <v>5474.4434371247626</v>
      </c>
      <c r="BA16" s="46">
        <v>6715.4904617050215</v>
      </c>
      <c r="BB16" s="46">
        <v>4716.6996889914235</v>
      </c>
      <c r="BC16" s="46">
        <v>5079.8721361707612</v>
      </c>
      <c r="BD16" s="46">
        <v>5489.8955100314306</v>
      </c>
      <c r="BE16" s="46">
        <v>6853.5457664085616</v>
      </c>
      <c r="BF16" s="46">
        <v>5087.5294344571539</v>
      </c>
      <c r="BG16" s="46">
        <v>5763.912427633677</v>
      </c>
      <c r="BH16" s="46">
        <v>5800.6464623099673</v>
      </c>
      <c r="BI16" s="46">
        <v>6691.4482375146436</v>
      </c>
      <c r="BJ16" s="46">
        <v>5052.3366983632759</v>
      </c>
      <c r="BK16" s="46">
        <v>5227.0221635044545</v>
      </c>
      <c r="BL16" s="46">
        <v>5315.1746654198241</v>
      </c>
      <c r="BM16" s="46">
        <v>6717.0681164235784</v>
      </c>
      <c r="BN16" s="46">
        <v>5376.3187153187382</v>
      </c>
      <c r="BO16" s="46">
        <v>5663.4022869198488</v>
      </c>
      <c r="BP16" s="46">
        <v>5768.2075844936344</v>
      </c>
    </row>
    <row r="17" spans="1:68" ht="15" customHeight="1" x14ac:dyDescent="0.2">
      <c r="A17" s="47" t="s">
        <v>76</v>
      </c>
      <c r="B17" s="48">
        <v>1591.488303787768</v>
      </c>
      <c r="C17" s="48">
        <v>1608.4319106482078</v>
      </c>
      <c r="D17" s="48">
        <v>1710.6574155085036</v>
      </c>
      <c r="E17" s="48">
        <v>1610.8246508194018</v>
      </c>
      <c r="F17" s="48">
        <v>1729.7345747328334</v>
      </c>
      <c r="G17" s="48">
        <v>1740.8990843873776</v>
      </c>
      <c r="H17" s="48">
        <v>1778.4107112817965</v>
      </c>
      <c r="I17" s="48">
        <v>1777.5376295148653</v>
      </c>
      <c r="J17" s="48">
        <v>1752.5541404472856</v>
      </c>
      <c r="K17" s="48">
        <v>1786.7433682783037</v>
      </c>
      <c r="L17" s="48">
        <v>1804.0641539457529</v>
      </c>
      <c r="M17" s="48">
        <v>1791.4840769918978</v>
      </c>
      <c r="N17" s="48">
        <v>1841.2261201280537</v>
      </c>
      <c r="O17" s="48">
        <v>1914.959498194653</v>
      </c>
      <c r="P17" s="48">
        <v>1854.918622193507</v>
      </c>
      <c r="Q17" s="48">
        <v>1902.4662483508998</v>
      </c>
      <c r="R17" s="48">
        <v>1992.8551289718971</v>
      </c>
      <c r="S17" s="48">
        <v>1998.2234824731172</v>
      </c>
      <c r="T17" s="48">
        <v>1958.479181610345</v>
      </c>
      <c r="U17" s="48">
        <v>2026.128800562019</v>
      </c>
      <c r="V17" s="48">
        <v>2100.2601099143535</v>
      </c>
      <c r="W17" s="48">
        <v>2120.5388893561817</v>
      </c>
      <c r="X17" s="48">
        <v>2109.374906222909</v>
      </c>
      <c r="Y17" s="48">
        <v>2166.7714689216332</v>
      </c>
      <c r="Z17" s="48">
        <v>2097.6001708266567</v>
      </c>
      <c r="AA17" s="48">
        <v>2091.720198266175</v>
      </c>
      <c r="AB17" s="48">
        <v>2077.3922475970166</v>
      </c>
      <c r="AC17" s="48">
        <v>2128.1419739175803</v>
      </c>
      <c r="AD17" s="48">
        <v>2174.2196812228349</v>
      </c>
      <c r="AE17" s="48">
        <v>2177.7513456268343</v>
      </c>
      <c r="AF17" s="48">
        <v>2156.2706463752479</v>
      </c>
      <c r="AG17" s="48">
        <v>2182.5680881020157</v>
      </c>
      <c r="AH17" s="48">
        <v>2194.4512046410373</v>
      </c>
      <c r="AI17" s="48">
        <v>2188.6851884503922</v>
      </c>
      <c r="AJ17" s="48">
        <v>2171.7084059779745</v>
      </c>
      <c r="AK17" s="48">
        <v>2162.4902009305933</v>
      </c>
      <c r="AL17" s="48">
        <v>2367.6047705632232</v>
      </c>
      <c r="AM17" s="48">
        <v>2326.7033447278072</v>
      </c>
      <c r="AN17" s="48">
        <v>2328.129439133585</v>
      </c>
      <c r="AO17" s="48">
        <v>2314.6804455753795</v>
      </c>
      <c r="AP17" s="48">
        <v>2234.5733644616571</v>
      </c>
      <c r="AQ17" s="48">
        <v>2196.5262963285732</v>
      </c>
      <c r="AR17" s="48">
        <v>2129.5474328132382</v>
      </c>
      <c r="AS17" s="48">
        <v>2159.3515748808145</v>
      </c>
      <c r="AT17" s="48">
        <v>2162.3597128130286</v>
      </c>
      <c r="AU17" s="48">
        <v>2240.5089839177026</v>
      </c>
      <c r="AV17" s="48">
        <v>2208.5373558296842</v>
      </c>
      <c r="AW17" s="48">
        <v>2315.1613227745515</v>
      </c>
      <c r="AX17" s="48">
        <v>2273.0653049091243</v>
      </c>
      <c r="AY17" s="48">
        <v>2294.7824165731704</v>
      </c>
      <c r="AZ17" s="48">
        <v>2209.4402802271625</v>
      </c>
      <c r="BA17" s="48">
        <v>2276.9702561676272</v>
      </c>
      <c r="BB17" s="48">
        <v>2199.1643787882654</v>
      </c>
      <c r="BC17" s="48">
        <v>2145.9237009472513</v>
      </c>
      <c r="BD17" s="48">
        <v>2116.270613356819</v>
      </c>
      <c r="BE17" s="48">
        <v>2164.4525235446122</v>
      </c>
      <c r="BF17" s="48">
        <v>2179.8307440275016</v>
      </c>
      <c r="BG17" s="48">
        <v>2242.0861538508889</v>
      </c>
      <c r="BH17" s="48">
        <v>2163.0015596460544</v>
      </c>
      <c r="BI17" s="48">
        <v>2296.736812636168</v>
      </c>
      <c r="BJ17" s="48">
        <v>2127.8576818197116</v>
      </c>
      <c r="BK17" s="48">
        <v>2211.9535018493043</v>
      </c>
      <c r="BL17" s="48">
        <v>2151.2174625729781</v>
      </c>
      <c r="BM17" s="48">
        <v>2297.9793295040367</v>
      </c>
      <c r="BN17" s="48">
        <v>1949.2388039379587</v>
      </c>
      <c r="BO17" s="48">
        <v>2072.6947422797116</v>
      </c>
      <c r="BP17" s="48">
        <v>2101.5481340495303</v>
      </c>
    </row>
    <row r="18" spans="1:68" ht="15" customHeight="1" x14ac:dyDescent="0.2">
      <c r="A18" s="45" t="s">
        <v>122</v>
      </c>
      <c r="B18" s="46">
        <v>432.10291098829219</v>
      </c>
      <c r="C18" s="46">
        <v>433.75139559220236</v>
      </c>
      <c r="D18" s="46">
        <v>460.84139213268543</v>
      </c>
      <c r="E18" s="46">
        <v>557.17403261506342</v>
      </c>
      <c r="F18" s="46">
        <v>490.71866465438228</v>
      </c>
      <c r="G18" s="46">
        <v>537.84719947526787</v>
      </c>
      <c r="H18" s="46">
        <v>536.41010848259145</v>
      </c>
      <c r="I18" s="46">
        <v>452.4425001434758</v>
      </c>
      <c r="J18" s="46">
        <v>394.36424710868522</v>
      </c>
      <c r="K18" s="46">
        <v>678.43976149049456</v>
      </c>
      <c r="L18" s="46">
        <v>528.01398803050176</v>
      </c>
      <c r="M18" s="46">
        <v>518.63215495159454</v>
      </c>
      <c r="N18" s="46">
        <v>537.0801729922523</v>
      </c>
      <c r="O18" s="46">
        <v>570.40197914765542</v>
      </c>
      <c r="P18" s="46">
        <v>589.27506139226523</v>
      </c>
      <c r="Q18" s="46">
        <v>622.04653752312777</v>
      </c>
      <c r="R18" s="46">
        <v>644.72979966458695</v>
      </c>
      <c r="S18" s="46">
        <v>674.09572556798105</v>
      </c>
      <c r="T18" s="46">
        <v>674.0088199475839</v>
      </c>
      <c r="U18" s="46">
        <v>692.0055740989435</v>
      </c>
      <c r="V18" s="46">
        <v>558.92766666352861</v>
      </c>
      <c r="W18" s="46">
        <v>603.56805504788463</v>
      </c>
      <c r="X18" s="46">
        <v>489.75283515009608</v>
      </c>
      <c r="Y18" s="46">
        <v>738.89477018303091</v>
      </c>
      <c r="Z18" s="46">
        <v>697.14217178746139</v>
      </c>
      <c r="AA18" s="46">
        <v>782.82792944120729</v>
      </c>
      <c r="AB18" s="46">
        <v>714.69198760828124</v>
      </c>
      <c r="AC18" s="46">
        <v>854.70398228968509</v>
      </c>
      <c r="AD18" s="46">
        <v>747.19910015206506</v>
      </c>
      <c r="AE18" s="46">
        <v>744.13717265158959</v>
      </c>
      <c r="AF18" s="46">
        <v>729.18300021315849</v>
      </c>
      <c r="AG18" s="46">
        <v>1033.7217530719909</v>
      </c>
      <c r="AH18" s="46">
        <v>713.056749810013</v>
      </c>
      <c r="AI18" s="46">
        <v>712.54782922230095</v>
      </c>
      <c r="AJ18" s="46">
        <v>847.58141679142147</v>
      </c>
      <c r="AK18" s="46">
        <v>928.27700417626716</v>
      </c>
      <c r="AL18" s="46">
        <v>702.41505189300881</v>
      </c>
      <c r="AM18" s="46">
        <v>740.60321829569978</v>
      </c>
      <c r="AN18" s="46">
        <v>849.50898017122825</v>
      </c>
      <c r="AO18" s="46">
        <v>965.69674964006617</v>
      </c>
      <c r="AP18" s="46">
        <v>818.57863871882739</v>
      </c>
      <c r="AQ18" s="46">
        <v>850.34190945419869</v>
      </c>
      <c r="AR18" s="46">
        <v>947.11948589617646</v>
      </c>
      <c r="AS18" s="46">
        <v>992.10550271781426</v>
      </c>
      <c r="AT18" s="46">
        <v>807.97317746856766</v>
      </c>
      <c r="AU18" s="46">
        <v>850.73811723777817</v>
      </c>
      <c r="AV18" s="46">
        <v>914.58932212115792</v>
      </c>
      <c r="AW18" s="46">
        <v>1010.9483153746135</v>
      </c>
      <c r="AX18" s="46">
        <v>1047.6795293025884</v>
      </c>
      <c r="AY18" s="46">
        <v>1002.4582486287228</v>
      </c>
      <c r="AZ18" s="46">
        <v>993.86680924966413</v>
      </c>
      <c r="BA18" s="46">
        <v>987.42248151938986</v>
      </c>
      <c r="BB18" s="46">
        <v>1095.1481208965688</v>
      </c>
      <c r="BC18" s="46">
        <v>1088.1229726842807</v>
      </c>
      <c r="BD18" s="46">
        <v>1064.3450573500302</v>
      </c>
      <c r="BE18" s="46">
        <v>1306.8875926531684</v>
      </c>
      <c r="BF18" s="46">
        <v>1164.7257216406319</v>
      </c>
      <c r="BG18" s="46">
        <v>1211.7055712972813</v>
      </c>
      <c r="BH18" s="46">
        <v>1254.8210085995715</v>
      </c>
      <c r="BI18" s="46">
        <v>1302.4400418729203</v>
      </c>
      <c r="BJ18" s="46">
        <v>966.04989648455978</v>
      </c>
      <c r="BK18" s="46">
        <v>1063.1154476979846</v>
      </c>
      <c r="BL18" s="46">
        <v>1093.3835636574549</v>
      </c>
      <c r="BM18" s="46">
        <v>1371.4442036023077</v>
      </c>
      <c r="BN18" s="46">
        <v>836.07529313475061</v>
      </c>
      <c r="BO18" s="46">
        <v>875.09477760490552</v>
      </c>
      <c r="BP18" s="46">
        <v>1079.7920311079333</v>
      </c>
    </row>
    <row r="19" spans="1:68" ht="15" customHeight="1" x14ac:dyDescent="0.2">
      <c r="A19" s="47" t="s">
        <v>77</v>
      </c>
      <c r="B19" s="48">
        <v>526.35372915076323</v>
      </c>
      <c r="C19" s="48">
        <v>524.01325083025336</v>
      </c>
      <c r="D19" s="48">
        <v>519.33572454009118</v>
      </c>
      <c r="E19" s="48">
        <v>512.32613718171285</v>
      </c>
      <c r="F19" s="48">
        <v>494.08739331269709</v>
      </c>
      <c r="G19" s="48">
        <v>490.65581513662551</v>
      </c>
      <c r="H19" s="48">
        <v>498.12837533089578</v>
      </c>
      <c r="I19" s="48">
        <v>516.46606263838464</v>
      </c>
      <c r="J19" s="48">
        <v>545.42289203890232</v>
      </c>
      <c r="K19" s="48">
        <v>567.74026668033628</v>
      </c>
      <c r="L19" s="48">
        <v>583.58099277398514</v>
      </c>
      <c r="M19" s="48">
        <v>593.05526494705839</v>
      </c>
      <c r="N19" s="48">
        <v>596.22772937344587</v>
      </c>
      <c r="O19" s="48">
        <v>590.49450617978835</v>
      </c>
      <c r="P19" s="48">
        <v>576.00439860305551</v>
      </c>
      <c r="Q19" s="48">
        <v>553.10225799596833</v>
      </c>
      <c r="R19" s="48">
        <v>522.03201348368816</v>
      </c>
      <c r="S19" s="48">
        <v>529.30879568994305</v>
      </c>
      <c r="T19" s="48">
        <v>573.30662793106183</v>
      </c>
      <c r="U19" s="48">
        <v>654.08038728153713</v>
      </c>
      <c r="V19" s="48">
        <v>773.10417730229381</v>
      </c>
      <c r="W19" s="48">
        <v>840.98147521970793</v>
      </c>
      <c r="X19" s="48">
        <v>856.64709589762913</v>
      </c>
      <c r="Y19" s="48">
        <v>820.30290308065446</v>
      </c>
      <c r="Z19" s="48">
        <v>733.32883827695787</v>
      </c>
      <c r="AA19" s="48">
        <v>693.73301011765113</v>
      </c>
      <c r="AB19" s="48">
        <v>700.22779749584902</v>
      </c>
      <c r="AC19" s="48">
        <v>752.20840976689396</v>
      </c>
      <c r="AD19" s="48">
        <v>849.70257607604037</v>
      </c>
      <c r="AE19" s="48">
        <v>924.29875997836564</v>
      </c>
      <c r="AF19" s="48">
        <v>975.7767774198503</v>
      </c>
      <c r="AG19" s="48">
        <v>1004.1004930282396</v>
      </c>
      <c r="AH19" s="48">
        <v>1008.5654731480879</v>
      </c>
      <c r="AI19" s="48">
        <v>1005.1848859225892</v>
      </c>
      <c r="AJ19" s="48">
        <v>993.68833368942694</v>
      </c>
      <c r="AK19" s="48">
        <v>974.10230723989503</v>
      </c>
      <c r="AL19" s="48">
        <v>946.39097939975841</v>
      </c>
      <c r="AM19" s="48">
        <v>932.06430784780014</v>
      </c>
      <c r="AN19" s="48">
        <v>931.10128606781677</v>
      </c>
      <c r="AO19" s="48">
        <v>943.37842668462326</v>
      </c>
      <c r="AP19" s="48">
        <v>969.02440227129887</v>
      </c>
      <c r="AQ19" s="48">
        <v>983.68742962334022</v>
      </c>
      <c r="AR19" s="48">
        <v>987.77522140362476</v>
      </c>
      <c r="AS19" s="48">
        <v>981.22120717227688</v>
      </c>
      <c r="AT19" s="48">
        <v>964.817837705957</v>
      </c>
      <c r="AU19" s="48">
        <v>988.42547340230874</v>
      </c>
      <c r="AV19" s="48">
        <v>1052.152439985347</v>
      </c>
      <c r="AW19" s="48">
        <v>1153.2760589298114</v>
      </c>
      <c r="AX19" s="48">
        <v>1287.1768594863106</v>
      </c>
      <c r="AY19" s="48">
        <v>1326.0397705246173</v>
      </c>
      <c r="AZ19" s="48">
        <v>1273.7179289789817</v>
      </c>
      <c r="BA19" s="48">
        <v>1118.7125479557094</v>
      </c>
      <c r="BB19" s="48">
        <v>835.73973450722019</v>
      </c>
      <c r="BC19" s="48">
        <v>626.51270122522396</v>
      </c>
      <c r="BD19" s="48">
        <v>516.60921309921127</v>
      </c>
      <c r="BE19" s="48">
        <v>518.88964301509543</v>
      </c>
      <c r="BF19" s="48">
        <v>634.64169116956862</v>
      </c>
      <c r="BG19" s="48">
        <v>717.11777214058156</v>
      </c>
      <c r="BH19" s="48">
        <v>768.23286101301494</v>
      </c>
      <c r="BI19" s="48">
        <v>789.07190901594822</v>
      </c>
      <c r="BJ19" s="48">
        <v>779.85605114652685</v>
      </c>
      <c r="BK19" s="48">
        <v>785.57789254788679</v>
      </c>
      <c r="BL19" s="48">
        <v>806.01297027152066</v>
      </c>
      <c r="BM19" s="48">
        <v>841.16121388229965</v>
      </c>
      <c r="BN19" s="48">
        <v>891.00640178961135</v>
      </c>
      <c r="BO19" s="48">
        <v>928.22324000969422</v>
      </c>
      <c r="BP19" s="48">
        <v>953.00898988439076</v>
      </c>
    </row>
    <row r="20" spans="1:68" s="54" customFormat="1" ht="15" customHeight="1" x14ac:dyDescent="0.25">
      <c r="A20" s="49" t="s">
        <v>78</v>
      </c>
      <c r="B20" s="62">
        <v>31700.726811198281</v>
      </c>
      <c r="C20" s="62">
        <v>32964.362924960878</v>
      </c>
      <c r="D20" s="62">
        <v>31319.821728152707</v>
      </c>
      <c r="E20" s="62">
        <v>35170.334769999419</v>
      </c>
      <c r="F20" s="62">
        <v>34244.01799249051</v>
      </c>
      <c r="G20" s="62">
        <v>32825.138484636853</v>
      </c>
      <c r="H20" s="62">
        <v>35004.249031472442</v>
      </c>
      <c r="I20" s="62">
        <v>38477.522713744947</v>
      </c>
      <c r="J20" s="62">
        <v>34217.523548560952</v>
      </c>
      <c r="K20" s="62">
        <v>34268.985941999061</v>
      </c>
      <c r="L20" s="62">
        <v>35773.122601713018</v>
      </c>
      <c r="M20" s="62">
        <v>35879.7579354431</v>
      </c>
      <c r="N20" s="62">
        <v>34898.801830099699</v>
      </c>
      <c r="O20" s="62">
        <v>36079.925013710112</v>
      </c>
      <c r="P20" s="62">
        <v>35445.439745683783</v>
      </c>
      <c r="Q20" s="62">
        <v>35951.257931490887</v>
      </c>
      <c r="R20" s="62">
        <v>34879.933473521291</v>
      </c>
      <c r="S20" s="62">
        <v>36062.357383979688</v>
      </c>
      <c r="T20" s="62">
        <v>36871.153690257954</v>
      </c>
      <c r="U20" s="62">
        <v>38879.233955864511</v>
      </c>
      <c r="V20" s="62">
        <v>36615.167919793304</v>
      </c>
      <c r="W20" s="62">
        <v>37094.843751208355</v>
      </c>
      <c r="X20" s="62">
        <v>37343.842941763382</v>
      </c>
      <c r="Y20" s="62">
        <v>39784.159553815487</v>
      </c>
      <c r="Z20" s="62">
        <v>37861.697676795622</v>
      </c>
      <c r="AA20" s="62">
        <v>37062.118291218459</v>
      </c>
      <c r="AB20" s="62">
        <v>37101.608188178623</v>
      </c>
      <c r="AC20" s="62">
        <v>39629.636981317068</v>
      </c>
      <c r="AD20" s="62">
        <v>37975.10060309455</v>
      </c>
      <c r="AE20" s="62">
        <v>37880.60575434292</v>
      </c>
      <c r="AF20" s="62">
        <v>38071.825543139508</v>
      </c>
      <c r="AG20" s="62">
        <v>39435.508284920899</v>
      </c>
      <c r="AH20" s="62">
        <v>38034.212587702226</v>
      </c>
      <c r="AI20" s="62">
        <v>37916.4184117482</v>
      </c>
      <c r="AJ20" s="62">
        <v>37054.68189188384</v>
      </c>
      <c r="AK20" s="62">
        <v>40343.452108665595</v>
      </c>
      <c r="AL20" s="62">
        <v>39366.467159420936</v>
      </c>
      <c r="AM20" s="62">
        <v>38785.058970994811</v>
      </c>
      <c r="AN20" s="62">
        <v>39263.77190041737</v>
      </c>
      <c r="AO20" s="62">
        <v>41033.197969166758</v>
      </c>
      <c r="AP20" s="62">
        <v>41397.396634323362</v>
      </c>
      <c r="AQ20" s="62">
        <v>39823.674136641559</v>
      </c>
      <c r="AR20" s="62">
        <v>40086.817962040186</v>
      </c>
      <c r="AS20" s="62">
        <v>42213.910675823798</v>
      </c>
      <c r="AT20" s="62">
        <v>40378.0419744752</v>
      </c>
      <c r="AU20" s="62">
        <v>40918.391492778355</v>
      </c>
      <c r="AV20" s="62">
        <v>42283.516500688835</v>
      </c>
      <c r="AW20" s="62">
        <v>43675.105200089398</v>
      </c>
      <c r="AX20" s="62">
        <v>43809.08714883955</v>
      </c>
      <c r="AY20" s="62">
        <v>43089.381355252073</v>
      </c>
      <c r="AZ20" s="62">
        <v>45279.283684436763</v>
      </c>
      <c r="BA20" s="62">
        <v>47648.423951303048</v>
      </c>
      <c r="BB20" s="62">
        <v>44079.285375322412</v>
      </c>
      <c r="BC20" s="62">
        <v>28647.529391058153</v>
      </c>
      <c r="BD20" s="62">
        <v>33258.12890650396</v>
      </c>
      <c r="BE20" s="62">
        <v>35502.572097620345</v>
      </c>
      <c r="BF20" s="62">
        <v>33292.20383635199</v>
      </c>
      <c r="BG20" s="62">
        <v>36312.68969439753</v>
      </c>
      <c r="BH20" s="62">
        <v>37539.618043765302</v>
      </c>
      <c r="BI20" s="62">
        <v>41575.699422394384</v>
      </c>
      <c r="BJ20" s="62">
        <v>39700.306089608479</v>
      </c>
      <c r="BK20" s="62">
        <v>41808.688595906722</v>
      </c>
      <c r="BL20" s="62">
        <v>44453.55534006071</v>
      </c>
      <c r="BM20" s="62">
        <v>45807.696769669863</v>
      </c>
      <c r="BN20" s="62">
        <v>42718.324206733545</v>
      </c>
      <c r="BO20" s="62">
        <v>43273.080428223948</v>
      </c>
      <c r="BP20" s="62">
        <v>45415.529896659609</v>
      </c>
    </row>
    <row r="21" spans="1:68" ht="15" customHeight="1" x14ac:dyDescent="0.2">
      <c r="A21" s="45" t="s">
        <v>79</v>
      </c>
      <c r="B21" s="46">
        <v>4517.400465552907</v>
      </c>
      <c r="C21" s="46">
        <v>4757.1316880972208</v>
      </c>
      <c r="D21" s="46">
        <v>4775.3178221887483</v>
      </c>
      <c r="E21" s="46">
        <v>5566.7455001110229</v>
      </c>
      <c r="F21" s="46">
        <v>4934.5593875957093</v>
      </c>
      <c r="G21" s="46">
        <v>4814.4450201231621</v>
      </c>
      <c r="H21" s="46">
        <v>5309.895091149031</v>
      </c>
      <c r="I21" s="46">
        <v>5768.3617972017155</v>
      </c>
      <c r="J21" s="46">
        <v>4750.6637183052644</v>
      </c>
      <c r="K21" s="46">
        <v>4720.5493183444769</v>
      </c>
      <c r="L21" s="46">
        <v>4703.9398825873941</v>
      </c>
      <c r="M21" s="46">
        <v>4608.6591621603911</v>
      </c>
      <c r="N21" s="46">
        <v>4578.3073088147949</v>
      </c>
      <c r="O21" s="46">
        <v>4869.1317234296321</v>
      </c>
      <c r="P21" s="46">
        <v>4979.5379222654819</v>
      </c>
      <c r="Q21" s="46">
        <v>5057.1081955475238</v>
      </c>
      <c r="R21" s="46">
        <v>4860.1701883614214</v>
      </c>
      <c r="S21" s="46">
        <v>5230.1018962615954</v>
      </c>
      <c r="T21" s="46">
        <v>5594.6970219825216</v>
      </c>
      <c r="U21" s="46">
        <v>5864.6780210777442</v>
      </c>
      <c r="V21" s="46">
        <v>4650.4678909691602</v>
      </c>
      <c r="W21" s="46">
        <v>4622.6094647861646</v>
      </c>
      <c r="X21" s="46">
        <v>4885.8779632928599</v>
      </c>
      <c r="Y21" s="46">
        <v>5061.7456907218539</v>
      </c>
      <c r="Z21" s="46">
        <v>4759.1385033263768</v>
      </c>
      <c r="AA21" s="46">
        <v>4664.5199961424132</v>
      </c>
      <c r="AB21" s="46">
        <v>5004.886317216884</v>
      </c>
      <c r="AC21" s="46">
        <v>5047.0175479565978</v>
      </c>
      <c r="AD21" s="46">
        <v>4503.9567278462791</v>
      </c>
      <c r="AE21" s="46">
        <v>4351.7096317576988</v>
      </c>
      <c r="AF21" s="46">
        <v>4985.2696680055114</v>
      </c>
      <c r="AG21" s="46">
        <v>5130.0734164198966</v>
      </c>
      <c r="AH21" s="46">
        <v>4838.8327937741988</v>
      </c>
      <c r="AI21" s="46">
        <v>4880.6985395996235</v>
      </c>
      <c r="AJ21" s="46">
        <v>5175.6870523733987</v>
      </c>
      <c r="AK21" s="46">
        <v>5666.830614252789</v>
      </c>
      <c r="AL21" s="46">
        <v>5504.8320368242266</v>
      </c>
      <c r="AM21" s="46">
        <v>5437.3397774343111</v>
      </c>
      <c r="AN21" s="46">
        <v>5957.3337906822226</v>
      </c>
      <c r="AO21" s="46">
        <v>6007.4383950592528</v>
      </c>
      <c r="AP21" s="46">
        <v>6557.2741384891197</v>
      </c>
      <c r="AQ21" s="46">
        <v>6182.2029988436661</v>
      </c>
      <c r="AR21" s="46">
        <v>6297.8849482366259</v>
      </c>
      <c r="AS21" s="46">
        <v>7237.2340631494353</v>
      </c>
      <c r="AT21" s="46">
        <v>6937.8599694258219</v>
      </c>
      <c r="AU21" s="46">
        <v>7432.7346947497372</v>
      </c>
      <c r="AV21" s="46">
        <v>7634.2046528115106</v>
      </c>
      <c r="AW21" s="46">
        <v>7863.0105619264514</v>
      </c>
      <c r="AX21" s="46">
        <v>7274.0831199270306</v>
      </c>
      <c r="AY21" s="46">
        <v>7195.5552308353044</v>
      </c>
      <c r="AZ21" s="46">
        <v>7721.4802583592527</v>
      </c>
      <c r="BA21" s="46">
        <v>8656.7024405938209</v>
      </c>
      <c r="BB21" s="46">
        <v>8631.5537598254432</v>
      </c>
      <c r="BC21" s="46">
        <v>4679.394703612712</v>
      </c>
      <c r="BD21" s="46">
        <v>5831.3540251280738</v>
      </c>
      <c r="BE21" s="46">
        <v>6403.6012323162768</v>
      </c>
      <c r="BF21" s="46">
        <v>6156.7227050235915</v>
      </c>
      <c r="BG21" s="46">
        <v>6722.7231154091915</v>
      </c>
      <c r="BH21" s="46">
        <v>6855.6826841075799</v>
      </c>
      <c r="BI21" s="46">
        <v>8095.018637531105</v>
      </c>
      <c r="BJ21" s="46">
        <v>8189.0456552637806</v>
      </c>
      <c r="BK21" s="46">
        <v>8685.8875195988821</v>
      </c>
      <c r="BL21" s="46">
        <v>9178.111316162549</v>
      </c>
      <c r="BM21" s="46">
        <v>9461.1502821806425</v>
      </c>
      <c r="BN21" s="46">
        <v>9263.2777421289338</v>
      </c>
      <c r="BO21" s="46">
        <v>8915.6820732769447</v>
      </c>
      <c r="BP21" s="46">
        <v>9686.5273711754417</v>
      </c>
    </row>
    <row r="22" spans="1:68" ht="15" customHeight="1" x14ac:dyDescent="0.25">
      <c r="A22" s="50" t="s">
        <v>80</v>
      </c>
      <c r="B22" s="51">
        <v>36220.850487562515</v>
      </c>
      <c r="C22" s="51">
        <v>37722.326511997548</v>
      </c>
      <c r="D22" s="51">
        <v>36087.365099229617</v>
      </c>
      <c r="E22" s="51">
        <v>40721.500409801985</v>
      </c>
      <c r="F22" s="51">
        <v>39179.684295127132</v>
      </c>
      <c r="G22" s="51">
        <v>37637.817249621789</v>
      </c>
      <c r="H22" s="51">
        <v>40306.366362589717</v>
      </c>
      <c r="I22" s="51">
        <v>44239.627937189121</v>
      </c>
      <c r="J22" s="51">
        <v>38969.240333488517</v>
      </c>
      <c r="K22" s="51">
        <v>38991.129389241716</v>
      </c>
      <c r="L22" s="51">
        <v>40481.967049643616</v>
      </c>
      <c r="M22" s="51">
        <v>40494.918878615659</v>
      </c>
      <c r="N22" s="51">
        <v>39485.020867787323</v>
      </c>
      <c r="O22" s="51">
        <v>40951.205898427041</v>
      </c>
      <c r="P22" s="51">
        <v>40418.388827138071</v>
      </c>
      <c r="Q22" s="51">
        <v>41001.394310781638</v>
      </c>
      <c r="R22" s="51">
        <v>39737.460838421197</v>
      </c>
      <c r="S22" s="51">
        <v>41285.508962344073</v>
      </c>
      <c r="T22" s="51">
        <v>42453.660651876402</v>
      </c>
      <c r="U22" s="51">
        <v>44731.771744884325</v>
      </c>
      <c r="V22" s="51">
        <v>41258.992436143162</v>
      </c>
      <c r="W22" s="51">
        <v>41710.945131560133</v>
      </c>
      <c r="X22" s="51">
        <v>42222.587576565515</v>
      </c>
      <c r="Y22" s="51">
        <v>44838.664893037261</v>
      </c>
      <c r="Z22" s="51">
        <v>42612.594493330376</v>
      </c>
      <c r="AA22" s="51">
        <v>41718.690553514447</v>
      </c>
      <c r="AB22" s="51">
        <v>42105.369377096795</v>
      </c>
      <c r="AC22" s="51">
        <v>44669.365158948051</v>
      </c>
      <c r="AD22" s="51">
        <v>42467.174595159828</v>
      </c>
      <c r="AE22" s="51">
        <v>42218.297575238379</v>
      </c>
      <c r="AF22" s="51">
        <v>43052.393215298391</v>
      </c>
      <c r="AG22" s="51">
        <v>44560.193114385322</v>
      </c>
      <c r="AH22" s="51">
        <v>42867.147137968503</v>
      </c>
      <c r="AI22" s="51">
        <v>42792.52148437532</v>
      </c>
      <c r="AJ22" s="51">
        <v>42235.04911131713</v>
      </c>
      <c r="AK22" s="51">
        <v>46016.096266339053</v>
      </c>
      <c r="AL22" s="51">
        <v>44871.299196245185</v>
      </c>
      <c r="AM22" s="51">
        <v>44222.39874842915</v>
      </c>
      <c r="AN22" s="51">
        <v>45221.105691099612</v>
      </c>
      <c r="AO22" s="51">
        <v>47040.636364226011</v>
      </c>
      <c r="AP22" s="51">
        <v>47914.055711648602</v>
      </c>
      <c r="AQ22" s="51">
        <v>45975.731388500797</v>
      </c>
      <c r="AR22" s="51">
        <v>46349.048611323509</v>
      </c>
      <c r="AS22" s="51">
        <v>49370.661337729791</v>
      </c>
      <c r="AT22" s="51">
        <v>47225.643125960582</v>
      </c>
      <c r="AU22" s="51">
        <v>48220.247524197985</v>
      </c>
      <c r="AV22" s="51">
        <v>49787.034793037368</v>
      </c>
      <c r="AW22" s="51">
        <v>51405.328501190568</v>
      </c>
      <c r="AX22" s="51">
        <v>51020.223424945892</v>
      </c>
      <c r="AY22" s="51">
        <v>50218.250040224782</v>
      </c>
      <c r="AZ22" s="51">
        <v>52912.019379842553</v>
      </c>
      <c r="BA22" s="51">
        <v>56149.845471786219</v>
      </c>
      <c r="BB22" s="51">
        <v>52457.531597673064</v>
      </c>
      <c r="BC22" s="51">
        <v>33302.892568644114</v>
      </c>
      <c r="BD22" s="51">
        <v>39001.308383270698</v>
      </c>
      <c r="BE22" s="51">
        <v>41785.040130034686</v>
      </c>
      <c r="BF22" s="51">
        <v>39313.51539086931</v>
      </c>
      <c r="BG22" s="51">
        <v>42886.651714155778</v>
      </c>
      <c r="BH22" s="51">
        <v>44255.022177664883</v>
      </c>
      <c r="BI22" s="51">
        <v>49443.322285604583</v>
      </c>
      <c r="BJ22" s="51">
        <v>47597.015008377144</v>
      </c>
      <c r="BK22" s="51">
        <v>50177.068571385709</v>
      </c>
      <c r="BL22" s="51">
        <v>53302.988941511117</v>
      </c>
      <c r="BM22" s="51">
        <v>54929.61902978499</v>
      </c>
      <c r="BN22" s="51">
        <v>51602.775338975262</v>
      </c>
      <c r="BO22" s="51">
        <v>51871.285726049689</v>
      </c>
      <c r="BP22" s="51">
        <v>54722.203734635004</v>
      </c>
    </row>
    <row r="24" spans="1:68" ht="15" customHeight="1" x14ac:dyDescent="0.2">
      <c r="A24" s="33" t="s">
        <v>120</v>
      </c>
    </row>
  </sheetData>
  <pageMargins left="0.23622047244094491" right="0.70866141732283472" top="0.74803149606299213" bottom="0.74803149606299213" header="0.31496062992125984" footer="0.31496062992125984"/>
  <pageSetup paperSize="9" scale="49" orientation="portrait" r:id="rId1"/>
  <headerFooter>
    <oddHeader>&amp;C&amp;G</oddHeader>
  </headerFooter>
  <colBreaks count="3" manualBreakCount="3">
    <brk id="13" max="1048575" man="1"/>
    <brk id="29" max="1048575" man="1"/>
    <brk id="45" max="1048575" man="1"/>
  </colBreaks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25"/>
  <sheetViews>
    <sheetView showGridLines="0" view="pageLayout" topLeftCell="AR1" zoomScaleNormal="100" workbookViewId="0">
      <selection activeCell="BN11" sqref="BN11"/>
    </sheetView>
  </sheetViews>
  <sheetFormatPr defaultColWidth="8.7109375" defaultRowHeight="15" customHeight="1" x14ac:dyDescent="0.2"/>
  <cols>
    <col min="1" max="1" width="45.140625" style="1" bestFit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64" ht="15" customHeight="1" x14ac:dyDescent="0.25">
      <c r="A1" s="54" t="s">
        <v>141</v>
      </c>
    </row>
    <row r="2" spans="1:64" ht="15" customHeight="1" x14ac:dyDescent="0.25">
      <c r="A2" s="39" t="s">
        <v>0</v>
      </c>
      <c r="B2" s="23" t="s">
        <v>5</v>
      </c>
      <c r="C2" s="23" t="s">
        <v>6</v>
      </c>
      <c r="D2" s="23" t="s">
        <v>7</v>
      </c>
      <c r="E2" s="23" t="s">
        <v>8</v>
      </c>
      <c r="F2" s="23" t="s">
        <v>9</v>
      </c>
      <c r="G2" s="23" t="s">
        <v>10</v>
      </c>
      <c r="H2" s="23" t="s">
        <v>11</v>
      </c>
      <c r="I2" s="23" t="s">
        <v>12</v>
      </c>
      <c r="J2" s="23" t="s">
        <v>13</v>
      </c>
      <c r="K2" s="23" t="s">
        <v>14</v>
      </c>
      <c r="L2" s="23" t="s">
        <v>15</v>
      </c>
      <c r="M2" s="23" t="s">
        <v>16</v>
      </c>
      <c r="N2" s="23" t="s">
        <v>17</v>
      </c>
      <c r="O2" s="23" t="s">
        <v>18</v>
      </c>
      <c r="P2" s="23" t="s">
        <v>19</v>
      </c>
      <c r="Q2" s="23" t="s">
        <v>20</v>
      </c>
      <c r="R2" s="23" t="s">
        <v>21</v>
      </c>
      <c r="S2" s="23" t="s">
        <v>22</v>
      </c>
      <c r="T2" s="23" t="s">
        <v>23</v>
      </c>
      <c r="U2" s="23" t="s">
        <v>24</v>
      </c>
      <c r="V2" s="23" t="s">
        <v>25</v>
      </c>
      <c r="W2" s="23" t="s">
        <v>26</v>
      </c>
      <c r="X2" s="23" t="s">
        <v>27</v>
      </c>
      <c r="Y2" s="23" t="s">
        <v>28</v>
      </c>
      <c r="Z2" s="23" t="s">
        <v>29</v>
      </c>
      <c r="AA2" s="23" t="s">
        <v>30</v>
      </c>
      <c r="AB2" s="23" t="s">
        <v>31</v>
      </c>
      <c r="AC2" s="23" t="s">
        <v>32</v>
      </c>
      <c r="AD2" s="23" t="s">
        <v>33</v>
      </c>
      <c r="AE2" s="23" t="s">
        <v>34</v>
      </c>
      <c r="AF2" s="23" t="s">
        <v>35</v>
      </c>
      <c r="AG2" s="23" t="s">
        <v>36</v>
      </c>
      <c r="AH2" s="23" t="s">
        <v>37</v>
      </c>
      <c r="AI2" s="23" t="s">
        <v>38</v>
      </c>
      <c r="AJ2" s="23" t="s">
        <v>39</v>
      </c>
      <c r="AK2" s="23" t="s">
        <v>40</v>
      </c>
      <c r="AL2" s="23" t="s">
        <v>41</v>
      </c>
      <c r="AM2" s="23" t="s">
        <v>42</v>
      </c>
      <c r="AN2" s="23" t="s">
        <v>43</v>
      </c>
      <c r="AO2" s="23" t="s">
        <v>44</v>
      </c>
      <c r="AP2" s="23" t="s">
        <v>45</v>
      </c>
      <c r="AQ2" s="23" t="s">
        <v>46</v>
      </c>
      <c r="AR2" s="23" t="s">
        <v>47</v>
      </c>
      <c r="AS2" s="23" t="s">
        <v>48</v>
      </c>
      <c r="AT2" s="23" t="s">
        <v>49</v>
      </c>
      <c r="AU2" s="23" t="s">
        <v>50</v>
      </c>
      <c r="AV2" s="23" t="s">
        <v>51</v>
      </c>
      <c r="AW2" s="23" t="s">
        <v>52</v>
      </c>
      <c r="AX2" s="23" t="s">
        <v>53</v>
      </c>
      <c r="AY2" s="23" t="s">
        <v>54</v>
      </c>
      <c r="AZ2" s="23" t="s">
        <v>55</v>
      </c>
      <c r="BA2" s="23" t="s">
        <v>56</v>
      </c>
      <c r="BB2" s="23" t="s">
        <v>57</v>
      </c>
      <c r="BC2" s="23" t="s">
        <v>58</v>
      </c>
      <c r="BD2" s="23" t="s">
        <v>59</v>
      </c>
      <c r="BE2" s="23" t="s">
        <v>60</v>
      </c>
      <c r="BF2" s="23" t="s">
        <v>61</v>
      </c>
      <c r="BG2" s="23" t="s">
        <v>62</v>
      </c>
      <c r="BH2" s="23" t="s">
        <v>63</v>
      </c>
      <c r="BI2" s="23" t="s">
        <v>64</v>
      </c>
      <c r="BJ2" s="23" t="s">
        <v>132</v>
      </c>
      <c r="BK2" s="23" t="s">
        <v>134</v>
      </c>
      <c r="BL2" s="23" t="s">
        <v>138</v>
      </c>
    </row>
    <row r="3" spans="1:64" ht="15" customHeight="1" x14ac:dyDescent="0.2">
      <c r="A3" s="42" t="s">
        <v>65</v>
      </c>
      <c r="B3" s="55">
        <f>(PIB_ENC[[#This Row],[2008:I]]/PIB_ENC[[#This Row],[2007:I]]-1)*100</f>
        <v>6.0104313659595787</v>
      </c>
      <c r="C3" s="55">
        <f>(PIB_ENC[[#This Row],[2008:II]]/PIB_ENC[[#This Row],[2007:II]]-1)*100</f>
        <v>-7.3443126623229933</v>
      </c>
      <c r="D3" s="55">
        <f>(PIB_ENC[[#This Row],[2008:III]]/PIB_ENC[[#This Row],[2007:III]]-1)*100</f>
        <v>4.7896773424821015</v>
      </c>
      <c r="E3" s="55">
        <f>(PIB_ENC[[#This Row],[2008:IV]]/PIB_ENC[[#This Row],[2007:IV]]-1)*100</f>
        <v>14.772130273835371</v>
      </c>
      <c r="F3" s="55">
        <f>(PIB_ENC[[#This Row],[2009:I]]/PIB_ENC[[#This Row],[2008:I]]-1)*100</f>
        <v>10.106678477519605</v>
      </c>
      <c r="G3" s="55">
        <f>(PIB_ENC[[#This Row],[2009:II]]/PIB_ENC[[#This Row],[2008:II]]-1)*100</f>
        <v>21.370024684958121</v>
      </c>
      <c r="H3" s="55">
        <f>(PIB_ENC[[#This Row],[2009:III]]/PIB_ENC[[#This Row],[2008:III]]-1)*100</f>
        <v>0.37325904524221354</v>
      </c>
      <c r="I3" s="55">
        <f>(PIB_ENC[[#This Row],[2009:IV]]/PIB_ENC[[#This Row],[2008:IV]]-1)*100</f>
        <v>9.6610451653900817</v>
      </c>
      <c r="J3" s="55">
        <f>(PIB_ENC[[#This Row],[2010:I]]/PIB_ENC[[#This Row],[2009:I]]-1)*100</f>
        <v>21.740857108303135</v>
      </c>
      <c r="K3" s="55">
        <f>(PIB_ENC[[#This Row],[2010:II]]/PIB_ENC[[#This Row],[2009:II]]-1)*100</f>
        <v>-9.2721336110826549</v>
      </c>
      <c r="L3" s="55">
        <f>(PIB_ENC[[#This Row],[2010:III]]/PIB_ENC[[#This Row],[2009:III]]-1)*100</f>
        <v>-19.034185234684642</v>
      </c>
      <c r="M3" s="55">
        <f>(PIB_ENC[[#This Row],[2010:IV]]/PIB_ENC[[#This Row],[2009:IV]]-1)*100</f>
        <v>-22.792710269971352</v>
      </c>
      <c r="N3" s="55">
        <f>(PIB_ENC[[#This Row],[2011:I]]/PIB_ENC[[#This Row],[2010:I]]-1)*100</f>
        <v>-8.7319007588222863</v>
      </c>
      <c r="O3" s="55">
        <f>(PIB_ENC[[#This Row],[2011:II]]/PIB_ENC[[#This Row],[2010:II]]-1)*100</f>
        <v>29.089678975339382</v>
      </c>
      <c r="P3" s="55">
        <f>(PIB_ENC[[#This Row],[2011:III]]/PIB_ENC[[#This Row],[2010:III]]-1)*100</f>
        <v>11.735413605991196</v>
      </c>
      <c r="Q3" s="55">
        <f>(PIB_ENC[[#This Row],[2011:IV]]/PIB_ENC[[#This Row],[2010:IV]]-1)*100</f>
        <v>10.975377117407881</v>
      </c>
      <c r="R3" s="55">
        <f>(PIB_ENC[[#This Row],[2012:I]]/PIB_ENC[[#This Row],[2011:I]]-1)*100</f>
        <v>3.7216692412747721</v>
      </c>
      <c r="S3" s="55">
        <f>(PIB_ENC[[#This Row],[2012:II]]/PIB_ENC[[#This Row],[2011:II]]-1)*100</f>
        <v>4.6113785395005991</v>
      </c>
      <c r="T3" s="55">
        <f>(PIB_ENC[[#This Row],[2012:III]]/PIB_ENC[[#This Row],[2011:III]]-1)*100</f>
        <v>12.125828766782876</v>
      </c>
      <c r="U3" s="55">
        <f>(PIB_ENC[[#This Row],[2012:IV]]/PIB_ENC[[#This Row],[2011:IV]]-1)*100</f>
        <v>16.933480376859556</v>
      </c>
      <c r="V3" s="55">
        <f>(PIB_ENC[[#This Row],[2013:I]]/PIB_ENC[[#This Row],[2012:I]]-1)*100</f>
        <v>-0.43954129845008572</v>
      </c>
      <c r="W3" s="55">
        <f>(PIB_ENC[[#This Row],[2013:II]]/PIB_ENC[[#This Row],[2012:II]]-1)*100</f>
        <v>0.13587525100300368</v>
      </c>
      <c r="X3" s="55">
        <f>(PIB_ENC[[#This Row],[2013:III]]/PIB_ENC[[#This Row],[2012:III]]-1)*100</f>
        <v>-8.9453072472056245</v>
      </c>
      <c r="Y3" s="55">
        <f>(PIB_ENC[[#This Row],[2013:IV]]/PIB_ENC[[#This Row],[2012:IV]]-1)*100</f>
        <v>-8.1804816891149486</v>
      </c>
      <c r="Z3" s="55">
        <f>(PIB_ENC[[#This Row],[2014:I]]/PIB_ENC[[#This Row],[2013:I]]-1)*100</f>
        <v>-4.9003683527999335</v>
      </c>
      <c r="AA3" s="55">
        <f>(PIB_ENC[[#This Row],[2014:II]]/PIB_ENC[[#This Row],[2013:II]]-1)*100</f>
        <v>3.2277412969879515</v>
      </c>
      <c r="AB3" s="55">
        <f>(PIB_ENC[[#This Row],[2014:III]]/PIB_ENC[[#This Row],[2013:III]]-1)*100</f>
        <v>12.300249969669498</v>
      </c>
      <c r="AC3" s="55">
        <f>(PIB_ENC[[#This Row],[2014:IV]]/PIB_ENC[[#This Row],[2013:IV]]-1)*100</f>
        <v>0.52918910317616419</v>
      </c>
      <c r="AD3" s="55">
        <f>(PIB_ENC[[#This Row],[2015:I]]/PIB_ENC[[#This Row],[2014:I]]-1)*100</f>
        <v>10.138657250175797</v>
      </c>
      <c r="AE3" s="55">
        <f>(PIB_ENC[[#This Row],[2015:II]]/PIB_ENC[[#This Row],[2014:II]]-1)*100</f>
        <v>-0.51331949726480808</v>
      </c>
      <c r="AF3" s="55">
        <f>(PIB_ENC[[#This Row],[2015:III]]/PIB_ENC[[#This Row],[2014:III]]-1)*100</f>
        <v>-5.4167374601040486</v>
      </c>
      <c r="AG3" s="55">
        <f>(PIB_ENC[[#This Row],[2015:IV]]/PIB_ENC[[#This Row],[2014:IV]]-1)*100</f>
        <v>24.680901496118722</v>
      </c>
      <c r="AH3" s="55">
        <f>(PIB_ENC[[#This Row],[2016:I]]/PIB_ENC[[#This Row],[2015:I]]-1)*100</f>
        <v>7.1032895612908264</v>
      </c>
      <c r="AI3" s="55">
        <f>(PIB_ENC[[#This Row],[2016:II]]/PIB_ENC[[#This Row],[2015:II]]-1)*100</f>
        <v>-6.2402610008625903</v>
      </c>
      <c r="AJ3" s="55">
        <f>(PIB_ENC[[#This Row],[2016:III]]/PIB_ENC[[#This Row],[2015:III]]-1)*100</f>
        <v>30.604938038923923</v>
      </c>
      <c r="AK3" s="55">
        <f>(PIB_ENC[[#This Row],[2016:IV]]/PIB_ENC[[#This Row],[2015:IV]]-1)*100</f>
        <v>17.921467925928415</v>
      </c>
      <c r="AL3" s="55">
        <f>(PIB_ENC[[#This Row],[2017:I]]/PIB_ENC[[#This Row],[2016:I]]-1)*100</f>
        <v>-17.903886472549569</v>
      </c>
      <c r="AM3" s="55">
        <f>(PIB_ENC[[#This Row],[2017:II]]/PIB_ENC[[#This Row],[2016:II]]-1)*100</f>
        <v>-11.96454748842617</v>
      </c>
      <c r="AN3" s="55">
        <f>(PIB_ENC[[#This Row],[2017:III]]/PIB_ENC[[#This Row],[2016:III]]-1)*100</f>
        <v>-6.2522322431131983</v>
      </c>
      <c r="AO3" s="55">
        <f>(PIB_ENC[[#This Row],[2017:IV]]/PIB_ENC[[#This Row],[2016:IV]]-1)*100</f>
        <v>-22.061154237568658</v>
      </c>
      <c r="AP3" s="55">
        <f>(PIB_ENC[[#This Row],[2018:I]]/PIB_ENC[[#This Row],[2017:I]]-1)*100</f>
        <v>-20.973378762816196</v>
      </c>
      <c r="AQ3" s="55">
        <f>(PIB_ENC[[#This Row],[2018:II]]/PIB_ENC[[#This Row],[2017:II]]-1)*100</f>
        <v>-18.848180774580381</v>
      </c>
      <c r="AR3" s="55">
        <f>(PIB_ENC[[#This Row],[2018:III]]/PIB_ENC[[#This Row],[2017:III]]-1)*100</f>
        <v>5.698450697955626</v>
      </c>
      <c r="AS3" s="55">
        <f>(PIB_ENC[[#This Row],[2018:IV]]/PIB_ENC[[#This Row],[2017:IV]]-1)*100</f>
        <v>-30.223210446420048</v>
      </c>
      <c r="AT3" s="55">
        <f>(PIB_ENC[[#This Row],[2019:I]]/PIB_ENC[[#This Row],[2018:I]]-1)*100</f>
        <v>-21.916717778517725</v>
      </c>
      <c r="AU3" s="55">
        <f>(PIB_ENC[[#This Row],[2019:II]]/PIB_ENC[[#This Row],[2018:II]]-1)*100</f>
        <v>-22.682669193881267</v>
      </c>
      <c r="AV3" s="55">
        <f>(PIB_ENC[[#This Row],[2019:III]]/PIB_ENC[[#This Row],[2018:III]]-1)*100</f>
        <v>-5.0502158853131807</v>
      </c>
      <c r="AW3" s="55">
        <f>(PIB_ENC[[#This Row],[2019:IV]]/PIB_ENC[[#This Row],[2018:IV]]-1)*100</f>
        <v>58.648137057032621</v>
      </c>
      <c r="AX3" s="55">
        <f>(PIB_ENC[[#This Row],[2020:I]]/PIB_ENC[[#This Row],[2019:I]]-1)*100</f>
        <v>57.167117525072733</v>
      </c>
      <c r="AY3" s="55">
        <f>(PIB_ENC[[#This Row],[2020:II]]/PIB_ENC[[#This Row],[2019:II]]-1)*100</f>
        <v>34.774694752953408</v>
      </c>
      <c r="AZ3" s="55">
        <f>(PIB_ENC[[#This Row],[2020:III]]/PIB_ENC[[#This Row],[2019:III]]-1)*100</f>
        <v>4.3159010405639631</v>
      </c>
      <c r="BA3" s="55">
        <f>(PIB_ENC[[#This Row],[2020:IV]]/PIB_ENC[[#This Row],[2019:IV]]-1)*100</f>
        <v>-4.2116897962486295</v>
      </c>
      <c r="BB3" s="55">
        <f>(PIB_ENC[[#This Row],[2021:I]]/PIB_ENC[[#This Row],[2020:I]]-1)*100</f>
        <v>3.946838309423284</v>
      </c>
      <c r="BC3" s="55">
        <f>(PIB_ENC[[#This Row],[2021:II]]/PIB_ENC[[#This Row],[2020:II]]-1)*100</f>
        <v>-5.8005069944019993</v>
      </c>
      <c r="BD3" s="55">
        <f>(PIB_ENC[[#This Row],[2021:III]]/PIB_ENC[[#This Row],[2020:III]]-1)*100</f>
        <v>11.551874576604071</v>
      </c>
      <c r="BE3" s="55">
        <f>(PIB_ENC[[#This Row],[2021:IV]]/PIB_ENC[[#This Row],[2020:IV]]-1)*100</f>
        <v>-7.5804538328611892</v>
      </c>
      <c r="BF3" s="55">
        <f>(PIB_ENC[[#This Row],[2022:I]]/PIB_ENC[[#This Row],[2021:I]]-1)*100</f>
        <v>-19.844427345087588</v>
      </c>
      <c r="BG3" s="55">
        <f>(PIB_ENC[[#This Row],[2022:II]]/PIB_ENC[[#This Row],[2021:II]]-1)*100</f>
        <v>-2.4786067356973751</v>
      </c>
      <c r="BH3" s="55">
        <f>(PIB_ENC[[#This Row],[2022:III]]/PIB_ENC[[#This Row],[2021:III]]-1)*100</f>
        <v>-12.208975284382396</v>
      </c>
      <c r="BI3" s="55">
        <f>(PIB_ENC[[#This Row],[2022:IV]]/PIB_ENC[[#This Row],[2021:IV]]-1)*100</f>
        <v>3.1592993611447184</v>
      </c>
      <c r="BJ3" s="55">
        <f>(PIB_ENC[[#This Row],[2023:I]]/PIB_ENC[[#This Row],[2022:I]]-1)*100</f>
        <v>-5.7557794376891902</v>
      </c>
      <c r="BK3" s="55">
        <f>(PIB_ENC[[#This Row],[2023:II]]/PIB_ENC[[#This Row],[2022:II]]-1)*100</f>
        <v>-19.463597971087221</v>
      </c>
      <c r="BL3" s="55">
        <f>(PIB_ENC[[#This Row],[2023:III]]/PIB_ENC[[#This Row],[2022:III]]-1)*100</f>
        <v>10.935142577875755</v>
      </c>
    </row>
    <row r="4" spans="1:64" ht="15" customHeight="1" x14ac:dyDescent="0.2">
      <c r="A4" s="45" t="s">
        <v>121</v>
      </c>
      <c r="B4" s="56">
        <f>(PIB_ENC[[#This Row],[2008:I]]/PIB_ENC[[#This Row],[2007:I]]-1)*100</f>
        <v>-10.66657452123706</v>
      </c>
      <c r="C4" s="56">
        <f>(PIB_ENC[[#This Row],[2008:II]]/PIB_ENC[[#This Row],[2007:II]]-1)*100</f>
        <v>-18.924712010197364</v>
      </c>
      <c r="D4" s="56">
        <f>(PIB_ENC[[#This Row],[2008:III]]/PIB_ENC[[#This Row],[2007:III]]-1)*100</f>
        <v>-37.901175566747405</v>
      </c>
      <c r="E4" s="56">
        <f>(PIB_ENC[[#This Row],[2008:IV]]/PIB_ENC[[#This Row],[2007:IV]]-1)*100</f>
        <v>-14.252200637946855</v>
      </c>
      <c r="F4" s="56">
        <f>(PIB_ENC[[#This Row],[2009:I]]/PIB_ENC[[#This Row],[2008:I]]-1)*100</f>
        <v>13.560046633552702</v>
      </c>
      <c r="G4" s="56">
        <f>(PIB_ENC[[#This Row],[2009:II]]/PIB_ENC[[#This Row],[2008:II]]-1)*100</f>
        <v>31.271717042041814</v>
      </c>
      <c r="H4" s="56">
        <f>(PIB_ENC[[#This Row],[2009:III]]/PIB_ENC[[#This Row],[2008:III]]-1)*100</f>
        <v>64.654281965240983</v>
      </c>
      <c r="I4" s="56">
        <f>(PIB_ENC[[#This Row],[2009:IV]]/PIB_ENC[[#This Row],[2008:IV]]-1)*100</f>
        <v>55.073935706867715</v>
      </c>
      <c r="J4" s="56">
        <f>(PIB_ENC[[#This Row],[2010:I]]/PIB_ENC[[#This Row],[2009:I]]-1)*100</f>
        <v>11.803842858892377</v>
      </c>
      <c r="K4" s="56">
        <f>(PIB_ENC[[#This Row],[2010:II]]/PIB_ENC[[#This Row],[2009:II]]-1)*100</f>
        <v>5.1362181924733408</v>
      </c>
      <c r="L4" s="56">
        <f>(PIB_ENC[[#This Row],[2010:III]]/PIB_ENC[[#This Row],[2009:III]]-1)*100</f>
        <v>7.9005893366443036</v>
      </c>
      <c r="M4" s="56">
        <f>(PIB_ENC[[#This Row],[2010:IV]]/PIB_ENC[[#This Row],[2009:IV]]-1)*100</f>
        <v>-8.3716137827592121</v>
      </c>
      <c r="N4" s="56">
        <f>(PIB_ENC[[#This Row],[2011:I]]/PIB_ENC[[#This Row],[2010:I]]-1)*100</f>
        <v>-37.641587320853667</v>
      </c>
      <c r="O4" s="56">
        <f>(PIB_ENC[[#This Row],[2011:II]]/PIB_ENC[[#This Row],[2010:II]]-1)*100</f>
        <v>-37.514272051273309</v>
      </c>
      <c r="P4" s="56">
        <f>(PIB_ENC[[#This Row],[2011:III]]/PIB_ENC[[#This Row],[2010:III]]-1)*100</f>
        <v>-43.631135232373595</v>
      </c>
      <c r="Q4" s="56">
        <f>(PIB_ENC[[#This Row],[2011:IV]]/PIB_ENC[[#This Row],[2010:IV]]-1)*100</f>
        <v>-9.6344425449606312</v>
      </c>
      <c r="R4" s="56">
        <f>(PIB_ENC[[#This Row],[2012:I]]/PIB_ENC[[#This Row],[2011:I]]-1)*100</f>
        <v>38.576486754562382</v>
      </c>
      <c r="S4" s="56">
        <f>(PIB_ENC[[#This Row],[2012:II]]/PIB_ENC[[#This Row],[2011:II]]-1)*100</f>
        <v>55.114243037672559</v>
      </c>
      <c r="T4" s="56">
        <f>(PIB_ENC[[#This Row],[2012:III]]/PIB_ENC[[#This Row],[2011:III]]-1)*100</f>
        <v>59.360252676261837</v>
      </c>
      <c r="U4" s="56">
        <f>(PIB_ENC[[#This Row],[2012:IV]]/PIB_ENC[[#This Row],[2011:IV]]-1)*100</f>
        <v>-9.1183513323397811</v>
      </c>
      <c r="V4" s="56">
        <f>(PIB_ENC[[#This Row],[2013:I]]/PIB_ENC[[#This Row],[2012:I]]-1)*100</f>
        <v>21.512734763229304</v>
      </c>
      <c r="W4" s="56">
        <f>(PIB_ENC[[#This Row],[2013:II]]/PIB_ENC[[#This Row],[2012:II]]-1)*100</f>
        <v>8.4854179593015111</v>
      </c>
      <c r="X4" s="56">
        <f>(PIB_ENC[[#This Row],[2013:III]]/PIB_ENC[[#This Row],[2012:III]]-1)*100</f>
        <v>15.633370119697322</v>
      </c>
      <c r="Y4" s="56">
        <f>(PIB_ENC[[#This Row],[2013:IV]]/PIB_ENC[[#This Row],[2012:IV]]-1)*100</f>
        <v>46.236239922895848</v>
      </c>
      <c r="Z4" s="56">
        <f>(PIB_ENC[[#This Row],[2014:I]]/PIB_ENC[[#This Row],[2013:I]]-1)*100</f>
        <v>-4.4848289759021558</v>
      </c>
      <c r="AA4" s="56">
        <f>(PIB_ENC[[#This Row],[2014:II]]/PIB_ENC[[#This Row],[2013:II]]-1)*100</f>
        <v>3.4928018603949118</v>
      </c>
      <c r="AB4" s="56">
        <f>(PIB_ENC[[#This Row],[2014:III]]/PIB_ENC[[#This Row],[2013:III]]-1)*100</f>
        <v>5.9360845836838871</v>
      </c>
      <c r="AC4" s="56">
        <f>(PIB_ENC[[#This Row],[2014:IV]]/PIB_ENC[[#This Row],[2013:IV]]-1)*100</f>
        <v>-4.0270458999682068</v>
      </c>
      <c r="AD4" s="56">
        <f>(PIB_ENC[[#This Row],[2015:I]]/PIB_ENC[[#This Row],[2014:I]]-1)*100</f>
        <v>3.9815376470228703</v>
      </c>
      <c r="AE4" s="56">
        <f>(PIB_ENC[[#This Row],[2015:II]]/PIB_ENC[[#This Row],[2014:II]]-1)*100</f>
        <v>1.8785730536773571</v>
      </c>
      <c r="AF4" s="56">
        <f>(PIB_ENC[[#This Row],[2015:III]]/PIB_ENC[[#This Row],[2014:III]]-1)*100</f>
        <v>16.700253191573623</v>
      </c>
      <c r="AG4" s="56">
        <f>(PIB_ENC[[#This Row],[2015:IV]]/PIB_ENC[[#This Row],[2014:IV]]-1)*100</f>
        <v>45.564994589022412</v>
      </c>
      <c r="AH4" s="56">
        <f>(PIB_ENC[[#This Row],[2016:I]]/PIB_ENC[[#This Row],[2015:I]]-1)*100</f>
        <v>6.9043133306324389</v>
      </c>
      <c r="AI4" s="56">
        <f>(PIB_ENC[[#This Row],[2016:II]]/PIB_ENC[[#This Row],[2015:II]]-1)*100</f>
        <v>-6.8970124922380531</v>
      </c>
      <c r="AJ4" s="56">
        <f>(PIB_ENC[[#This Row],[2016:III]]/PIB_ENC[[#This Row],[2015:III]]-1)*100</f>
        <v>37.813654753219097</v>
      </c>
      <c r="AK4" s="56">
        <f>(PIB_ENC[[#This Row],[2016:IV]]/PIB_ENC[[#This Row],[2015:IV]]-1)*100</f>
        <v>-37.388832391612823</v>
      </c>
      <c r="AL4" s="56">
        <f>(PIB_ENC[[#This Row],[2017:I]]/PIB_ENC[[#This Row],[2016:I]]-1)*100</f>
        <v>21.566046258744322</v>
      </c>
      <c r="AM4" s="56">
        <f>(PIB_ENC[[#This Row],[2017:II]]/PIB_ENC[[#This Row],[2016:II]]-1)*100</f>
        <v>0.34146897244766716</v>
      </c>
      <c r="AN4" s="56">
        <f>(PIB_ENC[[#This Row],[2017:III]]/PIB_ENC[[#This Row],[2016:III]]-1)*100</f>
        <v>-26.07924210884218</v>
      </c>
      <c r="AO4" s="56">
        <f>(PIB_ENC[[#This Row],[2017:IV]]/PIB_ENC[[#This Row],[2016:IV]]-1)*100</f>
        <v>23.265830365968853</v>
      </c>
      <c r="AP4" s="56">
        <f>(PIB_ENC[[#This Row],[2018:I]]/PIB_ENC[[#This Row],[2017:I]]-1)*100</f>
        <v>-8.4007523552035774</v>
      </c>
      <c r="AQ4" s="56">
        <f>(PIB_ENC[[#This Row],[2018:II]]/PIB_ENC[[#This Row],[2017:II]]-1)*100</f>
        <v>-12.068421982502898</v>
      </c>
      <c r="AR4" s="56">
        <f>(PIB_ENC[[#This Row],[2018:III]]/PIB_ENC[[#This Row],[2017:III]]-1)*100</f>
        <v>20.516072500056382</v>
      </c>
      <c r="AS4" s="56">
        <f>(PIB_ENC[[#This Row],[2018:IV]]/PIB_ENC[[#This Row],[2017:IV]]-1)*100</f>
        <v>-4.4161036983728081</v>
      </c>
      <c r="AT4" s="56">
        <f>(PIB_ENC[[#This Row],[2019:I]]/PIB_ENC[[#This Row],[2018:I]]-1)*100</f>
        <v>16.696045115817483</v>
      </c>
      <c r="AU4" s="56">
        <f>(PIB_ENC[[#This Row],[2019:II]]/PIB_ENC[[#This Row],[2018:II]]-1)*100</f>
        <v>43.714131392550115</v>
      </c>
      <c r="AV4" s="56">
        <f>(PIB_ENC[[#This Row],[2019:III]]/PIB_ENC[[#This Row],[2018:III]]-1)*100</f>
        <v>-17.183253702426871</v>
      </c>
      <c r="AW4" s="56">
        <f>(PIB_ENC[[#This Row],[2019:IV]]/PIB_ENC[[#This Row],[2018:IV]]-1)*100</f>
        <v>-10.239403851556228</v>
      </c>
      <c r="AX4" s="56">
        <f>(PIB_ENC[[#This Row],[2020:I]]/PIB_ENC[[#This Row],[2019:I]]-1)*100</f>
        <v>-1.6784709370246897</v>
      </c>
      <c r="AY4" s="56">
        <f>(PIB_ENC[[#This Row],[2020:II]]/PIB_ENC[[#This Row],[2019:II]]-1)*100</f>
        <v>-20.985535866717175</v>
      </c>
      <c r="AZ4" s="56">
        <f>(PIB_ENC[[#This Row],[2020:III]]/PIB_ENC[[#This Row],[2019:III]]-1)*100</f>
        <v>13.592096688923739</v>
      </c>
      <c r="BA4" s="56">
        <f>(PIB_ENC[[#This Row],[2020:IV]]/PIB_ENC[[#This Row],[2019:IV]]-1)*100</f>
        <v>-2.8147608040284267</v>
      </c>
      <c r="BB4" s="56">
        <f>(PIB_ENC[[#This Row],[2021:I]]/PIB_ENC[[#This Row],[2020:I]]-1)*100</f>
        <v>-12.258327914009225</v>
      </c>
      <c r="BC4" s="56">
        <f>(PIB_ENC[[#This Row],[2021:II]]/PIB_ENC[[#This Row],[2020:II]]-1)*100</f>
        <v>34.804541825690549</v>
      </c>
      <c r="BD4" s="56">
        <f>(PIB_ENC[[#This Row],[2021:III]]/PIB_ENC[[#This Row],[2020:III]]-1)*100</f>
        <v>25.714141746361463</v>
      </c>
      <c r="BE4" s="56">
        <f>(PIB_ENC[[#This Row],[2021:IV]]/PIB_ENC[[#This Row],[2020:IV]]-1)*100</f>
        <v>-3.520417661274966</v>
      </c>
      <c r="BF4" s="56">
        <f>(PIB_ENC[[#This Row],[2022:I]]/PIB_ENC[[#This Row],[2021:I]]-1)*100</f>
        <v>-27.931553418536648</v>
      </c>
      <c r="BG4" s="56">
        <f>(PIB_ENC[[#This Row],[2022:II]]/PIB_ENC[[#This Row],[2021:II]]-1)*100</f>
        <v>-35.932734517319545</v>
      </c>
      <c r="BH4" s="56">
        <f>(PIB_ENC[[#This Row],[2022:III]]/PIB_ENC[[#This Row],[2021:III]]-1)*100</f>
        <v>-35.608632695261313</v>
      </c>
      <c r="BI4" s="56">
        <f>(PIB_ENC[[#This Row],[2022:IV]]/PIB_ENC[[#This Row],[2021:IV]]-1)*100</f>
        <v>-7.7813277312581803</v>
      </c>
      <c r="BJ4" s="56">
        <f>(PIB_ENC[[#This Row],[2023:I]]/PIB_ENC[[#This Row],[2022:I]]-1)*100</f>
        <v>30.146292819481822</v>
      </c>
      <c r="BK4" s="56">
        <f>(PIB_ENC[[#This Row],[2023:II]]/PIB_ENC[[#This Row],[2022:II]]-1)*100</f>
        <v>31.33303142203594</v>
      </c>
      <c r="BL4" s="56">
        <f>(PIB_ENC[[#This Row],[2023:III]]/PIB_ENC[[#This Row],[2022:III]]-1)*100</f>
        <v>-26.474794883515795</v>
      </c>
    </row>
    <row r="5" spans="1:64" ht="15" customHeight="1" x14ac:dyDescent="0.2">
      <c r="A5" s="47" t="s">
        <v>66</v>
      </c>
      <c r="B5" s="57">
        <f>(PIB_ENC[[#This Row],[2008:I]]/PIB_ENC[[#This Row],[2007:I]]-1)*100</f>
        <v>35.896703152467268</v>
      </c>
      <c r="C5" s="57">
        <f>(PIB_ENC[[#This Row],[2008:II]]/PIB_ENC[[#This Row],[2007:II]]-1)*100</f>
        <v>3.8751468186042359</v>
      </c>
      <c r="D5" s="57">
        <f>(PIB_ENC[[#This Row],[2008:III]]/PIB_ENC[[#This Row],[2007:III]]-1)*100</f>
        <v>30.987346783913729</v>
      </c>
      <c r="E5" s="57">
        <f>(PIB_ENC[[#This Row],[2008:IV]]/PIB_ENC[[#This Row],[2007:IV]]-1)*100</f>
        <v>59.168414034244151</v>
      </c>
      <c r="F5" s="57">
        <f>(PIB_ENC[[#This Row],[2009:I]]/PIB_ENC[[#This Row],[2008:I]]-1)*100</f>
        <v>-12.187191742984716</v>
      </c>
      <c r="G5" s="57">
        <f>(PIB_ENC[[#This Row],[2009:II]]/PIB_ENC[[#This Row],[2008:II]]-1)*100</f>
        <v>-19.076211214717798</v>
      </c>
      <c r="H5" s="57">
        <f>(PIB_ENC[[#This Row],[2009:III]]/PIB_ENC[[#This Row],[2008:III]]-1)*100</f>
        <v>-10.374441948251622</v>
      </c>
      <c r="I5" s="57">
        <f>(PIB_ENC[[#This Row],[2009:IV]]/PIB_ENC[[#This Row],[2008:IV]]-1)*100</f>
        <v>-63.682000023509865</v>
      </c>
      <c r="J5" s="57">
        <f>(PIB_ENC[[#This Row],[2010:I]]/PIB_ENC[[#This Row],[2009:I]]-1)*100</f>
        <v>-28.578628026102272</v>
      </c>
      <c r="K5" s="57">
        <f>(PIB_ENC[[#This Row],[2010:II]]/PIB_ENC[[#This Row],[2009:II]]-1)*100</f>
        <v>15.676443776257788</v>
      </c>
      <c r="L5" s="57">
        <f>(PIB_ENC[[#This Row],[2010:III]]/PIB_ENC[[#This Row],[2009:III]]-1)*100</f>
        <v>-11.098611749100517</v>
      </c>
      <c r="M5" s="57">
        <f>(PIB_ENC[[#This Row],[2010:IV]]/PIB_ENC[[#This Row],[2009:IV]]-1)*100</f>
        <v>12.790821245436778</v>
      </c>
      <c r="N5" s="57">
        <f>(PIB_ENC[[#This Row],[2011:I]]/PIB_ENC[[#This Row],[2010:I]]-1)*100</f>
        <v>10.568810291513863</v>
      </c>
      <c r="O5" s="57">
        <f>(PIB_ENC[[#This Row],[2011:II]]/PIB_ENC[[#This Row],[2010:II]]-1)*100</f>
        <v>-20.831056746162581</v>
      </c>
      <c r="P5" s="57">
        <f>(PIB_ENC[[#This Row],[2011:III]]/PIB_ENC[[#This Row],[2010:III]]-1)*100</f>
        <v>-22.822340985906109</v>
      </c>
      <c r="Q5" s="57">
        <f>(PIB_ENC[[#This Row],[2011:IV]]/PIB_ENC[[#This Row],[2010:IV]]-1)*100</f>
        <v>-17.057319568127305</v>
      </c>
      <c r="R5" s="57">
        <f>(PIB_ENC[[#This Row],[2012:I]]/PIB_ENC[[#This Row],[2011:I]]-1)*100</f>
        <v>-37.763181486078267</v>
      </c>
      <c r="S5" s="57">
        <f>(PIB_ENC[[#This Row],[2012:II]]/PIB_ENC[[#This Row],[2011:II]]-1)*100</f>
        <v>-48.368094814091691</v>
      </c>
      <c r="T5" s="57">
        <f>(PIB_ENC[[#This Row],[2012:III]]/PIB_ENC[[#This Row],[2011:III]]-1)*100</f>
        <v>-28.804828568935115</v>
      </c>
      <c r="U5" s="57">
        <f>(PIB_ENC[[#This Row],[2012:IV]]/PIB_ENC[[#This Row],[2011:IV]]-1)*100</f>
        <v>-19.946328487546104</v>
      </c>
      <c r="V5" s="57">
        <f>(PIB_ENC[[#This Row],[2013:I]]/PIB_ENC[[#This Row],[2012:I]]-1)*100</f>
        <v>-19.193744242050194</v>
      </c>
      <c r="W5" s="57">
        <f>(PIB_ENC[[#This Row],[2013:II]]/PIB_ENC[[#This Row],[2012:II]]-1)*100</f>
        <v>44.767585032924373</v>
      </c>
      <c r="X5" s="57">
        <f>(PIB_ENC[[#This Row],[2013:III]]/PIB_ENC[[#This Row],[2012:III]]-1)*100</f>
        <v>28.433305878610682</v>
      </c>
      <c r="Y5" s="57">
        <f>(PIB_ENC[[#This Row],[2013:IV]]/PIB_ENC[[#This Row],[2012:IV]]-1)*100</f>
        <v>26.643109155311294</v>
      </c>
      <c r="Z5" s="57">
        <f>(PIB_ENC[[#This Row],[2014:I]]/PIB_ENC[[#This Row],[2013:I]]-1)*100</f>
        <v>43.547314525179836</v>
      </c>
      <c r="AA5" s="57">
        <f>(PIB_ENC[[#This Row],[2014:II]]/PIB_ENC[[#This Row],[2013:II]]-1)*100</f>
        <v>15.814894352809938</v>
      </c>
      <c r="AB5" s="57">
        <f>(PIB_ENC[[#This Row],[2014:III]]/PIB_ENC[[#This Row],[2013:III]]-1)*100</f>
        <v>-0.31572598975472266</v>
      </c>
      <c r="AC5" s="57">
        <f>(PIB_ENC[[#This Row],[2014:IV]]/PIB_ENC[[#This Row],[2013:IV]]-1)*100</f>
        <v>-17.390677475374584</v>
      </c>
      <c r="AD5" s="57">
        <f>(PIB_ENC[[#This Row],[2015:I]]/PIB_ENC[[#This Row],[2014:I]]-1)*100</f>
        <v>-10.917933637169707</v>
      </c>
      <c r="AE5" s="57">
        <f>(PIB_ENC[[#This Row],[2015:II]]/PIB_ENC[[#This Row],[2014:II]]-1)*100</f>
        <v>-32.324315417310267</v>
      </c>
      <c r="AF5" s="57">
        <f>(PIB_ENC[[#This Row],[2015:III]]/PIB_ENC[[#This Row],[2014:III]]-1)*100</f>
        <v>-43.205241425532378</v>
      </c>
      <c r="AG5" s="57">
        <f>(PIB_ENC[[#This Row],[2015:IV]]/PIB_ENC[[#This Row],[2014:IV]]-1)*100</f>
        <v>-26.596630673662425</v>
      </c>
      <c r="AH5" s="57">
        <f>(PIB_ENC[[#This Row],[2016:I]]/PIB_ENC[[#This Row],[2015:I]]-1)*100</f>
        <v>-26.908898228648916</v>
      </c>
      <c r="AI5" s="57">
        <f>(PIB_ENC[[#This Row],[2016:II]]/PIB_ENC[[#This Row],[2015:II]]-1)*100</f>
        <v>-12.854741714460083</v>
      </c>
      <c r="AJ5" s="57">
        <f>(PIB_ENC[[#This Row],[2016:III]]/PIB_ENC[[#This Row],[2015:III]]-1)*100</f>
        <v>18.913223019880409</v>
      </c>
      <c r="AK5" s="57">
        <f>(PIB_ENC[[#This Row],[2016:IV]]/PIB_ENC[[#This Row],[2015:IV]]-1)*100</f>
        <v>-8.8572236656866536</v>
      </c>
      <c r="AL5" s="57">
        <f>(PIB_ENC[[#This Row],[2017:I]]/PIB_ENC[[#This Row],[2016:I]]-1)*100</f>
        <v>52.001875492745953</v>
      </c>
      <c r="AM5" s="57">
        <f>(PIB_ENC[[#This Row],[2017:II]]/PIB_ENC[[#This Row],[2016:II]]-1)*100</f>
        <v>-11.046751169363711</v>
      </c>
      <c r="AN5" s="57">
        <f>(PIB_ENC[[#This Row],[2017:III]]/PIB_ENC[[#This Row],[2016:III]]-1)*100</f>
        <v>-2.169332970980109</v>
      </c>
      <c r="AO5" s="57">
        <f>(PIB_ENC[[#This Row],[2017:IV]]/PIB_ENC[[#This Row],[2016:IV]]-1)*100</f>
        <v>1.4271143088691485</v>
      </c>
      <c r="AP5" s="57">
        <f>(PIB_ENC[[#This Row],[2018:I]]/PIB_ENC[[#This Row],[2017:I]]-1)*100</f>
        <v>-32.309077887283834</v>
      </c>
      <c r="AQ5" s="57">
        <f>(PIB_ENC[[#This Row],[2018:II]]/PIB_ENC[[#This Row],[2017:II]]-1)*100</f>
        <v>19.391364497546839</v>
      </c>
      <c r="AR5" s="57">
        <f>(PIB_ENC[[#This Row],[2018:III]]/PIB_ENC[[#This Row],[2017:III]]-1)*100</f>
        <v>26.659617139506508</v>
      </c>
      <c r="AS5" s="57">
        <f>(PIB_ENC[[#This Row],[2018:IV]]/PIB_ENC[[#This Row],[2017:IV]]-1)*100</f>
        <v>9.2595616647712653</v>
      </c>
      <c r="AT5" s="57">
        <f>(PIB_ENC[[#This Row],[2019:I]]/PIB_ENC[[#This Row],[2018:I]]-1)*100</f>
        <v>34.379156874142879</v>
      </c>
      <c r="AU5" s="57">
        <f>(PIB_ENC[[#This Row],[2019:II]]/PIB_ENC[[#This Row],[2018:II]]-1)*100</f>
        <v>1.5579045583082207</v>
      </c>
      <c r="AV5" s="57">
        <f>(PIB_ENC[[#This Row],[2019:III]]/PIB_ENC[[#This Row],[2018:III]]-1)*100</f>
        <v>-1.4558848457976947</v>
      </c>
      <c r="AW5" s="57">
        <f>(PIB_ENC[[#This Row],[2019:IV]]/PIB_ENC[[#This Row],[2018:IV]]-1)*100</f>
        <v>22.016900070662281</v>
      </c>
      <c r="AX5" s="57">
        <f>(PIB_ENC[[#This Row],[2020:I]]/PIB_ENC[[#This Row],[2019:I]]-1)*100</f>
        <v>-3.7087238672999789</v>
      </c>
      <c r="AY5" s="57">
        <f>(PIB_ENC[[#This Row],[2020:II]]/PIB_ENC[[#This Row],[2019:II]]-1)*100</f>
        <v>-45.080077030580469</v>
      </c>
      <c r="AZ5" s="57">
        <f>(PIB_ENC[[#This Row],[2020:III]]/PIB_ENC[[#This Row],[2019:III]]-1)*100</f>
        <v>-6.9789485029227443</v>
      </c>
      <c r="BA5" s="57">
        <f>(PIB_ENC[[#This Row],[2020:IV]]/PIB_ENC[[#This Row],[2019:IV]]-1)*100</f>
        <v>-18.671821559358282</v>
      </c>
      <c r="BB5" s="57">
        <f>(PIB_ENC[[#This Row],[2021:I]]/PIB_ENC[[#This Row],[2020:I]]-1)*100</f>
        <v>-18.663595449529058</v>
      </c>
      <c r="BC5" s="57">
        <f>(PIB_ENC[[#This Row],[2021:II]]/PIB_ENC[[#This Row],[2020:II]]-1)*100</f>
        <v>110.20832074225635</v>
      </c>
      <c r="BD5" s="57">
        <f>(PIB_ENC[[#This Row],[2021:III]]/PIB_ENC[[#This Row],[2020:III]]-1)*100</f>
        <v>-0.39007681499129143</v>
      </c>
      <c r="BE5" s="57">
        <f>(PIB_ENC[[#This Row],[2021:IV]]/PIB_ENC[[#This Row],[2020:IV]]-1)*100</f>
        <v>32.08730982070729</v>
      </c>
      <c r="BF5" s="57">
        <f>(PIB_ENC[[#This Row],[2022:I]]/PIB_ENC[[#This Row],[2021:I]]-1)*100</f>
        <v>27.346006046874937</v>
      </c>
      <c r="BG5" s="57">
        <f>(PIB_ENC[[#This Row],[2022:II]]/PIB_ENC[[#This Row],[2021:II]]-1)*100</f>
        <v>3.8662939874839486</v>
      </c>
      <c r="BH5" s="57">
        <f>(PIB_ENC[[#This Row],[2022:III]]/PIB_ENC[[#This Row],[2021:III]]-1)*100</f>
        <v>12.629731458240045</v>
      </c>
      <c r="BI5" s="57">
        <f>(PIB_ENC[[#This Row],[2022:IV]]/PIB_ENC[[#This Row],[2021:IV]]-1)*100</f>
        <v>-20.254111639250503</v>
      </c>
      <c r="BJ5" s="57">
        <f>(PIB_ENC[[#This Row],[2023:I]]/PIB_ENC[[#This Row],[2022:I]]-1)*100</f>
        <v>-11.618720723939969</v>
      </c>
      <c r="BK5" s="57">
        <f>(PIB_ENC[[#This Row],[2023:II]]/PIB_ENC[[#This Row],[2022:II]]-1)*100</f>
        <v>-12.821940761614513</v>
      </c>
      <c r="BL5" s="57">
        <f>(PIB_ENC[[#This Row],[2023:III]]/PIB_ENC[[#This Row],[2022:III]]-1)*100</f>
        <v>-31.30103222847962</v>
      </c>
    </row>
    <row r="6" spans="1:64" ht="15" customHeight="1" x14ac:dyDescent="0.2">
      <c r="A6" s="45" t="s">
        <v>123</v>
      </c>
      <c r="B6" s="56">
        <f>(PIB_ENC[[#This Row],[2008:I]]/PIB_ENC[[#This Row],[2007:I]]-1)*100</f>
        <v>8.2936160263813452</v>
      </c>
      <c r="C6" s="56">
        <f>(PIB_ENC[[#This Row],[2008:II]]/PIB_ENC[[#This Row],[2007:II]]-1)*100</f>
        <v>9.0734180762600758</v>
      </c>
      <c r="D6" s="56">
        <f>(PIB_ENC[[#This Row],[2008:III]]/PIB_ENC[[#This Row],[2007:III]]-1)*100</f>
        <v>7.5155076357280137</v>
      </c>
      <c r="E6" s="56">
        <f>(PIB_ENC[[#This Row],[2008:IV]]/PIB_ENC[[#This Row],[2007:IV]]-1)*100</f>
        <v>23.100929391278768</v>
      </c>
      <c r="F6" s="56">
        <f>(PIB_ENC[[#This Row],[2009:I]]/PIB_ENC[[#This Row],[2008:I]]-1)*100</f>
        <v>-14.008027189392136</v>
      </c>
      <c r="G6" s="56">
        <f>(PIB_ENC[[#This Row],[2009:II]]/PIB_ENC[[#This Row],[2008:II]]-1)*100</f>
        <v>11.897195278465045</v>
      </c>
      <c r="H6" s="56">
        <f>(PIB_ENC[[#This Row],[2009:III]]/PIB_ENC[[#This Row],[2008:III]]-1)*100</f>
        <v>8.8798526274121556</v>
      </c>
      <c r="I6" s="56">
        <f>(PIB_ENC[[#This Row],[2009:IV]]/PIB_ENC[[#This Row],[2008:IV]]-1)*100</f>
        <v>-9.489492257980503</v>
      </c>
      <c r="J6" s="56">
        <f>(PIB_ENC[[#This Row],[2010:I]]/PIB_ENC[[#This Row],[2009:I]]-1)*100</f>
        <v>13.999233426250557</v>
      </c>
      <c r="K6" s="56">
        <f>(PIB_ENC[[#This Row],[2010:II]]/PIB_ENC[[#This Row],[2009:II]]-1)*100</f>
        <v>13.247936510892199</v>
      </c>
      <c r="L6" s="56">
        <f>(PIB_ENC[[#This Row],[2010:III]]/PIB_ENC[[#This Row],[2009:III]]-1)*100</f>
        <v>5.3862632763217011</v>
      </c>
      <c r="M6" s="56">
        <f>(PIB_ENC[[#This Row],[2010:IV]]/PIB_ENC[[#This Row],[2009:IV]]-1)*100</f>
        <v>6.9474751867068418</v>
      </c>
      <c r="N6" s="56">
        <f>(PIB_ENC[[#This Row],[2011:I]]/PIB_ENC[[#This Row],[2010:I]]-1)*100</f>
        <v>11.40432520764505</v>
      </c>
      <c r="O6" s="56">
        <f>(PIB_ENC[[#This Row],[2011:II]]/PIB_ENC[[#This Row],[2010:II]]-1)*100</f>
        <v>-6.6733812828525636</v>
      </c>
      <c r="P6" s="56">
        <f>(PIB_ENC[[#This Row],[2011:III]]/PIB_ENC[[#This Row],[2010:III]]-1)*100</f>
        <v>1.8774147402062402</v>
      </c>
      <c r="Q6" s="56">
        <f>(PIB_ENC[[#This Row],[2011:IV]]/PIB_ENC[[#This Row],[2010:IV]]-1)*100</f>
        <v>13.376111749425835</v>
      </c>
      <c r="R6" s="56">
        <f>(PIB_ENC[[#This Row],[2012:I]]/PIB_ENC[[#This Row],[2011:I]]-1)*100</f>
        <v>0.84751440763135566</v>
      </c>
      <c r="S6" s="56">
        <f>(PIB_ENC[[#This Row],[2012:II]]/PIB_ENC[[#This Row],[2011:II]]-1)*100</f>
        <v>-6.6381882677777</v>
      </c>
      <c r="T6" s="56">
        <f>(PIB_ENC[[#This Row],[2012:III]]/PIB_ENC[[#This Row],[2011:III]]-1)*100</f>
        <v>-2.5431922236636262</v>
      </c>
      <c r="U6" s="56">
        <f>(PIB_ENC[[#This Row],[2012:IV]]/PIB_ENC[[#This Row],[2011:IV]]-1)*100</f>
        <v>-0.80565625610377056</v>
      </c>
      <c r="V6" s="56">
        <f>(PIB_ENC[[#This Row],[2013:I]]/PIB_ENC[[#This Row],[2012:I]]-1)*100</f>
        <v>-10.946292662601342</v>
      </c>
      <c r="W6" s="56">
        <f>(PIB_ENC[[#This Row],[2013:II]]/PIB_ENC[[#This Row],[2012:II]]-1)*100</f>
        <v>3.6981670723894577</v>
      </c>
      <c r="X6" s="56">
        <f>(PIB_ENC[[#This Row],[2013:III]]/PIB_ENC[[#This Row],[2012:III]]-1)*100</f>
        <v>17.57183548051011</v>
      </c>
      <c r="Y6" s="56">
        <f>(PIB_ENC[[#This Row],[2013:IV]]/PIB_ENC[[#This Row],[2012:IV]]-1)*100</f>
        <v>5.9170153665279557</v>
      </c>
      <c r="Z6" s="56">
        <f>(PIB_ENC[[#This Row],[2014:I]]/PIB_ENC[[#This Row],[2013:I]]-1)*100</f>
        <v>6.0189660693422242</v>
      </c>
      <c r="AA6" s="56">
        <f>(PIB_ENC[[#This Row],[2014:II]]/PIB_ENC[[#This Row],[2013:II]]-1)*100</f>
        <v>-3.2888581903603553</v>
      </c>
      <c r="AB6" s="56">
        <f>(PIB_ENC[[#This Row],[2014:III]]/PIB_ENC[[#This Row],[2013:III]]-1)*100</f>
        <v>4.8858110504064189</v>
      </c>
      <c r="AC6" s="56">
        <f>(PIB_ENC[[#This Row],[2014:IV]]/PIB_ENC[[#This Row],[2013:IV]]-1)*100</f>
        <v>0.23335313519110557</v>
      </c>
      <c r="AD6" s="56">
        <f>(PIB_ENC[[#This Row],[2015:I]]/PIB_ENC[[#This Row],[2014:I]]-1)*100</f>
        <v>-3.0447363320195375</v>
      </c>
      <c r="AE6" s="56">
        <f>(PIB_ENC[[#This Row],[2015:II]]/PIB_ENC[[#This Row],[2014:II]]-1)*100</f>
        <v>-2.7035000611045468</v>
      </c>
      <c r="AF6" s="56">
        <f>(PIB_ENC[[#This Row],[2015:III]]/PIB_ENC[[#This Row],[2014:III]]-1)*100</f>
        <v>-3.9836262109747</v>
      </c>
      <c r="AG6" s="56">
        <f>(PIB_ENC[[#This Row],[2015:IV]]/PIB_ENC[[#This Row],[2014:IV]]-1)*100</f>
        <v>-1.7321905381312508</v>
      </c>
      <c r="AH6" s="56">
        <f>(PIB_ENC[[#This Row],[2016:I]]/PIB_ENC[[#This Row],[2015:I]]-1)*100</f>
        <v>16.61604454348511</v>
      </c>
      <c r="AI6" s="56">
        <f>(PIB_ENC[[#This Row],[2016:II]]/PIB_ENC[[#This Row],[2015:II]]-1)*100</f>
        <v>16.631066442740217</v>
      </c>
      <c r="AJ6" s="56">
        <f>(PIB_ENC[[#This Row],[2016:III]]/PIB_ENC[[#This Row],[2015:III]]-1)*100</f>
        <v>-7.2359019812854637</v>
      </c>
      <c r="AK6" s="56">
        <f>(PIB_ENC[[#This Row],[2016:IV]]/PIB_ENC[[#This Row],[2015:IV]]-1)*100</f>
        <v>9.2905766043772644</v>
      </c>
      <c r="AL6" s="56">
        <f>(PIB_ENC[[#This Row],[2017:I]]/PIB_ENC[[#This Row],[2016:I]]-1)*100</f>
        <v>11.325267371390101</v>
      </c>
      <c r="AM6" s="56">
        <f>(PIB_ENC[[#This Row],[2017:II]]/PIB_ENC[[#This Row],[2016:II]]-1)*100</f>
        <v>16.675324208098697</v>
      </c>
      <c r="AN6" s="56">
        <f>(PIB_ENC[[#This Row],[2017:III]]/PIB_ENC[[#This Row],[2016:III]]-1)*100</f>
        <v>-8.7502236785497729</v>
      </c>
      <c r="AO6" s="56">
        <f>(PIB_ENC[[#This Row],[2017:IV]]/PIB_ENC[[#This Row],[2016:IV]]-1)*100</f>
        <v>-10.558825110195812</v>
      </c>
      <c r="AP6" s="56">
        <f>(PIB_ENC[[#This Row],[2018:I]]/PIB_ENC[[#This Row],[2017:I]]-1)*100</f>
        <v>-11.546187147924536</v>
      </c>
      <c r="AQ6" s="56">
        <f>(PIB_ENC[[#This Row],[2018:II]]/PIB_ENC[[#This Row],[2017:II]]-1)*100</f>
        <v>-7.3964551867726325</v>
      </c>
      <c r="AR6" s="56">
        <f>(PIB_ENC[[#This Row],[2018:III]]/PIB_ENC[[#This Row],[2017:III]]-1)*100</f>
        <v>21.271142573857471</v>
      </c>
      <c r="AS6" s="56">
        <f>(PIB_ENC[[#This Row],[2018:IV]]/PIB_ENC[[#This Row],[2017:IV]]-1)*100</f>
        <v>28.456519293359882</v>
      </c>
      <c r="AT6" s="56">
        <f>(PIB_ENC[[#This Row],[2019:I]]/PIB_ENC[[#This Row],[2018:I]]-1)*100</f>
        <v>2.1247675923616205</v>
      </c>
      <c r="AU6" s="56">
        <f>(PIB_ENC[[#This Row],[2019:II]]/PIB_ENC[[#This Row],[2018:II]]-1)*100</f>
        <v>9.7369338952267412</v>
      </c>
      <c r="AV6" s="56">
        <f>(PIB_ENC[[#This Row],[2019:III]]/PIB_ENC[[#This Row],[2018:III]]-1)*100</f>
        <v>3.7513300221295953</v>
      </c>
      <c r="AW6" s="56">
        <f>(PIB_ENC[[#This Row],[2019:IV]]/PIB_ENC[[#This Row],[2018:IV]]-1)*100</f>
        <v>-3.9136767096443981</v>
      </c>
      <c r="AX6" s="56">
        <f>(PIB_ENC[[#This Row],[2020:I]]/PIB_ENC[[#This Row],[2019:I]]-1)*100</f>
        <v>5.7792538903270518</v>
      </c>
      <c r="AY6" s="56">
        <f>(PIB_ENC[[#This Row],[2020:II]]/PIB_ENC[[#This Row],[2019:II]]-1)*100</f>
        <v>-40.991987985942643</v>
      </c>
      <c r="AZ6" s="56">
        <f>(PIB_ENC[[#This Row],[2020:III]]/PIB_ENC[[#This Row],[2019:III]]-1)*100</f>
        <v>-25.815408808715546</v>
      </c>
      <c r="BA6" s="56">
        <f>(PIB_ENC[[#This Row],[2020:IV]]/PIB_ENC[[#This Row],[2019:IV]]-1)*100</f>
        <v>-12.337849116265998</v>
      </c>
      <c r="BB6" s="56">
        <f>(PIB_ENC[[#This Row],[2021:I]]/PIB_ENC[[#This Row],[2020:I]]-1)*100</f>
        <v>-20.837654531156137</v>
      </c>
      <c r="BC6" s="56">
        <f>(PIB_ENC[[#This Row],[2021:II]]/PIB_ENC[[#This Row],[2020:II]]-1)*100</f>
        <v>47.928565394077992</v>
      </c>
      <c r="BD6" s="56">
        <f>(PIB_ENC[[#This Row],[2021:III]]/PIB_ENC[[#This Row],[2020:III]]-1)*100</f>
        <v>17.906245348990126</v>
      </c>
      <c r="BE6" s="56">
        <f>(PIB_ENC[[#This Row],[2021:IV]]/PIB_ENC[[#This Row],[2020:IV]]-1)*100</f>
        <v>7.3553402951821001</v>
      </c>
      <c r="BF6" s="56">
        <f>(PIB_ENC[[#This Row],[2022:I]]/PIB_ENC[[#This Row],[2021:I]]-1)*100</f>
        <v>16.817816516074878</v>
      </c>
      <c r="BG6" s="56">
        <f>(PIB_ENC[[#This Row],[2022:II]]/PIB_ENC[[#This Row],[2021:II]]-1)*100</f>
        <v>0.82273881186567532</v>
      </c>
      <c r="BH6" s="56">
        <f>(PIB_ENC[[#This Row],[2022:III]]/PIB_ENC[[#This Row],[2021:III]]-1)*100</f>
        <v>-1.9192810830685136</v>
      </c>
      <c r="BI6" s="56">
        <f>(PIB_ENC[[#This Row],[2022:IV]]/PIB_ENC[[#This Row],[2021:IV]]-1)*100</f>
        <v>2.4120012972244087</v>
      </c>
      <c r="BJ6" s="56">
        <f>(PIB_ENC[[#This Row],[2023:I]]/PIB_ENC[[#This Row],[2022:I]]-1)*100</f>
        <v>17.607996830786309</v>
      </c>
      <c r="BK6" s="56">
        <f>(PIB_ENC[[#This Row],[2023:II]]/PIB_ENC[[#This Row],[2022:II]]-1)*100</f>
        <v>14.119869876345103</v>
      </c>
      <c r="BL6" s="56">
        <f>(PIB_ENC[[#This Row],[2023:III]]/PIB_ENC[[#This Row],[2022:III]]-1)*100</f>
        <v>11.344030561032836</v>
      </c>
    </row>
    <row r="7" spans="1:64" ht="15" customHeight="1" x14ac:dyDescent="0.2">
      <c r="A7" s="47" t="s">
        <v>67</v>
      </c>
      <c r="B7" s="57">
        <f>(PIB_ENC[[#This Row],[2008:I]]/PIB_ENC[[#This Row],[2007:I]]-1)*100</f>
        <v>10.838750579031075</v>
      </c>
      <c r="C7" s="57">
        <f>(PIB_ENC[[#This Row],[2008:II]]/PIB_ENC[[#This Row],[2007:II]]-1)*100</f>
        <v>19.221475838273072</v>
      </c>
      <c r="D7" s="57">
        <f>(PIB_ENC[[#This Row],[2008:III]]/PIB_ENC[[#This Row],[2007:III]]-1)*100</f>
        <v>74.266300508332634</v>
      </c>
      <c r="E7" s="57">
        <f>(PIB_ENC[[#This Row],[2008:IV]]/PIB_ENC[[#This Row],[2007:IV]]-1)*100</f>
        <v>62.245313575925444</v>
      </c>
      <c r="F7" s="57">
        <f>(PIB_ENC[[#This Row],[2009:I]]/PIB_ENC[[#This Row],[2008:I]]-1)*100</f>
        <v>26.052929250698931</v>
      </c>
      <c r="G7" s="57">
        <f>(PIB_ENC[[#This Row],[2009:II]]/PIB_ENC[[#This Row],[2008:II]]-1)*100</f>
        <v>17.808934866652713</v>
      </c>
      <c r="H7" s="57">
        <f>(PIB_ENC[[#This Row],[2009:III]]/PIB_ENC[[#This Row],[2008:III]]-1)*100</f>
        <v>15.020774965864025</v>
      </c>
      <c r="I7" s="57">
        <f>(PIB_ENC[[#This Row],[2009:IV]]/PIB_ENC[[#This Row],[2008:IV]]-1)*100</f>
        <v>-0.44405049349497405</v>
      </c>
      <c r="J7" s="57">
        <f>(PIB_ENC[[#This Row],[2010:I]]/PIB_ENC[[#This Row],[2009:I]]-1)*100</f>
        <v>13.903282661076366</v>
      </c>
      <c r="K7" s="57">
        <f>(PIB_ENC[[#This Row],[2010:II]]/PIB_ENC[[#This Row],[2009:II]]-1)*100</f>
        <v>26.734492754555305</v>
      </c>
      <c r="L7" s="57">
        <f>(PIB_ENC[[#This Row],[2010:III]]/PIB_ENC[[#This Row],[2009:III]]-1)*100</f>
        <v>7.8319434801821686</v>
      </c>
      <c r="M7" s="57">
        <f>(PIB_ENC[[#This Row],[2010:IV]]/PIB_ENC[[#This Row],[2009:IV]]-1)*100</f>
        <v>1.5070197662194529</v>
      </c>
      <c r="N7" s="57">
        <f>(PIB_ENC[[#This Row],[2011:I]]/PIB_ENC[[#This Row],[2010:I]]-1)*100</f>
        <v>-5.4170249708329514</v>
      </c>
      <c r="O7" s="57">
        <f>(PIB_ENC[[#This Row],[2011:II]]/PIB_ENC[[#This Row],[2010:II]]-1)*100</f>
        <v>-14.920994348890293</v>
      </c>
      <c r="P7" s="57">
        <f>(PIB_ENC[[#This Row],[2011:III]]/PIB_ENC[[#This Row],[2010:III]]-1)*100</f>
        <v>-4.8293496905734035</v>
      </c>
      <c r="Q7" s="57">
        <f>(PIB_ENC[[#This Row],[2011:IV]]/PIB_ENC[[#This Row],[2010:IV]]-1)*100</f>
        <v>11.018842941028506</v>
      </c>
      <c r="R7" s="57">
        <f>(PIB_ENC[[#This Row],[2012:I]]/PIB_ENC[[#This Row],[2011:I]]-1)*100</f>
        <v>41.804839768674725</v>
      </c>
      <c r="S7" s="57">
        <f>(PIB_ENC[[#This Row],[2012:II]]/PIB_ENC[[#This Row],[2011:II]]-1)*100</f>
        <v>71.043174202045734</v>
      </c>
      <c r="T7" s="57">
        <f>(PIB_ENC[[#This Row],[2012:III]]/PIB_ENC[[#This Row],[2011:III]]-1)*100</f>
        <v>64.242308905092017</v>
      </c>
      <c r="U7" s="57">
        <f>(PIB_ENC[[#This Row],[2012:IV]]/PIB_ENC[[#This Row],[2011:IV]]-1)*100</f>
        <v>59.714566176894188</v>
      </c>
      <c r="V7" s="57">
        <f>(PIB_ENC[[#This Row],[2013:I]]/PIB_ENC[[#This Row],[2012:I]]-1)*100</f>
        <v>21.985978746035006</v>
      </c>
      <c r="W7" s="57">
        <f>(PIB_ENC[[#This Row],[2013:II]]/PIB_ENC[[#This Row],[2012:II]]-1)*100</f>
        <v>12.701612047950706</v>
      </c>
      <c r="X7" s="57">
        <f>(PIB_ENC[[#This Row],[2013:III]]/PIB_ENC[[#This Row],[2012:III]]-1)*100</f>
        <v>9.5902606080933595</v>
      </c>
      <c r="Y7" s="57">
        <f>(PIB_ENC[[#This Row],[2013:IV]]/PIB_ENC[[#This Row],[2012:IV]]-1)*100</f>
        <v>3.4576502735739201</v>
      </c>
      <c r="Z7" s="57">
        <f>(PIB_ENC[[#This Row],[2014:I]]/PIB_ENC[[#This Row],[2013:I]]-1)*100</f>
        <v>-23.146816082925536</v>
      </c>
      <c r="AA7" s="57">
        <f>(PIB_ENC[[#This Row],[2014:II]]/PIB_ENC[[#This Row],[2013:II]]-1)*100</f>
        <v>2.8279437022537657</v>
      </c>
      <c r="AB7" s="57">
        <f>(PIB_ENC[[#This Row],[2014:III]]/PIB_ENC[[#This Row],[2013:III]]-1)*100</f>
        <v>4.3247394179344756</v>
      </c>
      <c r="AC7" s="57">
        <f>(PIB_ENC[[#This Row],[2014:IV]]/PIB_ENC[[#This Row],[2013:IV]]-1)*100</f>
        <v>19.92255908701468</v>
      </c>
      <c r="AD7" s="57">
        <f>(PIB_ENC[[#This Row],[2015:I]]/PIB_ENC[[#This Row],[2014:I]]-1)*100</f>
        <v>60.793859622782207</v>
      </c>
      <c r="AE7" s="57">
        <f>(PIB_ENC[[#This Row],[2015:II]]/PIB_ENC[[#This Row],[2014:II]]-1)*100</f>
        <v>41.057660198251945</v>
      </c>
      <c r="AF7" s="57">
        <f>(PIB_ENC[[#This Row],[2015:III]]/PIB_ENC[[#This Row],[2014:III]]-1)*100</f>
        <v>44.176377822988755</v>
      </c>
      <c r="AG7" s="57">
        <f>(PIB_ENC[[#This Row],[2015:IV]]/PIB_ENC[[#This Row],[2014:IV]]-1)*100</f>
        <v>21.44436378452259</v>
      </c>
      <c r="AH7" s="57">
        <f>(PIB_ENC[[#This Row],[2016:I]]/PIB_ENC[[#This Row],[2015:I]]-1)*100</f>
        <v>13.630666005384917</v>
      </c>
      <c r="AI7" s="57">
        <f>(PIB_ENC[[#This Row],[2016:II]]/PIB_ENC[[#This Row],[2015:II]]-1)*100</f>
        <v>-13.467805134729893</v>
      </c>
      <c r="AJ7" s="57">
        <f>(PIB_ENC[[#This Row],[2016:III]]/PIB_ENC[[#This Row],[2015:III]]-1)*100</f>
        <v>-23.805701541877266</v>
      </c>
      <c r="AK7" s="57">
        <f>(PIB_ENC[[#This Row],[2016:IV]]/PIB_ENC[[#This Row],[2015:IV]]-1)*100</f>
        <v>-21.718841237372853</v>
      </c>
      <c r="AL7" s="57">
        <f>(PIB_ENC[[#This Row],[2017:I]]/PIB_ENC[[#This Row],[2016:I]]-1)*100</f>
        <v>-6.220398813356443</v>
      </c>
      <c r="AM7" s="57">
        <f>(PIB_ENC[[#This Row],[2017:II]]/PIB_ENC[[#This Row],[2016:II]]-1)*100</f>
        <v>-5.0870785848906923</v>
      </c>
      <c r="AN7" s="57">
        <f>(PIB_ENC[[#This Row],[2017:III]]/PIB_ENC[[#This Row],[2016:III]]-1)*100</f>
        <v>5.1600148993456774</v>
      </c>
      <c r="AO7" s="57">
        <f>(PIB_ENC[[#This Row],[2017:IV]]/PIB_ENC[[#This Row],[2016:IV]]-1)*100</f>
        <v>15.978461635100061</v>
      </c>
      <c r="AP7" s="57">
        <f>(PIB_ENC[[#This Row],[2018:I]]/PIB_ENC[[#This Row],[2017:I]]-1)*100</f>
        <v>1.1209246712810872</v>
      </c>
      <c r="AQ7" s="57">
        <f>(PIB_ENC[[#This Row],[2018:II]]/PIB_ENC[[#This Row],[2017:II]]-1)*100</f>
        <v>7.8052326253043036</v>
      </c>
      <c r="AR7" s="57">
        <f>(PIB_ENC[[#This Row],[2018:III]]/PIB_ENC[[#This Row],[2017:III]]-1)*100</f>
        <v>7.2957604827180056</v>
      </c>
      <c r="AS7" s="57">
        <f>(PIB_ENC[[#This Row],[2018:IV]]/PIB_ENC[[#This Row],[2017:IV]]-1)*100</f>
        <v>0.20617166329914838</v>
      </c>
      <c r="AT7" s="57">
        <f>(PIB_ENC[[#This Row],[2019:I]]/PIB_ENC[[#This Row],[2018:I]]-1)*100</f>
        <v>-7.752142093661063</v>
      </c>
      <c r="AU7" s="57">
        <f>(PIB_ENC[[#This Row],[2019:II]]/PIB_ENC[[#This Row],[2018:II]]-1)*100</f>
        <v>-13.363131387424021</v>
      </c>
      <c r="AV7" s="57">
        <f>(PIB_ENC[[#This Row],[2019:III]]/PIB_ENC[[#This Row],[2018:III]]-1)*100</f>
        <v>-10.29332381087279</v>
      </c>
      <c r="AW7" s="57">
        <f>(PIB_ENC[[#This Row],[2019:IV]]/PIB_ENC[[#This Row],[2018:IV]]-1)*100</f>
        <v>-16.723769362988961</v>
      </c>
      <c r="AX7" s="57">
        <f>(PIB_ENC[[#This Row],[2020:I]]/PIB_ENC[[#This Row],[2019:I]]-1)*100</f>
        <v>-2.9315448324750082</v>
      </c>
      <c r="AY7" s="57">
        <f>(PIB_ENC[[#This Row],[2020:II]]/PIB_ENC[[#This Row],[2019:II]]-1)*100</f>
        <v>-13.720001243561541</v>
      </c>
      <c r="AZ7" s="57">
        <f>(PIB_ENC[[#This Row],[2020:III]]/PIB_ENC[[#This Row],[2019:III]]-1)*100</f>
        <v>-20.998483447998741</v>
      </c>
      <c r="BA7" s="57">
        <f>(PIB_ENC[[#This Row],[2020:IV]]/PIB_ENC[[#This Row],[2019:IV]]-1)*100</f>
        <v>-18.879654382187571</v>
      </c>
      <c r="BB7" s="57">
        <f>(PIB_ENC[[#This Row],[2021:I]]/PIB_ENC[[#This Row],[2020:I]]-1)*100</f>
        <v>-15.588192428004133</v>
      </c>
      <c r="BC7" s="57">
        <f>(PIB_ENC[[#This Row],[2021:II]]/PIB_ENC[[#This Row],[2020:II]]-1)*100</f>
        <v>3.4036727162425118</v>
      </c>
      <c r="BD7" s="57">
        <f>(PIB_ENC[[#This Row],[2021:III]]/PIB_ENC[[#This Row],[2020:III]]-1)*100</f>
        <v>8.2249052791848687</v>
      </c>
      <c r="BE7" s="57">
        <f>(PIB_ENC[[#This Row],[2021:IV]]/PIB_ENC[[#This Row],[2020:IV]]-1)*100</f>
        <v>27.377445353668772</v>
      </c>
      <c r="BF7" s="57">
        <f>(PIB_ENC[[#This Row],[2022:I]]/PIB_ENC[[#This Row],[2021:I]]-1)*100</f>
        <v>32.477588711402781</v>
      </c>
      <c r="BG7" s="57">
        <f>(PIB_ENC[[#This Row],[2022:II]]/PIB_ENC[[#This Row],[2021:II]]-1)*100</f>
        <v>25.356526426688177</v>
      </c>
      <c r="BH7" s="57">
        <f>(PIB_ENC[[#This Row],[2022:III]]/PIB_ENC[[#This Row],[2021:III]]-1)*100</f>
        <v>29.642316850202576</v>
      </c>
      <c r="BI7" s="57">
        <f>(PIB_ENC[[#This Row],[2022:IV]]/PIB_ENC[[#This Row],[2021:IV]]-1)*100</f>
        <v>20.109591310461504</v>
      </c>
      <c r="BJ7" s="57">
        <f>(PIB_ENC[[#This Row],[2023:I]]/PIB_ENC[[#This Row],[2022:I]]-1)*100</f>
        <v>1.700905729778257</v>
      </c>
      <c r="BK7" s="57">
        <f>(PIB_ENC[[#This Row],[2023:II]]/PIB_ENC[[#This Row],[2022:II]]-1)*100</f>
        <v>10.616671397344057</v>
      </c>
      <c r="BL7" s="57">
        <f>(PIB_ENC[[#This Row],[2023:III]]/PIB_ENC[[#This Row],[2022:III]]-1)*100</f>
        <v>7.8058829608285807</v>
      </c>
    </row>
    <row r="8" spans="1:64" ht="15" customHeight="1" x14ac:dyDescent="0.2">
      <c r="A8" s="45" t="s">
        <v>68</v>
      </c>
      <c r="B8" s="56">
        <f>(PIB_ENC[[#This Row],[2008:I]]/PIB_ENC[[#This Row],[2007:I]]-1)*100</f>
        <v>10.627618194737432</v>
      </c>
      <c r="C8" s="56">
        <f>(PIB_ENC[[#This Row],[2008:II]]/PIB_ENC[[#This Row],[2007:II]]-1)*100</f>
        <v>-15.348919399206984</v>
      </c>
      <c r="D8" s="56">
        <f>(PIB_ENC[[#This Row],[2008:III]]/PIB_ENC[[#This Row],[2007:III]]-1)*100</f>
        <v>15.578680365609632</v>
      </c>
      <c r="E8" s="56">
        <f>(PIB_ENC[[#This Row],[2008:IV]]/PIB_ENC[[#This Row],[2007:IV]]-1)*100</f>
        <v>65.562844605176991</v>
      </c>
      <c r="F8" s="56">
        <f>(PIB_ENC[[#This Row],[2009:I]]/PIB_ENC[[#This Row],[2008:I]]-1)*100</f>
        <v>12.293220607457545</v>
      </c>
      <c r="G8" s="56">
        <f>(PIB_ENC[[#This Row],[2009:II]]/PIB_ENC[[#This Row],[2008:II]]-1)*100</f>
        <v>16.077620240584345</v>
      </c>
      <c r="H8" s="56">
        <f>(PIB_ENC[[#This Row],[2009:III]]/PIB_ENC[[#This Row],[2008:III]]-1)*100</f>
        <v>29.140989880509615</v>
      </c>
      <c r="I8" s="56">
        <f>(PIB_ENC[[#This Row],[2009:IV]]/PIB_ENC[[#This Row],[2008:IV]]-1)*100</f>
        <v>-52.9117339343155</v>
      </c>
      <c r="J8" s="56">
        <f>(PIB_ENC[[#This Row],[2010:I]]/PIB_ENC[[#This Row],[2009:I]]-1)*100</f>
        <v>-25.046901542781818</v>
      </c>
      <c r="K8" s="56">
        <f>(PIB_ENC[[#This Row],[2010:II]]/PIB_ENC[[#This Row],[2009:II]]-1)*100</f>
        <v>6.3923068770816993</v>
      </c>
      <c r="L8" s="56">
        <f>(PIB_ENC[[#This Row],[2010:III]]/PIB_ENC[[#This Row],[2009:III]]-1)*100</f>
        <v>-22.212549732224563</v>
      </c>
      <c r="M8" s="56">
        <f>(PIB_ENC[[#This Row],[2010:IV]]/PIB_ENC[[#This Row],[2009:IV]]-1)*100</f>
        <v>2.0269528625028732</v>
      </c>
      <c r="N8" s="56">
        <f>(PIB_ENC[[#This Row],[2011:I]]/PIB_ENC[[#This Row],[2010:I]]-1)*100</f>
        <v>12.148706832943358</v>
      </c>
      <c r="O8" s="56">
        <f>(PIB_ENC[[#This Row],[2011:II]]/PIB_ENC[[#This Row],[2010:II]]-1)*100</f>
        <v>-10.834088526282803</v>
      </c>
      <c r="P8" s="56">
        <f>(PIB_ENC[[#This Row],[2011:III]]/PIB_ENC[[#This Row],[2010:III]]-1)*100</f>
        <v>-4.3313238455740972</v>
      </c>
      <c r="Q8" s="56">
        <f>(PIB_ENC[[#This Row],[2011:IV]]/PIB_ENC[[#This Row],[2010:IV]]-1)*100</f>
        <v>11.842264413539883</v>
      </c>
      <c r="R8" s="56">
        <f>(PIB_ENC[[#This Row],[2012:I]]/PIB_ENC[[#This Row],[2011:I]]-1)*100</f>
        <v>-9.8793961935113028</v>
      </c>
      <c r="S8" s="56">
        <f>(PIB_ENC[[#This Row],[2012:II]]/PIB_ENC[[#This Row],[2011:II]]-1)*100</f>
        <v>-25.636621917876379</v>
      </c>
      <c r="T8" s="56">
        <f>(PIB_ENC[[#This Row],[2012:III]]/PIB_ENC[[#This Row],[2011:III]]-1)*100</f>
        <v>-5.688944007736807</v>
      </c>
      <c r="U8" s="56">
        <f>(PIB_ENC[[#This Row],[2012:IV]]/PIB_ENC[[#This Row],[2011:IV]]-1)*100</f>
        <v>-9.6961229286991255</v>
      </c>
      <c r="V8" s="56">
        <f>(PIB_ENC[[#This Row],[2013:I]]/PIB_ENC[[#This Row],[2012:I]]-1)*100</f>
        <v>-24.685215384670855</v>
      </c>
      <c r="W8" s="56">
        <f>(PIB_ENC[[#This Row],[2013:II]]/PIB_ENC[[#This Row],[2012:II]]-1)*100</f>
        <v>19.709159122564969</v>
      </c>
      <c r="X8" s="56">
        <f>(PIB_ENC[[#This Row],[2013:III]]/PIB_ENC[[#This Row],[2012:III]]-1)*100</f>
        <v>2.2122448866463085</v>
      </c>
      <c r="Y8" s="56">
        <f>(PIB_ENC[[#This Row],[2013:IV]]/PIB_ENC[[#This Row],[2012:IV]]-1)*100</f>
        <v>4.9316778676737005</v>
      </c>
      <c r="Z8" s="56">
        <f>(PIB_ENC[[#This Row],[2014:I]]/PIB_ENC[[#This Row],[2013:I]]-1)*100</f>
        <v>27.561317865722668</v>
      </c>
      <c r="AA8" s="56">
        <f>(PIB_ENC[[#This Row],[2014:II]]/PIB_ENC[[#This Row],[2013:II]]-1)*100</f>
        <v>11.159148823455766</v>
      </c>
      <c r="AB8" s="56">
        <f>(PIB_ENC[[#This Row],[2014:III]]/PIB_ENC[[#This Row],[2013:III]]-1)*100</f>
        <v>3.6419150356891805</v>
      </c>
      <c r="AC8" s="56">
        <f>(PIB_ENC[[#This Row],[2014:IV]]/PIB_ENC[[#This Row],[2013:IV]]-1)*100</f>
        <v>-6.3372240574430911</v>
      </c>
      <c r="AD8" s="56">
        <f>(PIB_ENC[[#This Row],[2015:I]]/PIB_ENC[[#This Row],[2014:I]]-1)*100</f>
        <v>10.767866800404136</v>
      </c>
      <c r="AE8" s="56">
        <f>(PIB_ENC[[#This Row],[2015:II]]/PIB_ENC[[#This Row],[2014:II]]-1)*100</f>
        <v>-13.128357531254064</v>
      </c>
      <c r="AF8" s="56">
        <f>(PIB_ENC[[#This Row],[2015:III]]/PIB_ENC[[#This Row],[2014:III]]-1)*100</f>
        <v>-29.814202024221281</v>
      </c>
      <c r="AG8" s="56">
        <f>(PIB_ENC[[#This Row],[2015:IV]]/PIB_ENC[[#This Row],[2014:IV]]-1)*100</f>
        <v>-19.414653745642628</v>
      </c>
      <c r="AH8" s="56">
        <f>(PIB_ENC[[#This Row],[2016:I]]/PIB_ENC[[#This Row],[2015:I]]-1)*100</f>
        <v>-34.878297620077333</v>
      </c>
      <c r="AI8" s="56">
        <f>(PIB_ENC[[#This Row],[2016:II]]/PIB_ENC[[#This Row],[2015:II]]-1)*100</f>
        <v>-32.757740114936709</v>
      </c>
      <c r="AJ8" s="56">
        <f>(PIB_ENC[[#This Row],[2016:III]]/PIB_ENC[[#This Row],[2015:III]]-1)*100</f>
        <v>-13.530834969198279</v>
      </c>
      <c r="AK8" s="56">
        <f>(PIB_ENC[[#This Row],[2016:IV]]/PIB_ENC[[#This Row],[2015:IV]]-1)*100</f>
        <v>-30.609993977668214</v>
      </c>
      <c r="AL8" s="56">
        <f>(PIB_ENC[[#This Row],[2017:I]]/PIB_ENC[[#This Row],[2016:I]]-1)*100</f>
        <v>37.038643597367617</v>
      </c>
      <c r="AM8" s="56">
        <f>(PIB_ENC[[#This Row],[2017:II]]/PIB_ENC[[#This Row],[2016:II]]-1)*100</f>
        <v>-9.7998245030895941</v>
      </c>
      <c r="AN8" s="56">
        <f>(PIB_ENC[[#This Row],[2017:III]]/PIB_ENC[[#This Row],[2016:III]]-1)*100</f>
        <v>5.3158433126904381</v>
      </c>
      <c r="AO8" s="56">
        <f>(PIB_ENC[[#This Row],[2017:IV]]/PIB_ENC[[#This Row],[2016:IV]]-1)*100</f>
        <v>8.4918376319768498</v>
      </c>
      <c r="AP8" s="56">
        <f>(PIB_ENC[[#This Row],[2018:I]]/PIB_ENC[[#This Row],[2017:I]]-1)*100</f>
        <v>-33.006813838714741</v>
      </c>
      <c r="AQ8" s="56">
        <f>(PIB_ENC[[#This Row],[2018:II]]/PIB_ENC[[#This Row],[2017:II]]-1)*100</f>
        <v>14.449025486959544</v>
      </c>
      <c r="AR8" s="56">
        <f>(PIB_ENC[[#This Row],[2018:III]]/PIB_ENC[[#This Row],[2017:III]]-1)*100</f>
        <v>21.22007704419735</v>
      </c>
      <c r="AS8" s="56">
        <f>(PIB_ENC[[#This Row],[2018:IV]]/PIB_ENC[[#This Row],[2017:IV]]-1)*100</f>
        <v>7.221442916027665</v>
      </c>
      <c r="AT8" s="56">
        <f>(PIB_ENC[[#This Row],[2019:I]]/PIB_ENC[[#This Row],[2018:I]]-1)*100</f>
        <v>34.416915647718938</v>
      </c>
      <c r="AU8" s="56">
        <f>(PIB_ENC[[#This Row],[2019:II]]/PIB_ENC[[#This Row],[2018:II]]-1)*100</f>
        <v>3.0261471490135028</v>
      </c>
      <c r="AV8" s="56">
        <f>(PIB_ENC[[#This Row],[2019:III]]/PIB_ENC[[#This Row],[2018:III]]-1)*100</f>
        <v>5.570427878482942E-2</v>
      </c>
      <c r="AW8" s="56">
        <f>(PIB_ENC[[#This Row],[2019:IV]]/PIB_ENC[[#This Row],[2018:IV]]-1)*100</f>
        <v>22.591201745467092</v>
      </c>
      <c r="AX8" s="56">
        <f>(PIB_ENC[[#This Row],[2020:I]]/PIB_ENC[[#This Row],[2019:I]]-1)*100</f>
        <v>-2.4698735841033326</v>
      </c>
      <c r="AY8" s="56">
        <f>(PIB_ENC[[#This Row],[2020:II]]/PIB_ENC[[#This Row],[2019:II]]-1)*100</f>
        <v>-44.655203688281176</v>
      </c>
      <c r="AZ8" s="56">
        <f>(PIB_ENC[[#This Row],[2020:III]]/PIB_ENC[[#This Row],[2019:III]]-1)*100</f>
        <v>-6.5504709994906873</v>
      </c>
      <c r="BA8" s="56">
        <f>(PIB_ENC[[#This Row],[2020:IV]]/PIB_ENC[[#This Row],[2019:IV]]-1)*100</f>
        <v>-18.582844696777158</v>
      </c>
      <c r="BB8" s="56">
        <f>(PIB_ENC[[#This Row],[2021:I]]/PIB_ENC[[#This Row],[2020:I]]-1)*100</f>
        <v>-18.628370825194285</v>
      </c>
      <c r="BC8" s="56">
        <f>(PIB_ENC[[#This Row],[2021:II]]/PIB_ENC[[#This Row],[2020:II]]-1)*100</f>
        <v>110.34032125997312</v>
      </c>
      <c r="BD8" s="56">
        <f>(PIB_ENC[[#This Row],[2021:III]]/PIB_ENC[[#This Row],[2020:III]]-1)*100</f>
        <v>-0.4078931127672325</v>
      </c>
      <c r="BE8" s="56">
        <f>(PIB_ENC[[#This Row],[2021:IV]]/PIB_ENC[[#This Row],[2020:IV]]-1)*100</f>
        <v>32.02964748015085</v>
      </c>
      <c r="BF8" s="56">
        <f>(PIB_ENC[[#This Row],[2022:I]]/PIB_ENC[[#This Row],[2021:I]]-1)*100</f>
        <v>27.23088349845564</v>
      </c>
      <c r="BG8" s="56">
        <f>(PIB_ENC[[#This Row],[2022:II]]/PIB_ENC[[#This Row],[2021:II]]-1)*100</f>
        <v>3.7605286009148253</v>
      </c>
      <c r="BH8" s="56">
        <f>(PIB_ENC[[#This Row],[2022:III]]/PIB_ENC[[#This Row],[2021:III]]-1)*100</f>
        <v>12.532139407204902</v>
      </c>
      <c r="BI8" s="56">
        <f>(PIB_ENC[[#This Row],[2022:IV]]/PIB_ENC[[#This Row],[2021:IV]]-1)*100</f>
        <v>-20.306606127232886</v>
      </c>
      <c r="BJ8" s="56">
        <f>(PIB_ENC[[#This Row],[2023:I]]/PIB_ENC[[#This Row],[2022:I]]-1)*100</f>
        <v>-11.644898628319156</v>
      </c>
      <c r="BK8" s="56">
        <f>(PIB_ENC[[#This Row],[2023:II]]/PIB_ENC[[#This Row],[2022:II]]-1)*100</f>
        <v>-12.823815288495311</v>
      </c>
      <c r="BL8" s="56">
        <f>(PIB_ENC[[#This Row],[2023:III]]/PIB_ENC[[#This Row],[2022:III]]-1)*100</f>
        <v>-31.291588680120384</v>
      </c>
    </row>
    <row r="9" spans="1:64" ht="15" customHeight="1" x14ac:dyDescent="0.2">
      <c r="A9" s="47" t="s">
        <v>69</v>
      </c>
      <c r="B9" s="57">
        <f>(PIB_ENC[[#This Row],[2008:I]]/PIB_ENC[[#This Row],[2007:I]]-1)*100</f>
        <v>5.4112791919200154</v>
      </c>
      <c r="C9" s="57">
        <f>(PIB_ENC[[#This Row],[2008:II]]/PIB_ENC[[#This Row],[2007:II]]-1)*100</f>
        <v>-10.215032621242127</v>
      </c>
      <c r="D9" s="57">
        <f>(PIB_ENC[[#This Row],[2008:III]]/PIB_ENC[[#This Row],[2007:III]]-1)*100</f>
        <v>11.847899544254759</v>
      </c>
      <c r="E9" s="57">
        <f>(PIB_ENC[[#This Row],[2008:IV]]/PIB_ENC[[#This Row],[2007:IV]]-1)*100</f>
        <v>-15.448637350343608</v>
      </c>
      <c r="F9" s="57">
        <f>(PIB_ENC[[#This Row],[2009:I]]/PIB_ENC[[#This Row],[2008:I]]-1)*100</f>
        <v>17.458183700794816</v>
      </c>
      <c r="G9" s="57">
        <f>(PIB_ENC[[#This Row],[2009:II]]/PIB_ENC[[#This Row],[2008:II]]-1)*100</f>
        <v>1.3478138890032687</v>
      </c>
      <c r="H9" s="57">
        <f>(PIB_ENC[[#This Row],[2009:III]]/PIB_ENC[[#This Row],[2008:III]]-1)*100</f>
        <v>-2.0760771918457266</v>
      </c>
      <c r="I9" s="57">
        <f>(PIB_ENC[[#This Row],[2009:IV]]/PIB_ENC[[#This Row],[2008:IV]]-1)*100</f>
        <v>6.3608348017814897</v>
      </c>
      <c r="J9" s="57">
        <f>(PIB_ENC[[#This Row],[2010:I]]/PIB_ENC[[#This Row],[2009:I]]-1)*100</f>
        <v>-5.1143108617663362</v>
      </c>
      <c r="K9" s="57">
        <f>(PIB_ENC[[#This Row],[2010:II]]/PIB_ENC[[#This Row],[2009:II]]-1)*100</f>
        <v>15.974462638386511</v>
      </c>
      <c r="L9" s="57">
        <f>(PIB_ENC[[#This Row],[2010:III]]/PIB_ENC[[#This Row],[2009:III]]-1)*100</f>
        <v>4.4467584986227049</v>
      </c>
      <c r="M9" s="57">
        <f>(PIB_ENC[[#This Row],[2010:IV]]/PIB_ENC[[#This Row],[2009:IV]]-1)*100</f>
        <v>-3.0011119107441253</v>
      </c>
      <c r="N9" s="57">
        <f>(PIB_ENC[[#This Row],[2011:I]]/PIB_ENC[[#This Row],[2010:I]]-1)*100</f>
        <v>-7.0198117149480428</v>
      </c>
      <c r="O9" s="57">
        <f>(PIB_ENC[[#This Row],[2011:II]]/PIB_ENC[[#This Row],[2010:II]]-1)*100</f>
        <v>1.5517963239149779</v>
      </c>
      <c r="P9" s="57">
        <f>(PIB_ENC[[#This Row],[2011:III]]/PIB_ENC[[#This Row],[2010:III]]-1)*100</f>
        <v>10.454763302388903</v>
      </c>
      <c r="Q9" s="57">
        <f>(PIB_ENC[[#This Row],[2011:IV]]/PIB_ENC[[#This Row],[2010:IV]]-1)*100</f>
        <v>3.6511763723362956</v>
      </c>
      <c r="R9" s="57">
        <f>(PIB_ENC[[#This Row],[2012:I]]/PIB_ENC[[#This Row],[2011:I]]-1)*100</f>
        <v>7.7994450629907508</v>
      </c>
      <c r="S9" s="57">
        <f>(PIB_ENC[[#This Row],[2012:II]]/PIB_ENC[[#This Row],[2011:II]]-1)*100</f>
        <v>-6.5648195390969111</v>
      </c>
      <c r="T9" s="57">
        <f>(PIB_ENC[[#This Row],[2012:III]]/PIB_ENC[[#This Row],[2011:III]]-1)*100</f>
        <v>-6.9191563526226023</v>
      </c>
      <c r="U9" s="57">
        <f>(PIB_ENC[[#This Row],[2012:IV]]/PIB_ENC[[#This Row],[2011:IV]]-1)*100</f>
        <v>-1.551735001440846</v>
      </c>
      <c r="V9" s="57">
        <f>(PIB_ENC[[#This Row],[2013:I]]/PIB_ENC[[#This Row],[2012:I]]-1)*100</f>
        <v>-4.9530721893340512</v>
      </c>
      <c r="W9" s="57">
        <f>(PIB_ENC[[#This Row],[2013:II]]/PIB_ENC[[#This Row],[2012:II]]-1)*100</f>
        <v>-8.4666330275306905</v>
      </c>
      <c r="X9" s="57">
        <f>(PIB_ENC[[#This Row],[2013:III]]/PIB_ENC[[#This Row],[2012:III]]-1)*100</f>
        <v>-7.5433908414250901</v>
      </c>
      <c r="Y9" s="57">
        <f>(PIB_ENC[[#This Row],[2013:IV]]/PIB_ENC[[#This Row],[2012:IV]]-1)*100</f>
        <v>-10.956639305161463</v>
      </c>
      <c r="Z9" s="57">
        <f>(PIB_ENC[[#This Row],[2014:I]]/PIB_ENC[[#This Row],[2013:I]]-1)*100</f>
        <v>1.5852900635911604</v>
      </c>
      <c r="AA9" s="57">
        <f>(PIB_ENC[[#This Row],[2014:II]]/PIB_ENC[[#This Row],[2013:II]]-1)*100</f>
        <v>5.2445233894760079E-2</v>
      </c>
      <c r="AB9" s="57">
        <f>(PIB_ENC[[#This Row],[2014:III]]/PIB_ENC[[#This Row],[2013:III]]-1)*100</f>
        <v>-0.25216765995718093</v>
      </c>
      <c r="AC9" s="57">
        <f>(PIB_ENC[[#This Row],[2014:IV]]/PIB_ENC[[#This Row],[2013:IV]]-1)*100</f>
        <v>8.1366353057149112</v>
      </c>
      <c r="AD9" s="57">
        <f>(PIB_ENC[[#This Row],[2015:I]]/PIB_ENC[[#This Row],[2014:I]]-1)*100</f>
        <v>-12.386724338724086</v>
      </c>
      <c r="AE9" s="57">
        <f>(PIB_ENC[[#This Row],[2015:II]]/PIB_ENC[[#This Row],[2014:II]]-1)*100</f>
        <v>-5.1546621474818588</v>
      </c>
      <c r="AF9" s="57">
        <f>(PIB_ENC[[#This Row],[2015:III]]/PIB_ENC[[#This Row],[2014:III]]-1)*100</f>
        <v>-7.9042854700322458</v>
      </c>
      <c r="AG9" s="57">
        <f>(PIB_ENC[[#This Row],[2015:IV]]/PIB_ENC[[#This Row],[2014:IV]]-1)*100</f>
        <v>-10.439970966615286</v>
      </c>
      <c r="AH9" s="57">
        <f>(PIB_ENC[[#This Row],[2016:I]]/PIB_ENC[[#This Row],[2015:I]]-1)*100</f>
        <v>9.6482351504923578</v>
      </c>
      <c r="AI9" s="57">
        <f>(PIB_ENC[[#This Row],[2016:II]]/PIB_ENC[[#This Row],[2015:II]]-1)*100</f>
        <v>14.917809281450101</v>
      </c>
      <c r="AJ9" s="57">
        <f>(PIB_ENC[[#This Row],[2016:III]]/PIB_ENC[[#This Row],[2015:III]]-1)*100</f>
        <v>17.210289147994562</v>
      </c>
      <c r="AK9" s="57">
        <f>(PIB_ENC[[#This Row],[2016:IV]]/PIB_ENC[[#This Row],[2015:IV]]-1)*100</f>
        <v>21.066438058533521</v>
      </c>
      <c r="AL9" s="57">
        <f>(PIB_ENC[[#This Row],[2017:I]]/PIB_ENC[[#This Row],[2016:I]]-1)*100</f>
        <v>16.074248459929596</v>
      </c>
      <c r="AM9" s="57">
        <f>(PIB_ENC[[#This Row],[2017:II]]/PIB_ENC[[#This Row],[2016:II]]-1)*100</f>
        <v>7.1807524796321909</v>
      </c>
      <c r="AN9" s="57">
        <f>(PIB_ENC[[#This Row],[2017:III]]/PIB_ENC[[#This Row],[2016:III]]-1)*100</f>
        <v>7.9820212885796105</v>
      </c>
      <c r="AO9" s="57">
        <f>(PIB_ENC[[#This Row],[2017:IV]]/PIB_ENC[[#This Row],[2016:IV]]-1)*100</f>
        <v>9.5893013960195006</v>
      </c>
      <c r="AP9" s="57">
        <f>(PIB_ENC[[#This Row],[2018:I]]/PIB_ENC[[#This Row],[2017:I]]-1)*100</f>
        <v>7.543185609868619</v>
      </c>
      <c r="AQ9" s="57">
        <f>(PIB_ENC[[#This Row],[2018:II]]/PIB_ENC[[#This Row],[2017:II]]-1)*100</f>
        <v>10.807861392651375</v>
      </c>
      <c r="AR9" s="57">
        <f>(PIB_ENC[[#This Row],[2018:III]]/PIB_ENC[[#This Row],[2017:III]]-1)*100</f>
        <v>12.325655147425273</v>
      </c>
      <c r="AS9" s="57">
        <f>(PIB_ENC[[#This Row],[2018:IV]]/PIB_ENC[[#This Row],[2017:IV]]-1)*100</f>
        <v>9.1081807385144931</v>
      </c>
      <c r="AT9" s="57">
        <f>(PIB_ENC[[#This Row],[2019:I]]/PIB_ENC[[#This Row],[2018:I]]-1)*100</f>
        <v>6.6701083672791039</v>
      </c>
      <c r="AU9" s="57">
        <f>(PIB_ENC[[#This Row],[2019:II]]/PIB_ENC[[#This Row],[2018:II]]-1)*100</f>
        <v>9.8545241262391947</v>
      </c>
      <c r="AV9" s="57">
        <f>(PIB_ENC[[#This Row],[2019:III]]/PIB_ENC[[#This Row],[2018:III]]-1)*100</f>
        <v>9.6617698104529026</v>
      </c>
      <c r="AW9" s="57">
        <f>(PIB_ENC[[#This Row],[2019:IV]]/PIB_ENC[[#This Row],[2018:IV]]-1)*100</f>
        <v>12.589701890537629</v>
      </c>
      <c r="AX9" s="57">
        <f>(PIB_ENC[[#This Row],[2020:I]]/PIB_ENC[[#This Row],[2019:I]]-1)*100</f>
        <v>-1.8341499323444865</v>
      </c>
      <c r="AY9" s="57">
        <f>(PIB_ENC[[#This Row],[2020:II]]/PIB_ENC[[#This Row],[2019:II]]-1)*100</f>
        <v>-45.505314121704799</v>
      </c>
      <c r="AZ9" s="57">
        <f>(PIB_ENC[[#This Row],[2020:III]]/PIB_ENC[[#This Row],[2019:III]]-1)*100</f>
        <v>-30.161284283874835</v>
      </c>
      <c r="BA9" s="57">
        <f>(PIB_ENC[[#This Row],[2020:IV]]/PIB_ENC[[#This Row],[2019:IV]]-1)*100</f>
        <v>-29.279817696440723</v>
      </c>
      <c r="BB9" s="57">
        <f>(PIB_ENC[[#This Row],[2021:I]]/PIB_ENC[[#This Row],[2020:I]]-1)*100</f>
        <v>-17.558994841678587</v>
      </c>
      <c r="BC9" s="57">
        <f>(PIB_ENC[[#This Row],[2021:II]]/PIB_ENC[[#This Row],[2020:II]]-1)*100</f>
        <v>51.558549715313532</v>
      </c>
      <c r="BD9" s="57">
        <f>(PIB_ENC[[#This Row],[2021:III]]/PIB_ENC[[#This Row],[2020:III]]-1)*100</f>
        <v>21.195806277932938</v>
      </c>
      <c r="BE9" s="57">
        <f>(PIB_ENC[[#This Row],[2021:IV]]/PIB_ENC[[#This Row],[2020:IV]]-1)*100</f>
        <v>24.266291858441001</v>
      </c>
      <c r="BF9" s="57">
        <f>(PIB_ENC[[#This Row],[2022:I]]/PIB_ENC[[#This Row],[2021:I]]-1)*100</f>
        <v>33.347515739444525</v>
      </c>
      <c r="BG9" s="57">
        <f>(PIB_ENC[[#This Row],[2022:II]]/PIB_ENC[[#This Row],[2021:II]]-1)*100</f>
        <v>42.014691819225547</v>
      </c>
      <c r="BH9" s="57">
        <f>(PIB_ENC[[#This Row],[2022:III]]/PIB_ENC[[#This Row],[2021:III]]-1)*100</f>
        <v>39.666141283254404</v>
      </c>
      <c r="BI9" s="57">
        <f>(PIB_ENC[[#This Row],[2022:IV]]/PIB_ENC[[#This Row],[2021:IV]]-1)*100</f>
        <v>20.837114830449298</v>
      </c>
      <c r="BJ9" s="57">
        <f>(PIB_ENC[[#This Row],[2023:I]]/PIB_ENC[[#This Row],[2022:I]]-1)*100</f>
        <v>4.5435582415581877</v>
      </c>
      <c r="BK9" s="57">
        <f>(PIB_ENC[[#This Row],[2023:II]]/PIB_ENC[[#This Row],[2022:II]]-1)*100</f>
        <v>-6.5475743044928087</v>
      </c>
      <c r="BL9" s="57">
        <f>(PIB_ENC[[#This Row],[2023:III]]/PIB_ENC[[#This Row],[2022:III]]-1)*100</f>
        <v>-6.2397813419180377</v>
      </c>
    </row>
    <row r="10" spans="1:64" ht="15" customHeight="1" x14ac:dyDescent="0.2">
      <c r="A10" s="97" t="s">
        <v>124</v>
      </c>
      <c r="B10" s="56">
        <f>(PIB_ENC[[#This Row],[2008:I]]/PIB_ENC[[#This Row],[2007:I]]-1)*100</f>
        <v>7.4315967703158181</v>
      </c>
      <c r="C10" s="56">
        <f>(PIB_ENC[[#This Row],[2008:II]]/PIB_ENC[[#This Row],[2007:II]]-1)*100</f>
        <v>9.4446107305155671</v>
      </c>
      <c r="D10" s="56">
        <f>(PIB_ENC[[#This Row],[2008:III]]/PIB_ENC[[#This Row],[2007:III]]-1)*100</f>
        <v>8.3176168935216843</v>
      </c>
      <c r="E10" s="56">
        <f>(PIB_ENC[[#This Row],[2008:IV]]/PIB_ENC[[#This Row],[2007:IV]]-1)*100</f>
        <v>5.7111113327939611</v>
      </c>
      <c r="F10" s="56">
        <f>(PIB_ENC[[#This Row],[2009:I]]/PIB_ENC[[#This Row],[2008:I]]-1)*100</f>
        <v>-15.68731155404376</v>
      </c>
      <c r="G10" s="56">
        <f>(PIB_ENC[[#This Row],[2009:II]]/PIB_ENC[[#This Row],[2008:II]]-1)*100</f>
        <v>-7.7115092420950386</v>
      </c>
      <c r="H10" s="56">
        <f>(PIB_ENC[[#This Row],[2009:III]]/PIB_ENC[[#This Row],[2008:III]]-1)*100</f>
        <v>-5.5045312622363785</v>
      </c>
      <c r="I10" s="56">
        <f>(PIB_ENC[[#This Row],[2009:IV]]/PIB_ENC[[#This Row],[2008:IV]]-1)*100</f>
        <v>-5.1151378086981669</v>
      </c>
      <c r="J10" s="56">
        <f>(PIB_ENC[[#This Row],[2010:I]]/PIB_ENC[[#This Row],[2009:I]]-1)*100</f>
        <v>23.140653290769219</v>
      </c>
      <c r="K10" s="56">
        <f>(PIB_ENC[[#This Row],[2010:II]]/PIB_ENC[[#This Row],[2009:II]]-1)*100</f>
        <v>5.7916303196458685</v>
      </c>
      <c r="L10" s="56">
        <f>(PIB_ENC[[#This Row],[2010:III]]/PIB_ENC[[#This Row],[2009:III]]-1)*100</f>
        <v>2.7722914065067883</v>
      </c>
      <c r="M10" s="56">
        <f>(PIB_ENC[[#This Row],[2010:IV]]/PIB_ENC[[#This Row],[2009:IV]]-1)*100</f>
        <v>7.2189399639317697</v>
      </c>
      <c r="N10" s="56">
        <f>(PIB_ENC[[#This Row],[2011:I]]/PIB_ENC[[#This Row],[2010:I]]-1)*100</f>
        <v>-17.947660408965284</v>
      </c>
      <c r="O10" s="56">
        <f>(PIB_ENC[[#This Row],[2011:II]]/PIB_ENC[[#This Row],[2010:II]]-1)*100</f>
        <v>-6.358978004076576</v>
      </c>
      <c r="P10" s="56">
        <f>(PIB_ENC[[#This Row],[2011:III]]/PIB_ENC[[#This Row],[2010:III]]-1)*100</f>
        <v>-9.3457915275951269</v>
      </c>
      <c r="Q10" s="56">
        <f>(PIB_ENC[[#This Row],[2011:IV]]/PIB_ENC[[#This Row],[2010:IV]]-1)*100</f>
        <v>-13.604148197809474</v>
      </c>
      <c r="R10" s="56">
        <f>(PIB_ENC[[#This Row],[2012:I]]/PIB_ENC[[#This Row],[2011:I]]-1)*100</f>
        <v>-11.203009955377164</v>
      </c>
      <c r="S10" s="56">
        <f>(PIB_ENC[[#This Row],[2012:II]]/PIB_ENC[[#This Row],[2011:II]]-1)*100</f>
        <v>-5.8606634071882606</v>
      </c>
      <c r="T10" s="56">
        <f>(PIB_ENC[[#This Row],[2012:III]]/PIB_ENC[[#This Row],[2011:III]]-1)*100</f>
        <v>-8.5166554235960525</v>
      </c>
      <c r="U10" s="56">
        <f>(PIB_ENC[[#This Row],[2012:IV]]/PIB_ENC[[#This Row],[2011:IV]]-1)*100</f>
        <v>0.66466398426410223</v>
      </c>
      <c r="V10" s="56">
        <f>(PIB_ENC[[#This Row],[2013:I]]/PIB_ENC[[#This Row],[2012:I]]-1)*100</f>
        <v>12.851648838588314</v>
      </c>
      <c r="W10" s="56">
        <f>(PIB_ENC[[#This Row],[2013:II]]/PIB_ENC[[#This Row],[2012:II]]-1)*100</f>
        <v>8.2804085089988497</v>
      </c>
      <c r="X10" s="56">
        <f>(PIB_ENC[[#This Row],[2013:III]]/PIB_ENC[[#This Row],[2012:III]]-1)*100</f>
        <v>10.202920500230039</v>
      </c>
      <c r="Y10" s="56">
        <f>(PIB_ENC[[#This Row],[2013:IV]]/PIB_ENC[[#This Row],[2012:IV]]-1)*100</f>
        <v>3.1631115735820892</v>
      </c>
      <c r="Z10" s="56">
        <f>(PIB_ENC[[#This Row],[2014:I]]/PIB_ENC[[#This Row],[2013:I]]-1)*100</f>
        <v>-12.000229977064469</v>
      </c>
      <c r="AA10" s="56">
        <f>(PIB_ENC[[#This Row],[2014:II]]/PIB_ENC[[#This Row],[2013:II]]-1)*100</f>
        <v>-12.337768858949072</v>
      </c>
      <c r="AB10" s="56">
        <f>(PIB_ENC[[#This Row],[2014:III]]/PIB_ENC[[#This Row],[2013:III]]-1)*100</f>
        <v>-7.8099758282374587</v>
      </c>
      <c r="AC10" s="56">
        <f>(PIB_ENC[[#This Row],[2014:IV]]/PIB_ENC[[#This Row],[2013:IV]]-1)*100</f>
        <v>-10.834026882868242</v>
      </c>
      <c r="AD10" s="56">
        <f>(PIB_ENC[[#This Row],[2015:I]]/PIB_ENC[[#This Row],[2014:I]]-1)*100</f>
        <v>-3.0970772556851434</v>
      </c>
      <c r="AE10" s="56">
        <f>(PIB_ENC[[#This Row],[2015:II]]/PIB_ENC[[#This Row],[2014:II]]-1)*100</f>
        <v>9.8020450493971456</v>
      </c>
      <c r="AF10" s="56">
        <f>(PIB_ENC[[#This Row],[2015:III]]/PIB_ENC[[#This Row],[2014:III]]-1)*100</f>
        <v>7.5488097623145123</v>
      </c>
      <c r="AG10" s="56">
        <f>(PIB_ENC[[#This Row],[2015:IV]]/PIB_ENC[[#This Row],[2014:IV]]-1)*100</f>
        <v>13.502295680383902</v>
      </c>
      <c r="AH10" s="56">
        <f>(PIB_ENC[[#This Row],[2016:I]]/PIB_ENC[[#This Row],[2015:I]]-1)*100</f>
        <v>42.878509828186438</v>
      </c>
      <c r="AI10" s="56">
        <f>(PIB_ENC[[#This Row],[2016:II]]/PIB_ENC[[#This Row],[2015:II]]-1)*100</f>
        <v>47.489981845424303</v>
      </c>
      <c r="AJ10" s="56">
        <f>(PIB_ENC[[#This Row],[2016:III]]/PIB_ENC[[#This Row],[2015:III]]-1)*100</f>
        <v>31.939703715527436</v>
      </c>
      <c r="AK10" s="56">
        <f>(PIB_ENC[[#This Row],[2016:IV]]/PIB_ENC[[#This Row],[2015:IV]]-1)*100</f>
        <v>34.751076855238217</v>
      </c>
      <c r="AL10" s="56">
        <f>(PIB_ENC[[#This Row],[2017:I]]/PIB_ENC[[#This Row],[2016:I]]-1)*100</f>
        <v>22.579285186282448</v>
      </c>
      <c r="AM10" s="56">
        <f>(PIB_ENC[[#This Row],[2017:II]]/PIB_ENC[[#This Row],[2016:II]]-1)*100</f>
        <v>14.110957345823682</v>
      </c>
      <c r="AN10" s="56">
        <f>(PIB_ENC[[#This Row],[2017:III]]/PIB_ENC[[#This Row],[2016:III]]-1)*100</f>
        <v>10.335094859730143</v>
      </c>
      <c r="AO10" s="56">
        <f>(PIB_ENC[[#This Row],[2017:IV]]/PIB_ENC[[#This Row],[2016:IV]]-1)*100</f>
        <v>17.948508529812599</v>
      </c>
      <c r="AP10" s="56">
        <f>(PIB_ENC[[#This Row],[2018:I]]/PIB_ENC[[#This Row],[2017:I]]-1)*100</f>
        <v>5.0231453643274193</v>
      </c>
      <c r="AQ10" s="56">
        <f>(PIB_ENC[[#This Row],[2018:II]]/PIB_ENC[[#This Row],[2017:II]]-1)*100</f>
        <v>10.076636393829986</v>
      </c>
      <c r="AR10" s="56">
        <f>(PIB_ENC[[#This Row],[2018:III]]/PIB_ENC[[#This Row],[2017:III]]-1)*100</f>
        <v>-2.2847381242443565</v>
      </c>
      <c r="AS10" s="56">
        <f>(PIB_ENC[[#This Row],[2018:IV]]/PIB_ENC[[#This Row],[2017:IV]]-1)*100</f>
        <v>-1.012909262495254</v>
      </c>
      <c r="AT10" s="56">
        <f>(PIB_ENC[[#This Row],[2019:I]]/PIB_ENC[[#This Row],[2018:I]]-1)*100</f>
        <v>-6.3909997080940029</v>
      </c>
      <c r="AU10" s="56">
        <f>(PIB_ENC[[#This Row],[2019:II]]/PIB_ENC[[#This Row],[2018:II]]-1)*100</f>
        <v>-14.800477465289807</v>
      </c>
      <c r="AV10" s="56">
        <f>(PIB_ENC[[#This Row],[2019:III]]/PIB_ENC[[#This Row],[2018:III]]-1)*100</f>
        <v>16.492346203317943</v>
      </c>
      <c r="AW10" s="56">
        <f>(PIB_ENC[[#This Row],[2019:IV]]/PIB_ENC[[#This Row],[2018:IV]]-1)*100</f>
        <v>17.119486511056657</v>
      </c>
      <c r="AX10" s="56">
        <f>(PIB_ENC[[#This Row],[2020:I]]/PIB_ENC[[#This Row],[2019:I]]-1)*100</f>
        <v>30.611001375669744</v>
      </c>
      <c r="AY10" s="56">
        <f>(PIB_ENC[[#This Row],[2020:II]]/PIB_ENC[[#This Row],[2019:II]]-1)*100</f>
        <v>-63.185591445005109</v>
      </c>
      <c r="AZ10" s="56">
        <f>(PIB_ENC[[#This Row],[2020:III]]/PIB_ENC[[#This Row],[2019:III]]-1)*100</f>
        <v>-53.809946285544562</v>
      </c>
      <c r="BA10" s="56">
        <f>(PIB_ENC[[#This Row],[2020:IV]]/PIB_ENC[[#This Row],[2019:IV]]-1)*100</f>
        <v>-54.595131069866909</v>
      </c>
      <c r="BB10" s="56">
        <f>(PIB_ENC[[#This Row],[2021:I]]/PIB_ENC[[#This Row],[2020:I]]-1)*100</f>
        <v>-52.292073679092944</v>
      </c>
      <c r="BC10" s="56">
        <f>(PIB_ENC[[#This Row],[2021:II]]/PIB_ENC[[#This Row],[2020:II]]-1)*100</f>
        <v>79.602415824800588</v>
      </c>
      <c r="BD10" s="56">
        <f>(PIB_ENC[[#This Row],[2021:III]]/PIB_ENC[[#This Row],[2020:III]]-1)*100</f>
        <v>27.081991306213006</v>
      </c>
      <c r="BE10" s="56">
        <f>(PIB_ENC[[#This Row],[2021:IV]]/PIB_ENC[[#This Row],[2020:IV]]-1)*100</f>
        <v>31.449687814533878</v>
      </c>
      <c r="BF10" s="56">
        <f>(PIB_ENC[[#This Row],[2022:I]]/PIB_ENC[[#This Row],[2021:I]]-1)*100</f>
        <v>26.814807313629309</v>
      </c>
      <c r="BG10" s="56">
        <f>(PIB_ENC[[#This Row],[2022:II]]/PIB_ENC[[#This Row],[2021:II]]-1)*100</f>
        <v>43.375052736786216</v>
      </c>
      <c r="BH10" s="56">
        <f>(PIB_ENC[[#This Row],[2022:III]]/PIB_ENC[[#This Row],[2021:III]]-1)*100</f>
        <v>72.140857212457774</v>
      </c>
      <c r="BI10" s="56">
        <f>(PIB_ENC[[#This Row],[2022:IV]]/PIB_ENC[[#This Row],[2021:IV]]-1)*100</f>
        <v>35.888017070104475</v>
      </c>
      <c r="BJ10" s="56">
        <f>(PIB_ENC[[#This Row],[2023:I]]/PIB_ENC[[#This Row],[2022:I]]-1)*100</f>
        <v>22.830762544681704</v>
      </c>
      <c r="BK10" s="56">
        <f>(PIB_ENC[[#This Row],[2023:II]]/PIB_ENC[[#This Row],[2022:II]]-1)*100</f>
        <v>14.407346925565045</v>
      </c>
      <c r="BL10" s="56">
        <f>(PIB_ENC[[#This Row],[2023:III]]/PIB_ENC[[#This Row],[2022:III]]-1)*100</f>
        <v>-2.8098788165349387</v>
      </c>
    </row>
    <row r="11" spans="1:64" ht="15" customHeight="1" x14ac:dyDescent="0.2">
      <c r="A11" s="47" t="s">
        <v>70</v>
      </c>
      <c r="B11" s="57">
        <f>(PIB_ENC[[#This Row],[2008:I]]/PIB_ENC[[#This Row],[2007:I]]-1)*100</f>
        <v>24.757861995695784</v>
      </c>
      <c r="C11" s="57">
        <f>(PIB_ENC[[#This Row],[2008:II]]/PIB_ENC[[#This Row],[2007:II]]-1)*100</f>
        <v>-9.5250916449031173</v>
      </c>
      <c r="D11" s="57">
        <f>(PIB_ENC[[#This Row],[2008:III]]/PIB_ENC[[#This Row],[2007:III]]-1)*100</f>
        <v>8.5668685110344089</v>
      </c>
      <c r="E11" s="57">
        <f>(PIB_ENC[[#This Row],[2008:IV]]/PIB_ENC[[#This Row],[2007:IV]]-1)*100</f>
        <v>7.8312779399024368</v>
      </c>
      <c r="F11" s="57">
        <f>(PIB_ENC[[#This Row],[2009:I]]/PIB_ENC[[#This Row],[2008:I]]-1)*100</f>
        <v>-8.9580223114095414</v>
      </c>
      <c r="G11" s="57">
        <f>(PIB_ENC[[#This Row],[2009:II]]/PIB_ENC[[#This Row],[2008:II]]-1)*100</f>
        <v>17.88154060138001</v>
      </c>
      <c r="H11" s="57">
        <f>(PIB_ENC[[#This Row],[2009:III]]/PIB_ENC[[#This Row],[2008:III]]-1)*100</f>
        <v>2.7636463881687945</v>
      </c>
      <c r="I11" s="57">
        <f>(PIB_ENC[[#This Row],[2009:IV]]/PIB_ENC[[#This Row],[2008:IV]]-1)*100</f>
        <v>-12.883006881542713</v>
      </c>
      <c r="J11" s="57">
        <f>(PIB_ENC[[#This Row],[2010:I]]/PIB_ENC[[#This Row],[2009:I]]-1)*100</f>
        <v>-12.362948026209054</v>
      </c>
      <c r="K11" s="57">
        <f>(PIB_ENC[[#This Row],[2010:II]]/PIB_ENC[[#This Row],[2009:II]]-1)*100</f>
        <v>-5.0582371700840456</v>
      </c>
      <c r="L11" s="57">
        <f>(PIB_ENC[[#This Row],[2010:III]]/PIB_ENC[[#This Row],[2009:III]]-1)*100</f>
        <v>1.7338135486802297</v>
      </c>
      <c r="M11" s="57">
        <f>(PIB_ENC[[#This Row],[2010:IV]]/PIB_ENC[[#This Row],[2009:IV]]-1)*100</f>
        <v>6.462858011658823</v>
      </c>
      <c r="N11" s="57">
        <f>(PIB_ENC[[#This Row],[2011:I]]/PIB_ENC[[#This Row],[2010:I]]-1)*100</f>
        <v>0.75434773311182646</v>
      </c>
      <c r="O11" s="57">
        <f>(PIB_ENC[[#This Row],[2011:II]]/PIB_ENC[[#This Row],[2010:II]]-1)*100</f>
        <v>-1.4755483433149585</v>
      </c>
      <c r="P11" s="57">
        <f>(PIB_ENC[[#This Row],[2011:III]]/PIB_ENC[[#This Row],[2010:III]]-1)*100</f>
        <v>42.124549992027504</v>
      </c>
      <c r="Q11" s="57">
        <f>(PIB_ENC[[#This Row],[2011:IV]]/PIB_ENC[[#This Row],[2010:IV]]-1)*100</f>
        <v>46.990315659938005</v>
      </c>
      <c r="R11" s="57">
        <f>(PIB_ENC[[#This Row],[2012:I]]/PIB_ENC[[#This Row],[2011:I]]-1)*100</f>
        <v>40.845329868746362</v>
      </c>
      <c r="S11" s="57">
        <f>(PIB_ENC[[#This Row],[2012:II]]/PIB_ENC[[#This Row],[2011:II]]-1)*100</f>
        <v>36.688147892776591</v>
      </c>
      <c r="T11" s="57">
        <f>(PIB_ENC[[#This Row],[2012:III]]/PIB_ENC[[#This Row],[2011:III]]-1)*100</f>
        <v>-0.65740058713731342</v>
      </c>
      <c r="U11" s="57">
        <f>(PIB_ENC[[#This Row],[2012:IV]]/PIB_ENC[[#This Row],[2011:IV]]-1)*100</f>
        <v>2.6161107217937518</v>
      </c>
      <c r="V11" s="57">
        <f>(PIB_ENC[[#This Row],[2013:I]]/PIB_ENC[[#This Row],[2012:I]]-1)*100</f>
        <v>42.641331366923922</v>
      </c>
      <c r="W11" s="57">
        <f>(PIB_ENC[[#This Row],[2013:II]]/PIB_ENC[[#This Row],[2012:II]]-1)*100</f>
        <v>-11.339042443016723</v>
      </c>
      <c r="X11" s="57">
        <f>(PIB_ENC[[#This Row],[2013:III]]/PIB_ENC[[#This Row],[2012:III]]-1)*100</f>
        <v>-12.44200456409531</v>
      </c>
      <c r="Y11" s="57">
        <f>(PIB_ENC[[#This Row],[2013:IV]]/PIB_ENC[[#This Row],[2012:IV]]-1)*100</f>
        <v>-6.5606694702182615</v>
      </c>
      <c r="Z11" s="57">
        <f>(PIB_ENC[[#This Row],[2014:I]]/PIB_ENC[[#This Row],[2013:I]]-1)*100</f>
        <v>-15.19102953348458</v>
      </c>
      <c r="AA11" s="57">
        <f>(PIB_ENC[[#This Row],[2014:II]]/PIB_ENC[[#This Row],[2013:II]]-1)*100</f>
        <v>-6.23879265501317</v>
      </c>
      <c r="AB11" s="57">
        <f>(PIB_ENC[[#This Row],[2014:III]]/PIB_ENC[[#This Row],[2013:III]]-1)*100</f>
        <v>-10.852429639428351</v>
      </c>
      <c r="AC11" s="57">
        <f>(PIB_ENC[[#This Row],[2014:IV]]/PIB_ENC[[#This Row],[2013:IV]]-1)*100</f>
        <v>-6.0064529819626955</v>
      </c>
      <c r="AD11" s="57">
        <f>(PIB_ENC[[#This Row],[2015:I]]/PIB_ENC[[#This Row],[2014:I]]-1)*100</f>
        <v>-20.448090903917691</v>
      </c>
      <c r="AE11" s="57">
        <f>(PIB_ENC[[#This Row],[2015:II]]/PIB_ENC[[#This Row],[2014:II]]-1)*100</f>
        <v>-18.367932751385286</v>
      </c>
      <c r="AF11" s="57">
        <f>(PIB_ENC[[#This Row],[2015:III]]/PIB_ENC[[#This Row],[2014:III]]-1)*100</f>
        <v>-4.4561188897790256</v>
      </c>
      <c r="AG11" s="57">
        <f>(PIB_ENC[[#This Row],[2015:IV]]/PIB_ENC[[#This Row],[2014:IV]]-1)*100</f>
        <v>-9.3363519581807886</v>
      </c>
      <c r="AH11" s="57">
        <f>(PIB_ENC[[#This Row],[2016:I]]/PIB_ENC[[#This Row],[2015:I]]-1)*100</f>
        <v>-14.988186639742395</v>
      </c>
      <c r="AI11" s="57">
        <f>(PIB_ENC[[#This Row],[2016:II]]/PIB_ENC[[#This Row],[2015:II]]-1)*100</f>
        <v>-12.314630312732156</v>
      </c>
      <c r="AJ11" s="57">
        <f>(PIB_ENC[[#This Row],[2016:III]]/PIB_ENC[[#This Row],[2015:III]]-1)*100</f>
        <v>-17.644559668300797</v>
      </c>
      <c r="AK11" s="57">
        <f>(PIB_ENC[[#This Row],[2016:IV]]/PIB_ENC[[#This Row],[2015:IV]]-1)*100</f>
        <v>-27.407658451693674</v>
      </c>
      <c r="AL11" s="57">
        <f>(PIB_ENC[[#This Row],[2017:I]]/PIB_ENC[[#This Row],[2016:I]]-1)*100</f>
        <v>2.3380593825639506</v>
      </c>
      <c r="AM11" s="57">
        <f>(PIB_ENC[[#This Row],[2017:II]]/PIB_ENC[[#This Row],[2016:II]]-1)*100</f>
        <v>5.5164767461561182</v>
      </c>
      <c r="AN11" s="57">
        <f>(PIB_ENC[[#This Row],[2017:III]]/PIB_ENC[[#This Row],[2016:III]]-1)*100</f>
        <v>4.3569594802902234</v>
      </c>
      <c r="AO11" s="57">
        <f>(PIB_ENC[[#This Row],[2017:IV]]/PIB_ENC[[#This Row],[2016:IV]]-1)*100</f>
        <v>15.077538008734814</v>
      </c>
      <c r="AP11" s="57">
        <f>(PIB_ENC[[#This Row],[2018:I]]/PIB_ENC[[#This Row],[2017:I]]-1)*100</f>
        <v>-2.4858886786109702</v>
      </c>
      <c r="AQ11" s="57">
        <f>(PIB_ENC[[#This Row],[2018:II]]/PIB_ENC[[#This Row],[2017:II]]-1)*100</f>
        <v>-11.232195324845662</v>
      </c>
      <c r="AR11" s="57">
        <f>(PIB_ENC[[#This Row],[2018:III]]/PIB_ENC[[#This Row],[2017:III]]-1)*100</f>
        <v>-9.1066899133478874</v>
      </c>
      <c r="AS11" s="57">
        <f>(PIB_ENC[[#This Row],[2018:IV]]/PIB_ENC[[#This Row],[2017:IV]]-1)*100</f>
        <v>0.56648633570750562</v>
      </c>
      <c r="AT11" s="57">
        <f>(PIB_ENC[[#This Row],[2019:I]]/PIB_ENC[[#This Row],[2018:I]]-1)*100</f>
        <v>15.763690437095047</v>
      </c>
      <c r="AU11" s="57">
        <f>(PIB_ENC[[#This Row],[2019:II]]/PIB_ENC[[#This Row],[2018:II]]-1)*100</f>
        <v>26.056380446621972</v>
      </c>
      <c r="AV11" s="57">
        <f>(PIB_ENC[[#This Row],[2019:III]]/PIB_ENC[[#This Row],[2018:III]]-1)*100</f>
        <v>13.511982687896552</v>
      </c>
      <c r="AW11" s="57">
        <f>(PIB_ENC[[#This Row],[2019:IV]]/PIB_ENC[[#This Row],[2018:IV]]-1)*100</f>
        <v>-0.85442721671750155</v>
      </c>
      <c r="AX11" s="57">
        <f>(PIB_ENC[[#This Row],[2020:I]]/PIB_ENC[[#This Row],[2019:I]]-1)*100</f>
        <v>-12.87328007738383</v>
      </c>
      <c r="AY11" s="57">
        <f>(PIB_ENC[[#This Row],[2020:II]]/PIB_ENC[[#This Row],[2019:II]]-1)*100</f>
        <v>-97.767584403069165</v>
      </c>
      <c r="AZ11" s="57">
        <f>(PIB_ENC[[#This Row],[2020:III]]/PIB_ENC[[#This Row],[2019:III]]-1)*100</f>
        <v>-96.100141892968665</v>
      </c>
      <c r="BA11" s="57">
        <f>(PIB_ENC[[#This Row],[2020:IV]]/PIB_ENC[[#This Row],[2019:IV]]-1)*100</f>
        <v>-95.783469639272226</v>
      </c>
      <c r="BB11" s="57">
        <f>(PIB_ENC[[#This Row],[2021:I]]/PIB_ENC[[#This Row],[2020:I]]-1)*100</f>
        <v>-95.075804562630736</v>
      </c>
      <c r="BC11" s="57">
        <f>(PIB_ENC[[#This Row],[2021:II]]/PIB_ENC[[#This Row],[2020:II]]-1)*100</f>
        <v>291.20377229018709</v>
      </c>
      <c r="BD11" s="57">
        <f>(PIB_ENC[[#This Row],[2021:III]]/PIB_ENC[[#This Row],[2020:III]]-1)*100</f>
        <v>415.37021117785542</v>
      </c>
      <c r="BE11" s="57">
        <f>(PIB_ENC[[#This Row],[2021:IV]]/PIB_ENC[[#This Row],[2020:IV]]-1)*100</f>
        <v>1377.3718140475298</v>
      </c>
      <c r="BF11" s="57">
        <f>(PIB_ENC[[#This Row],[2022:I]]/PIB_ENC[[#This Row],[2021:I]]-1)*100</f>
        <v>1368.670552118482</v>
      </c>
      <c r="BG11" s="57">
        <f>(PIB_ENC[[#This Row],[2022:II]]/PIB_ENC[[#This Row],[2021:II]]-1)*100</f>
        <v>839.32805152995411</v>
      </c>
      <c r="BH11" s="57">
        <f>(PIB_ENC[[#This Row],[2022:III]]/PIB_ENC[[#This Row],[2021:III]]-1)*100</f>
        <v>351.15052283144541</v>
      </c>
      <c r="BI11" s="57">
        <f>(PIB_ENC[[#This Row],[2022:IV]]/PIB_ENC[[#This Row],[2021:IV]]-1)*100</f>
        <v>61.082864261737456</v>
      </c>
      <c r="BJ11" s="57">
        <f>(PIB_ENC[[#This Row],[2023:I]]/PIB_ENC[[#This Row],[2022:I]]-1)*100</f>
        <v>29.113094845719957</v>
      </c>
      <c r="BK11" s="57">
        <f>(PIB_ENC[[#This Row],[2023:II]]/PIB_ENC[[#This Row],[2022:II]]-1)*100</f>
        <v>9.7196981127189108</v>
      </c>
      <c r="BL11" s="57">
        <f>(PIB_ENC[[#This Row],[2023:III]]/PIB_ENC[[#This Row],[2022:III]]-1)*100</f>
        <v>17.780324989354202</v>
      </c>
    </row>
    <row r="12" spans="1:64" ht="15" customHeight="1" x14ac:dyDescent="0.2">
      <c r="A12" s="97" t="s">
        <v>125</v>
      </c>
      <c r="B12" s="56">
        <f>(PIB_ENC[[#This Row],[2008:I]]/PIB_ENC[[#This Row],[2007:I]]-1)*100</f>
        <v>-16.749331131042322</v>
      </c>
      <c r="C12" s="56">
        <f>(PIB_ENC[[#This Row],[2008:II]]/PIB_ENC[[#This Row],[2007:II]]-1)*100</f>
        <v>-18.229090246215328</v>
      </c>
      <c r="D12" s="56">
        <f>(PIB_ENC[[#This Row],[2008:III]]/PIB_ENC[[#This Row],[2007:III]]-1)*100</f>
        <v>47.79988079646813</v>
      </c>
      <c r="E12" s="56">
        <f>(PIB_ENC[[#This Row],[2008:IV]]/PIB_ENC[[#This Row],[2007:IV]]-1)*100</f>
        <v>28.410494431786159</v>
      </c>
      <c r="F12" s="56">
        <f>(PIB_ENC[[#This Row],[2009:I]]/PIB_ENC[[#This Row],[2008:I]]-1)*100</f>
        <v>9.4288747630381522</v>
      </c>
      <c r="G12" s="56">
        <f>(PIB_ENC[[#This Row],[2009:II]]/PIB_ENC[[#This Row],[2008:II]]-1)*100</f>
        <v>5.2046394256117123</v>
      </c>
      <c r="H12" s="56">
        <f>(PIB_ENC[[#This Row],[2009:III]]/PIB_ENC[[#This Row],[2008:III]]-1)*100</f>
        <v>5.6200026056557606</v>
      </c>
      <c r="I12" s="56">
        <f>(PIB_ENC[[#This Row],[2009:IV]]/PIB_ENC[[#This Row],[2008:IV]]-1)*100</f>
        <v>9.5438524093810706</v>
      </c>
      <c r="J12" s="56">
        <f>(PIB_ENC[[#This Row],[2010:I]]/PIB_ENC[[#This Row],[2009:I]]-1)*100</f>
        <v>-1.8696179128953272</v>
      </c>
      <c r="K12" s="56">
        <f>(PIB_ENC[[#This Row],[2010:II]]/PIB_ENC[[#This Row],[2009:II]]-1)*100</f>
        <v>1.2045096833873448</v>
      </c>
      <c r="L12" s="56">
        <f>(PIB_ENC[[#This Row],[2010:III]]/PIB_ENC[[#This Row],[2009:III]]-1)*100</f>
        <v>-1.0887491917025538</v>
      </c>
      <c r="M12" s="56">
        <f>(PIB_ENC[[#This Row],[2010:IV]]/PIB_ENC[[#This Row],[2009:IV]]-1)*100</f>
        <v>1.0053627067093673</v>
      </c>
      <c r="N12" s="56">
        <f>(PIB_ENC[[#This Row],[2011:I]]/PIB_ENC[[#This Row],[2010:I]]-1)*100</f>
        <v>-8.0602805755348168</v>
      </c>
      <c r="O12" s="56">
        <f>(PIB_ENC[[#This Row],[2011:II]]/PIB_ENC[[#This Row],[2010:II]]-1)*100</f>
        <v>6.3086604093324672</v>
      </c>
      <c r="P12" s="56">
        <f>(PIB_ENC[[#This Row],[2011:III]]/PIB_ENC[[#This Row],[2010:III]]-1)*100</f>
        <v>-1.3706804018707386</v>
      </c>
      <c r="Q12" s="56">
        <f>(PIB_ENC[[#This Row],[2011:IV]]/PIB_ENC[[#This Row],[2010:IV]]-1)*100</f>
        <v>13.333270450015977</v>
      </c>
      <c r="R12" s="56">
        <f>(PIB_ENC[[#This Row],[2012:I]]/PIB_ENC[[#This Row],[2011:I]]-1)*100</f>
        <v>37.90810762474208</v>
      </c>
      <c r="S12" s="56">
        <f>(PIB_ENC[[#This Row],[2012:II]]/PIB_ENC[[#This Row],[2011:II]]-1)*100</f>
        <v>34.272738283620008</v>
      </c>
      <c r="T12" s="56">
        <f>(PIB_ENC[[#This Row],[2012:III]]/PIB_ENC[[#This Row],[2011:III]]-1)*100</f>
        <v>34.223272656820328</v>
      </c>
      <c r="U12" s="56">
        <f>(PIB_ENC[[#This Row],[2012:IV]]/PIB_ENC[[#This Row],[2011:IV]]-1)*100</f>
        <v>4.5006073747881681</v>
      </c>
      <c r="V12" s="56">
        <f>(PIB_ENC[[#This Row],[2013:I]]/PIB_ENC[[#This Row],[2012:I]]-1)*100</f>
        <v>-2.0663222952165272</v>
      </c>
      <c r="W12" s="56">
        <f>(PIB_ENC[[#This Row],[2013:II]]/PIB_ENC[[#This Row],[2012:II]]-1)*100</f>
        <v>-19.410486825568452</v>
      </c>
      <c r="X12" s="56">
        <f>(PIB_ENC[[#This Row],[2013:III]]/PIB_ENC[[#This Row],[2012:III]]-1)*100</f>
        <v>0.95962582328064094</v>
      </c>
      <c r="Y12" s="56">
        <f>(PIB_ENC[[#This Row],[2013:IV]]/PIB_ENC[[#This Row],[2012:IV]]-1)*100</f>
        <v>-2.3808827111299169</v>
      </c>
      <c r="Z12" s="56">
        <f>(PIB_ENC[[#This Row],[2014:I]]/PIB_ENC[[#This Row],[2013:I]]-1)*100</f>
        <v>1.0983484393624954</v>
      </c>
      <c r="AA12" s="56">
        <f>(PIB_ENC[[#This Row],[2014:II]]/PIB_ENC[[#This Row],[2013:II]]-1)*100</f>
        <v>2.3184334291785458</v>
      </c>
      <c r="AB12" s="56">
        <f>(PIB_ENC[[#This Row],[2014:III]]/PIB_ENC[[#This Row],[2013:III]]-1)*100</f>
        <v>-10.002122788163026</v>
      </c>
      <c r="AC12" s="56">
        <f>(PIB_ENC[[#This Row],[2014:IV]]/PIB_ENC[[#This Row],[2013:IV]]-1)*100</f>
        <v>0.48473161467323944</v>
      </c>
      <c r="AD12" s="56">
        <f>(PIB_ENC[[#This Row],[2015:I]]/PIB_ENC[[#This Row],[2014:I]]-1)*100</f>
        <v>8.6558027335948537</v>
      </c>
      <c r="AE12" s="56">
        <f>(PIB_ENC[[#This Row],[2015:II]]/PIB_ENC[[#This Row],[2014:II]]-1)*100</f>
        <v>6.7395970024060503</v>
      </c>
      <c r="AF12" s="56">
        <f>(PIB_ENC[[#This Row],[2015:III]]/PIB_ENC[[#This Row],[2014:III]]-1)*100</f>
        <v>-7.6880666553726051</v>
      </c>
      <c r="AG12" s="56">
        <f>(PIB_ENC[[#This Row],[2015:IV]]/PIB_ENC[[#This Row],[2014:IV]]-1)*100</f>
        <v>-15.854716166775251</v>
      </c>
      <c r="AH12" s="56">
        <f>(PIB_ENC[[#This Row],[2016:I]]/PIB_ENC[[#This Row],[2015:I]]-1)*100</f>
        <v>-23.168660891926017</v>
      </c>
      <c r="AI12" s="56">
        <f>(PIB_ENC[[#This Row],[2016:II]]/PIB_ENC[[#This Row],[2015:II]]-1)*100</f>
        <v>-30.202142968291014</v>
      </c>
      <c r="AJ12" s="56">
        <f>(PIB_ENC[[#This Row],[2016:III]]/PIB_ENC[[#This Row],[2015:III]]-1)*100</f>
        <v>-22.958611381176553</v>
      </c>
      <c r="AK12" s="56">
        <f>(PIB_ENC[[#This Row],[2016:IV]]/PIB_ENC[[#This Row],[2015:IV]]-1)*100</f>
        <v>-24.417230413850397</v>
      </c>
      <c r="AL12" s="56">
        <f>(PIB_ENC[[#This Row],[2017:I]]/PIB_ENC[[#This Row],[2016:I]]-1)*100</f>
        <v>-12.317440602021801</v>
      </c>
      <c r="AM12" s="56">
        <f>(PIB_ENC[[#This Row],[2017:II]]/PIB_ENC[[#This Row],[2016:II]]-1)*100</f>
        <v>3.7544497409855326</v>
      </c>
      <c r="AN12" s="56">
        <f>(PIB_ENC[[#This Row],[2017:III]]/PIB_ENC[[#This Row],[2016:III]]-1)*100</f>
        <v>-3.6226175060050214</v>
      </c>
      <c r="AO12" s="56">
        <f>(PIB_ENC[[#This Row],[2017:IV]]/PIB_ENC[[#This Row],[2016:IV]]-1)*100</f>
        <v>2.8820944402734971</v>
      </c>
      <c r="AP12" s="56">
        <f>(PIB_ENC[[#This Row],[2018:I]]/PIB_ENC[[#This Row],[2017:I]]-1)*100</f>
        <v>-5.1087076698823726</v>
      </c>
      <c r="AQ12" s="56">
        <f>(PIB_ENC[[#This Row],[2018:II]]/PIB_ENC[[#This Row],[2017:II]]-1)*100</f>
        <v>-9.5497297437335931</v>
      </c>
      <c r="AR12" s="56">
        <f>(PIB_ENC[[#This Row],[2018:III]]/PIB_ENC[[#This Row],[2017:III]]-1)*100</f>
        <v>-8.6691238748735859</v>
      </c>
      <c r="AS12" s="56">
        <f>(PIB_ENC[[#This Row],[2018:IV]]/PIB_ENC[[#This Row],[2017:IV]]-1)*100</f>
        <v>-6.5923493203930761</v>
      </c>
      <c r="AT12" s="56">
        <f>(PIB_ENC[[#This Row],[2019:I]]/PIB_ENC[[#This Row],[2018:I]]-1)*100</f>
        <v>-10.274892967742421</v>
      </c>
      <c r="AU12" s="56">
        <f>(PIB_ENC[[#This Row],[2019:II]]/PIB_ENC[[#This Row],[2018:II]]-1)*100</f>
        <v>-2.0452075468587183</v>
      </c>
      <c r="AV12" s="56">
        <f>(PIB_ENC[[#This Row],[2019:III]]/PIB_ENC[[#This Row],[2018:III]]-1)*100</f>
        <v>0.5950961192179971</v>
      </c>
      <c r="AW12" s="56">
        <f>(PIB_ENC[[#This Row],[2019:IV]]/PIB_ENC[[#This Row],[2018:IV]]-1)*100</f>
        <v>4.7989426165788274</v>
      </c>
      <c r="AX12" s="56">
        <f>(PIB_ENC[[#This Row],[2020:I]]/PIB_ENC[[#This Row],[2019:I]]-1)*100</f>
        <v>4.1565889675431622</v>
      </c>
      <c r="AY12" s="56">
        <f>(PIB_ENC[[#This Row],[2020:II]]/PIB_ENC[[#This Row],[2019:II]]-1)*100</f>
        <v>-11.154375113839787</v>
      </c>
      <c r="AZ12" s="56">
        <f>(PIB_ENC[[#This Row],[2020:III]]/PIB_ENC[[#This Row],[2019:III]]-1)*100</f>
        <v>-7.5845095273803338</v>
      </c>
      <c r="BA12" s="56">
        <f>(PIB_ENC[[#This Row],[2020:IV]]/PIB_ENC[[#This Row],[2019:IV]]-1)*100</f>
        <v>-1.8232933050397193</v>
      </c>
      <c r="BB12" s="56">
        <f>(PIB_ENC[[#This Row],[2021:I]]/PIB_ENC[[#This Row],[2020:I]]-1)*100</f>
        <v>-7.9200321268908187</v>
      </c>
      <c r="BC12" s="56">
        <f>(PIB_ENC[[#This Row],[2021:II]]/PIB_ENC[[#This Row],[2020:II]]-1)*100</f>
        <v>1.4505644660759431</v>
      </c>
      <c r="BD12" s="56">
        <f>(PIB_ENC[[#This Row],[2021:III]]/PIB_ENC[[#This Row],[2020:III]]-1)*100</f>
        <v>7.021109969650885</v>
      </c>
      <c r="BE12" s="56">
        <f>(PIB_ENC[[#This Row],[2021:IV]]/PIB_ENC[[#This Row],[2020:IV]]-1)*100</f>
        <v>4.1236885756424702</v>
      </c>
      <c r="BF12" s="56">
        <f>(PIB_ENC[[#This Row],[2022:I]]/PIB_ENC[[#This Row],[2021:I]]-1)*100</f>
        <v>13.556878405915128</v>
      </c>
      <c r="BG12" s="56">
        <f>(PIB_ENC[[#This Row],[2022:II]]/PIB_ENC[[#This Row],[2021:II]]-1)*100</f>
        <v>7.8104093979604938</v>
      </c>
      <c r="BH12" s="56">
        <f>(PIB_ENC[[#This Row],[2022:III]]/PIB_ENC[[#This Row],[2021:III]]-1)*100</f>
        <v>3.733808908937597</v>
      </c>
      <c r="BI12" s="56">
        <f>(PIB_ENC[[#This Row],[2022:IV]]/PIB_ENC[[#This Row],[2021:IV]]-1)*100</f>
        <v>8.1990414588878799</v>
      </c>
      <c r="BJ12" s="56">
        <f>(PIB_ENC[[#This Row],[2023:I]]/PIB_ENC[[#This Row],[2022:I]]-1)*100</f>
        <v>10.486938439757076</v>
      </c>
      <c r="BK12" s="56">
        <f>(PIB_ENC[[#This Row],[2023:II]]/PIB_ENC[[#This Row],[2022:II]]-1)*100</f>
        <v>19.243841126468574</v>
      </c>
      <c r="BL12" s="56">
        <f>(PIB_ENC[[#This Row],[2023:III]]/PIB_ENC[[#This Row],[2022:III]]-1)*100</f>
        <v>20.531219454465877</v>
      </c>
    </row>
    <row r="13" spans="1:64" ht="15" customHeight="1" x14ac:dyDescent="0.2">
      <c r="A13" s="47" t="s">
        <v>72</v>
      </c>
      <c r="B13" s="57">
        <f>(PIB_ENC[[#This Row],[2008:I]]/PIB_ENC[[#This Row],[2007:I]]-1)*100</f>
        <v>17.459996049182912</v>
      </c>
      <c r="C13" s="57">
        <f>(PIB_ENC[[#This Row],[2008:II]]/PIB_ENC[[#This Row],[2007:II]]-1)*100</f>
        <v>26.998497691687497</v>
      </c>
      <c r="D13" s="57">
        <f>(PIB_ENC[[#This Row],[2008:III]]/PIB_ENC[[#This Row],[2007:III]]-1)*100</f>
        <v>21.800364306571709</v>
      </c>
      <c r="E13" s="57">
        <f>(PIB_ENC[[#This Row],[2008:IV]]/PIB_ENC[[#This Row],[2007:IV]]-1)*100</f>
        <v>15.261737604595972</v>
      </c>
      <c r="F13" s="57">
        <f>(PIB_ENC[[#This Row],[2009:I]]/PIB_ENC[[#This Row],[2008:I]]-1)*100</f>
        <v>-8.1687410370359324</v>
      </c>
      <c r="G13" s="57">
        <f>(PIB_ENC[[#This Row],[2009:II]]/PIB_ENC[[#This Row],[2008:II]]-1)*100</f>
        <v>-20.485869660310975</v>
      </c>
      <c r="H13" s="57">
        <f>(PIB_ENC[[#This Row],[2009:III]]/PIB_ENC[[#This Row],[2008:III]]-1)*100</f>
        <v>-18.075594356297721</v>
      </c>
      <c r="I13" s="57">
        <f>(PIB_ENC[[#This Row],[2009:IV]]/PIB_ENC[[#This Row],[2008:IV]]-1)*100</f>
        <v>-17.605382503781343</v>
      </c>
      <c r="J13" s="57">
        <f>(PIB_ENC[[#This Row],[2010:I]]/PIB_ENC[[#This Row],[2009:I]]-1)*100</f>
        <v>-1.8657252767442012</v>
      </c>
      <c r="K13" s="57">
        <f>(PIB_ENC[[#This Row],[2010:II]]/PIB_ENC[[#This Row],[2009:II]]-1)*100</f>
        <v>4.1325383166116669</v>
      </c>
      <c r="L13" s="57">
        <f>(PIB_ENC[[#This Row],[2010:III]]/PIB_ENC[[#This Row],[2009:III]]-1)*100</f>
        <v>-3.1133157723325366</v>
      </c>
      <c r="M13" s="57">
        <f>(PIB_ENC[[#This Row],[2010:IV]]/PIB_ENC[[#This Row],[2009:IV]]-1)*100</f>
        <v>-1.0836882831016137</v>
      </c>
      <c r="N13" s="57">
        <f>(PIB_ENC[[#This Row],[2011:I]]/PIB_ENC[[#This Row],[2010:I]]-1)*100</f>
        <v>3.6068541867310788</v>
      </c>
      <c r="O13" s="57">
        <f>(PIB_ENC[[#This Row],[2011:II]]/PIB_ENC[[#This Row],[2010:II]]-1)*100</f>
        <v>-6.0569659474205455</v>
      </c>
      <c r="P13" s="57">
        <f>(PIB_ENC[[#This Row],[2011:III]]/PIB_ENC[[#This Row],[2010:III]]-1)*100</f>
        <v>-1.7487037622940904</v>
      </c>
      <c r="Q13" s="57">
        <f>(PIB_ENC[[#This Row],[2011:IV]]/PIB_ENC[[#This Row],[2010:IV]]-1)*100</f>
        <v>-4.2220490772281627</v>
      </c>
      <c r="R13" s="57">
        <f>(PIB_ENC[[#This Row],[2012:I]]/PIB_ENC[[#This Row],[2011:I]]-1)*100</f>
        <v>-4.6357538714987818</v>
      </c>
      <c r="S13" s="57">
        <f>(PIB_ENC[[#This Row],[2012:II]]/PIB_ENC[[#This Row],[2011:II]]-1)*100</f>
        <v>2.0598787698524079</v>
      </c>
      <c r="T13" s="57">
        <f>(PIB_ENC[[#This Row],[2012:III]]/PIB_ENC[[#This Row],[2011:III]]-1)*100</f>
        <v>1.6174475142504585</v>
      </c>
      <c r="U13" s="57">
        <f>(PIB_ENC[[#This Row],[2012:IV]]/PIB_ENC[[#This Row],[2011:IV]]-1)*100</f>
        <v>0.8663128288223465</v>
      </c>
      <c r="V13" s="57">
        <f>(PIB_ENC[[#This Row],[2013:I]]/PIB_ENC[[#This Row],[2012:I]]-1)*100</f>
        <v>-6.9268335318680263</v>
      </c>
      <c r="W13" s="57">
        <f>(PIB_ENC[[#This Row],[2013:II]]/PIB_ENC[[#This Row],[2012:II]]-1)*100</f>
        <v>-5.8717867316769867</v>
      </c>
      <c r="X13" s="57">
        <f>(PIB_ENC[[#This Row],[2013:III]]/PIB_ENC[[#This Row],[2012:III]]-1)*100</f>
        <v>0.31123822514311783</v>
      </c>
      <c r="Y13" s="57">
        <f>(PIB_ENC[[#This Row],[2013:IV]]/PIB_ENC[[#This Row],[2012:IV]]-1)*100</f>
        <v>7.2606200617834071</v>
      </c>
      <c r="Z13" s="57">
        <f>(PIB_ENC[[#This Row],[2014:I]]/PIB_ENC[[#This Row],[2013:I]]-1)*100</f>
        <v>11.826806092556241</v>
      </c>
      <c r="AA13" s="57">
        <f>(PIB_ENC[[#This Row],[2014:II]]/PIB_ENC[[#This Row],[2013:II]]-1)*100</f>
        <v>13.287175077007385</v>
      </c>
      <c r="AB13" s="57">
        <f>(PIB_ENC[[#This Row],[2014:III]]/PIB_ENC[[#This Row],[2013:III]]-1)*100</f>
        <v>8.8747689567911348</v>
      </c>
      <c r="AC13" s="57">
        <f>(PIB_ENC[[#This Row],[2014:IV]]/PIB_ENC[[#This Row],[2013:IV]]-1)*100</f>
        <v>4.705223020508309</v>
      </c>
      <c r="AD13" s="57">
        <f>(PIB_ENC[[#This Row],[2015:I]]/PIB_ENC[[#This Row],[2014:I]]-1)*100</f>
        <v>4.673195283781606</v>
      </c>
      <c r="AE13" s="57">
        <f>(PIB_ENC[[#This Row],[2015:II]]/PIB_ENC[[#This Row],[2014:II]]-1)*100</f>
        <v>0.35760103335515936</v>
      </c>
      <c r="AF13" s="57">
        <f>(PIB_ENC[[#This Row],[2015:III]]/PIB_ENC[[#This Row],[2014:III]]-1)*100</f>
        <v>1.3868562657350703</v>
      </c>
      <c r="AG13" s="57">
        <f>(PIB_ENC[[#This Row],[2015:IV]]/PIB_ENC[[#This Row],[2014:IV]]-1)*100</f>
        <v>0.62159705010271793</v>
      </c>
      <c r="AH13" s="57">
        <f>(PIB_ENC[[#This Row],[2016:I]]/PIB_ENC[[#This Row],[2015:I]]-1)*100</f>
        <v>10.338793012721803</v>
      </c>
      <c r="AI13" s="57">
        <f>(PIB_ENC[[#This Row],[2016:II]]/PIB_ENC[[#This Row],[2015:II]]-1)*100</f>
        <v>15.088230582456541</v>
      </c>
      <c r="AJ13" s="57">
        <f>(PIB_ENC[[#This Row],[2016:III]]/PIB_ENC[[#This Row],[2015:III]]-1)*100</f>
        <v>16.680036930246267</v>
      </c>
      <c r="AK13" s="57">
        <f>(PIB_ENC[[#This Row],[2016:IV]]/PIB_ENC[[#This Row],[2015:IV]]-1)*100</f>
        <v>18.262880315010687</v>
      </c>
      <c r="AL13" s="57">
        <f>(PIB_ENC[[#This Row],[2017:I]]/PIB_ENC[[#This Row],[2016:I]]-1)*100</f>
        <v>1.2674028363576006</v>
      </c>
      <c r="AM13" s="57">
        <f>(PIB_ENC[[#This Row],[2017:II]]/PIB_ENC[[#This Row],[2016:II]]-1)*100</f>
        <v>-2.2975595520943748</v>
      </c>
      <c r="AN13" s="57">
        <f>(PIB_ENC[[#This Row],[2017:III]]/PIB_ENC[[#This Row],[2016:III]]-1)*100</f>
        <v>-4.8738389988493891</v>
      </c>
      <c r="AO13" s="57">
        <f>(PIB_ENC[[#This Row],[2017:IV]]/PIB_ENC[[#This Row],[2016:IV]]-1)*100</f>
        <v>-1.8980335698470907</v>
      </c>
      <c r="AP13" s="57">
        <f>(PIB_ENC[[#This Row],[2018:I]]/PIB_ENC[[#This Row],[2017:I]]-1)*100</f>
        <v>1.3666477716405945</v>
      </c>
      <c r="AQ13" s="57">
        <f>(PIB_ENC[[#This Row],[2018:II]]/PIB_ENC[[#This Row],[2017:II]]-1)*100</f>
        <v>9.7758394181159716</v>
      </c>
      <c r="AR13" s="57">
        <f>(PIB_ENC[[#This Row],[2018:III]]/PIB_ENC[[#This Row],[2017:III]]-1)*100</f>
        <v>15.659567443925004</v>
      </c>
      <c r="AS13" s="57">
        <f>(PIB_ENC[[#This Row],[2018:IV]]/PIB_ENC[[#This Row],[2017:IV]]-1)*100</f>
        <v>3.1439288983021729</v>
      </c>
      <c r="AT13" s="57">
        <f>(PIB_ENC[[#This Row],[2019:I]]/PIB_ENC[[#This Row],[2018:I]]-1)*100</f>
        <v>10.83946583837896</v>
      </c>
      <c r="AU13" s="57">
        <f>(PIB_ENC[[#This Row],[2019:II]]/PIB_ENC[[#This Row],[2018:II]]-1)*100</f>
        <v>4.7162734621502223</v>
      </c>
      <c r="AV13" s="57">
        <f>(PIB_ENC[[#This Row],[2019:III]]/PIB_ENC[[#This Row],[2018:III]]-1)*100</f>
        <v>0.79472884793971854</v>
      </c>
      <c r="AW13" s="57">
        <f>(PIB_ENC[[#This Row],[2019:IV]]/PIB_ENC[[#This Row],[2018:IV]]-1)*100</f>
        <v>12.340906658154926</v>
      </c>
      <c r="AX13" s="57">
        <f>(PIB_ENC[[#This Row],[2020:I]]/PIB_ENC[[#This Row],[2019:I]]-1)*100</f>
        <v>-4.0337232597400181</v>
      </c>
      <c r="AY13" s="57">
        <f>(PIB_ENC[[#This Row],[2020:II]]/PIB_ENC[[#This Row],[2019:II]]-1)*100</f>
        <v>-11.852151109675546</v>
      </c>
      <c r="AZ13" s="57">
        <f>(PIB_ENC[[#This Row],[2020:III]]/PIB_ENC[[#This Row],[2019:III]]-1)*100</f>
        <v>-8.3085792909421645</v>
      </c>
      <c r="BA13" s="57">
        <f>(PIB_ENC[[#This Row],[2020:IV]]/PIB_ENC[[#This Row],[2019:IV]]-1)*100</f>
        <v>-8.7136224358180243</v>
      </c>
      <c r="BB13" s="57">
        <f>(PIB_ENC[[#This Row],[2021:I]]/PIB_ENC[[#This Row],[2020:I]]-1)*100</f>
        <v>-10.657778555191943</v>
      </c>
      <c r="BC13" s="57">
        <f>(PIB_ENC[[#This Row],[2021:II]]/PIB_ENC[[#This Row],[2020:II]]-1)*100</f>
        <v>-0.30256444026480755</v>
      </c>
      <c r="BD13" s="57">
        <f>(PIB_ENC[[#This Row],[2021:III]]/PIB_ENC[[#This Row],[2020:III]]-1)*100</f>
        <v>-5.7274116908793911</v>
      </c>
      <c r="BE13" s="57">
        <f>(PIB_ENC[[#This Row],[2021:IV]]/PIB_ENC[[#This Row],[2020:IV]]-1)*100</f>
        <v>-10.359289178924158</v>
      </c>
      <c r="BF13" s="57">
        <f>(PIB_ENC[[#This Row],[2022:I]]/PIB_ENC[[#This Row],[2021:I]]-1)*100</f>
        <v>5.6457371724742966</v>
      </c>
      <c r="BG13" s="57">
        <f>(PIB_ENC[[#This Row],[2022:II]]/PIB_ENC[[#This Row],[2021:II]]-1)*100</f>
        <v>1.7044701987531052</v>
      </c>
      <c r="BH13" s="57">
        <f>(PIB_ENC[[#This Row],[2022:III]]/PIB_ENC[[#This Row],[2021:III]]-1)*100</f>
        <v>4.2822096977767066</v>
      </c>
      <c r="BI13" s="57">
        <f>(PIB_ENC[[#This Row],[2022:IV]]/PIB_ENC[[#This Row],[2021:IV]]-1)*100</f>
        <v>7.4589494117471178</v>
      </c>
      <c r="BJ13" s="57">
        <f>(PIB_ENC[[#This Row],[2023:I]]/PIB_ENC[[#This Row],[2022:I]]-1)*100</f>
        <v>-3.8793977716285788</v>
      </c>
      <c r="BK13" s="57">
        <f>(PIB_ENC[[#This Row],[2023:II]]/PIB_ENC[[#This Row],[2022:II]]-1)*100</f>
        <v>5.6440905806048658</v>
      </c>
      <c r="BL13" s="57">
        <f>(PIB_ENC[[#This Row],[2023:III]]/PIB_ENC[[#This Row],[2022:III]]-1)*100</f>
        <v>4.5025314989269205</v>
      </c>
    </row>
    <row r="14" spans="1:64" ht="15" customHeight="1" x14ac:dyDescent="0.2">
      <c r="A14" s="45" t="s">
        <v>73</v>
      </c>
      <c r="B14" s="56">
        <f>(PIB_ENC[[#This Row],[2008:I]]/PIB_ENC[[#This Row],[2007:I]]-1)*100</f>
        <v>6.438614739332893</v>
      </c>
      <c r="C14" s="56">
        <f>(PIB_ENC[[#This Row],[2008:II]]/PIB_ENC[[#This Row],[2007:II]]-1)*100</f>
        <v>6.5160205450593756</v>
      </c>
      <c r="D14" s="56">
        <f>(PIB_ENC[[#This Row],[2008:III]]/PIB_ENC[[#This Row],[2007:III]]-1)*100</f>
        <v>4.5973324167305485</v>
      </c>
      <c r="E14" s="56">
        <f>(PIB_ENC[[#This Row],[2008:IV]]/PIB_ENC[[#This Row],[2007:IV]]-1)*100</f>
        <v>0.84993289638530811</v>
      </c>
      <c r="F14" s="56">
        <f>(PIB_ENC[[#This Row],[2009:I]]/PIB_ENC[[#This Row],[2008:I]]-1)*100</f>
        <v>-1.5423914065752276</v>
      </c>
      <c r="G14" s="56">
        <f>(PIB_ENC[[#This Row],[2009:II]]/PIB_ENC[[#This Row],[2008:II]]-1)*100</f>
        <v>-3.5481315499252486</v>
      </c>
      <c r="H14" s="56">
        <f>(PIB_ENC[[#This Row],[2009:III]]/PIB_ENC[[#This Row],[2008:III]]-1)*100</f>
        <v>-3.8029162652189252</v>
      </c>
      <c r="I14" s="56">
        <f>(PIB_ENC[[#This Row],[2009:IV]]/PIB_ENC[[#This Row],[2008:IV]]-1)*100</f>
        <v>-2.3183432743726584</v>
      </c>
      <c r="J14" s="56">
        <f>(PIB_ENC[[#This Row],[2010:I]]/PIB_ENC[[#This Row],[2009:I]]-1)*100</f>
        <v>0.99678980982971233</v>
      </c>
      <c r="K14" s="56">
        <f>(PIB_ENC[[#This Row],[2010:II]]/PIB_ENC[[#This Row],[2009:II]]-1)*100</f>
        <v>3.2445080003093318</v>
      </c>
      <c r="L14" s="56">
        <f>(PIB_ENC[[#This Row],[2010:III]]/PIB_ENC[[#This Row],[2009:III]]-1)*100</f>
        <v>4.3300374612898374</v>
      </c>
      <c r="M14" s="56">
        <f>(PIB_ENC[[#This Row],[2010:IV]]/PIB_ENC[[#This Row],[2009:IV]]-1)*100</f>
        <v>4.2180062416422803</v>
      </c>
      <c r="N14" s="56">
        <f>(PIB_ENC[[#This Row],[2011:I]]/PIB_ENC[[#This Row],[2010:I]]-1)*100</f>
        <v>2.9565665986936329</v>
      </c>
      <c r="O14" s="56">
        <f>(PIB_ENC[[#This Row],[2011:II]]/PIB_ENC[[#This Row],[2010:II]]-1)*100</f>
        <v>1.924275296951472</v>
      </c>
      <c r="P14" s="56">
        <f>(PIB_ENC[[#This Row],[2011:III]]/PIB_ENC[[#This Row],[2010:III]]-1)*100</f>
        <v>1.1181257945736878</v>
      </c>
      <c r="Q14" s="56">
        <f>(PIB_ENC[[#This Row],[2011:IV]]/PIB_ENC[[#This Row],[2010:IV]]-1)*100</f>
        <v>0.5270169126495361</v>
      </c>
      <c r="R14" s="56">
        <f>(PIB_ENC[[#This Row],[2012:I]]/PIB_ENC[[#This Row],[2011:I]]-1)*100</f>
        <v>0.11894294448449028</v>
      </c>
      <c r="S14" s="56">
        <f>(PIB_ENC[[#This Row],[2012:II]]/PIB_ENC[[#This Row],[2011:II]]-1)*100</f>
        <v>-0.11823498684159217</v>
      </c>
      <c r="T14" s="56">
        <f>(PIB_ENC[[#This Row],[2012:III]]/PIB_ENC[[#This Row],[2011:III]]-1)*100</f>
        <v>-0.2017839833148849</v>
      </c>
      <c r="U14" s="56">
        <f>(PIB_ENC[[#This Row],[2012:IV]]/PIB_ENC[[#This Row],[2011:IV]]-1)*100</f>
        <v>-0.13328414319615511</v>
      </c>
      <c r="V14" s="56">
        <f>(PIB_ENC[[#This Row],[2013:I]]/PIB_ENC[[#This Row],[2012:I]]-1)*100</f>
        <v>9.0965444066326562E-2</v>
      </c>
      <c r="W14" s="56">
        <f>(PIB_ENC[[#This Row],[2013:II]]/PIB_ENC[[#This Row],[2012:II]]-1)*100</f>
        <v>0.21161284409445535</v>
      </c>
      <c r="X14" s="56">
        <f>(PIB_ENC[[#This Row],[2013:III]]/PIB_ENC[[#This Row],[2012:III]]-1)*100</f>
        <v>0.23256943012595066</v>
      </c>
      <c r="Y14" s="56">
        <f>(PIB_ENC[[#This Row],[2013:IV]]/PIB_ENC[[#This Row],[2012:IV]]-1)*100</f>
        <v>0.15379087300577687</v>
      </c>
      <c r="Z14" s="56">
        <f>(PIB_ENC[[#This Row],[2014:I]]/PIB_ENC[[#This Row],[2013:I]]-1)*100</f>
        <v>-2.5495712139778082E-2</v>
      </c>
      <c r="AA14" s="56">
        <f>(PIB_ENC[[#This Row],[2014:II]]/PIB_ENC[[#This Row],[2013:II]]-1)*100</f>
        <v>3.6779955992272129E-2</v>
      </c>
      <c r="AB14" s="56">
        <f>(PIB_ENC[[#This Row],[2014:III]]/PIB_ENC[[#This Row],[2013:III]]-1)*100</f>
        <v>0.33956220684241423</v>
      </c>
      <c r="AC14" s="56">
        <f>(PIB_ENC[[#This Row],[2014:IV]]/PIB_ENC[[#This Row],[2013:IV]]-1)*100</f>
        <v>0.88243928175857356</v>
      </c>
      <c r="AD14" s="56">
        <f>(PIB_ENC[[#This Row],[2015:I]]/PIB_ENC[[#This Row],[2014:I]]-1)*100</f>
        <v>1.6627986651984727</v>
      </c>
      <c r="AE14" s="56">
        <f>(PIB_ENC[[#This Row],[2015:II]]/PIB_ENC[[#This Row],[2014:II]]-1)*100</f>
        <v>2.3073571654651737</v>
      </c>
      <c r="AF14" s="56">
        <f>(PIB_ENC[[#This Row],[2015:III]]/PIB_ENC[[#This Row],[2014:III]]-1)*100</f>
        <v>2.8140633031525475</v>
      </c>
      <c r="AG14" s="56">
        <f>(PIB_ENC[[#This Row],[2015:IV]]/PIB_ENC[[#This Row],[2014:IV]]-1)*100</f>
        <v>3.183826526648037</v>
      </c>
      <c r="AH14" s="56">
        <f>(PIB_ENC[[#This Row],[2016:I]]/PIB_ENC[[#This Row],[2015:I]]-1)*100</f>
        <v>3.4271758542714137</v>
      </c>
      <c r="AI14" s="56">
        <f>(PIB_ENC[[#This Row],[2016:II]]/PIB_ENC[[#This Row],[2015:II]]-1)*100</f>
        <v>3.4811804716641026</v>
      </c>
      <c r="AJ14" s="56">
        <f>(PIB_ENC[[#This Row],[2016:III]]/PIB_ENC[[#This Row],[2015:III]]-1)*100</f>
        <v>3.3504852538324803</v>
      </c>
      <c r="AK14" s="56">
        <f>(PIB_ENC[[#This Row],[2016:IV]]/PIB_ENC[[#This Row],[2015:IV]]-1)*100</f>
        <v>3.0368310943799992</v>
      </c>
      <c r="AL14" s="56">
        <f>(PIB_ENC[[#This Row],[2017:I]]/PIB_ENC[[#This Row],[2016:I]]-1)*100</f>
        <v>2.0441149031464434</v>
      </c>
      <c r="AM14" s="56">
        <f>(PIB_ENC[[#This Row],[2017:II]]/PIB_ENC[[#This Row],[2016:II]]-1)*100</f>
        <v>1.1181521737172684</v>
      </c>
      <c r="AN14" s="56">
        <f>(PIB_ENC[[#This Row],[2017:III]]/PIB_ENC[[#This Row],[2016:III]]-1)*100</f>
        <v>-1.4609924023101239E-2</v>
      </c>
      <c r="AO14" s="56">
        <f>(PIB_ENC[[#This Row],[2017:IV]]/PIB_ENC[[#This Row],[2016:IV]]-1)*100</f>
        <v>-1.3542550996702207</v>
      </c>
      <c r="AP14" s="56">
        <f>(PIB_ENC[[#This Row],[2018:I]]/PIB_ENC[[#This Row],[2017:I]]-1)*100</f>
        <v>-1.2028188122477523</v>
      </c>
      <c r="AQ14" s="56">
        <f>(PIB_ENC[[#This Row],[2018:II]]/PIB_ENC[[#This Row],[2017:II]]-1)*100</f>
        <v>-0.1735771878422443</v>
      </c>
      <c r="AR14" s="56">
        <f>(PIB_ENC[[#This Row],[2018:III]]/PIB_ENC[[#This Row],[2017:III]]-1)*100</f>
        <v>2.7876147514234617</v>
      </c>
      <c r="AS14" s="56">
        <f>(PIB_ENC[[#This Row],[2018:IV]]/PIB_ENC[[#This Row],[2017:IV]]-1)*100</f>
        <v>7.705937559695375</v>
      </c>
      <c r="AT14" s="56">
        <f>(PIB_ENC[[#This Row],[2019:I]]/PIB_ENC[[#This Row],[2018:I]]-1)*100</f>
        <v>12.413883534091852</v>
      </c>
      <c r="AU14" s="56">
        <f>(PIB_ENC[[#This Row],[2019:II]]/PIB_ENC[[#This Row],[2018:II]]-1)*100</f>
        <v>13.676658037642152</v>
      </c>
      <c r="AV14" s="56">
        <f>(PIB_ENC[[#This Row],[2019:III]]/PIB_ENC[[#This Row],[2018:III]]-1)*100</f>
        <v>10.620599207934568</v>
      </c>
      <c r="AW14" s="56">
        <f>(PIB_ENC[[#This Row],[2019:IV]]/PIB_ENC[[#This Row],[2018:IV]]-1)*100</f>
        <v>3.5358975971995443</v>
      </c>
      <c r="AX14" s="56">
        <f>(PIB_ENC[[#This Row],[2020:I]]/PIB_ENC[[#This Row],[2019:I]]-1)*100</f>
        <v>-6.4201895079104681</v>
      </c>
      <c r="AY14" s="56">
        <f>(PIB_ENC[[#This Row],[2020:II]]/PIB_ENC[[#This Row],[2019:II]]-1)*100</f>
        <v>-12.075225833318182</v>
      </c>
      <c r="AZ14" s="56">
        <f>(PIB_ENC[[#This Row],[2020:III]]/PIB_ENC[[#This Row],[2019:III]]-1)*100</f>
        <v>-13.507447304022968</v>
      </c>
      <c r="BA14" s="56">
        <f>(PIB_ENC[[#This Row],[2020:IV]]/PIB_ENC[[#This Row],[2019:IV]]-1)*100</f>
        <v>-10.413552585025565</v>
      </c>
      <c r="BB14" s="56">
        <f>(PIB_ENC[[#This Row],[2021:I]]/PIB_ENC[[#This Row],[2020:I]]-1)*100</f>
        <v>-1.8805282479405605</v>
      </c>
      <c r="BC14" s="56">
        <f>(PIB_ENC[[#This Row],[2021:II]]/PIB_ENC[[#This Row],[2020:II]]-1)*100</f>
        <v>4.7779844550411843</v>
      </c>
      <c r="BD14" s="56">
        <f>(PIB_ENC[[#This Row],[2021:III]]/PIB_ENC[[#This Row],[2020:III]]-1)*100</f>
        <v>8.319679872816387</v>
      </c>
      <c r="BE14" s="56">
        <f>(PIB_ENC[[#This Row],[2021:IV]]/PIB_ENC[[#This Row],[2020:IV]]-1)*100</f>
        <v>8.0729848556676309</v>
      </c>
      <c r="BF14" s="56">
        <f>(PIB_ENC[[#This Row],[2022:I]]/PIB_ENC[[#This Row],[2021:I]]-1)*100</f>
        <v>4.1663604928727782</v>
      </c>
      <c r="BG14" s="56">
        <f>(PIB_ENC[[#This Row],[2022:II]]/PIB_ENC[[#This Row],[2021:II]]-1)*100</f>
        <v>2.0548202510730418</v>
      </c>
      <c r="BH14" s="56">
        <f>(PIB_ENC[[#This Row],[2022:III]]/PIB_ENC[[#This Row],[2021:III]]-1)*100</f>
        <v>1.5741882736242552</v>
      </c>
      <c r="BI14" s="56">
        <f>(PIB_ENC[[#This Row],[2022:IV]]/PIB_ENC[[#This Row],[2021:IV]]-1)*100</f>
        <v>2.6195052391646545</v>
      </c>
      <c r="BJ14" s="56">
        <f>(PIB_ENC[[#This Row],[2023:I]]/PIB_ENC[[#This Row],[2022:I]]-1)*100</f>
        <v>5.1833506830789355</v>
      </c>
      <c r="BK14" s="56">
        <f>(PIB_ENC[[#This Row],[2023:II]]/PIB_ENC[[#This Row],[2022:II]]-1)*100</f>
        <v>6.5150593810506363</v>
      </c>
      <c r="BL14" s="56">
        <f>(PIB_ENC[[#This Row],[2023:III]]/PIB_ENC[[#This Row],[2022:III]]-1)*100</f>
        <v>6.5996365050505323</v>
      </c>
    </row>
    <row r="15" spans="1:64" ht="15" customHeight="1" x14ac:dyDescent="0.2">
      <c r="A15" s="47" t="s">
        <v>74</v>
      </c>
      <c r="B15" s="57">
        <f>(PIB_ENC[[#This Row],[2008:I]]/PIB_ENC[[#This Row],[2007:I]]-1)*100</f>
        <v>13.639384967815516</v>
      </c>
      <c r="C15" s="57">
        <f>(PIB_ENC[[#This Row],[2008:II]]/PIB_ENC[[#This Row],[2007:II]]-1)*100</f>
        <v>10.383492711779141</v>
      </c>
      <c r="D15" s="57">
        <f>(PIB_ENC[[#This Row],[2008:III]]/PIB_ENC[[#This Row],[2007:III]]-1)*100</f>
        <v>10.316660187469108</v>
      </c>
      <c r="E15" s="57">
        <f>(PIB_ENC[[#This Row],[2008:IV]]/PIB_ENC[[#This Row],[2007:IV]]-1)*100</f>
        <v>12.400738947752377</v>
      </c>
      <c r="F15" s="57">
        <f>(PIB_ENC[[#This Row],[2009:I]]/PIB_ENC[[#This Row],[2008:I]]-1)*100</f>
        <v>-26.543727012462615</v>
      </c>
      <c r="G15" s="57">
        <f>(PIB_ENC[[#This Row],[2009:II]]/PIB_ENC[[#This Row],[2008:II]]-1)*100</f>
        <v>-2.4279610083031589</v>
      </c>
      <c r="H15" s="57">
        <f>(PIB_ENC[[#This Row],[2009:III]]/PIB_ENC[[#This Row],[2008:III]]-1)*100</f>
        <v>13.57723875784329</v>
      </c>
      <c r="I15" s="57">
        <f>(PIB_ENC[[#This Row],[2009:IV]]/PIB_ENC[[#This Row],[2008:IV]]-1)*100</f>
        <v>14.902787848367183</v>
      </c>
      <c r="J15" s="57">
        <f>(PIB_ENC[[#This Row],[2010:I]]/PIB_ENC[[#This Row],[2009:I]]-1)*100</f>
        <v>71.251597382172676</v>
      </c>
      <c r="K15" s="57">
        <f>(PIB_ENC[[#This Row],[2010:II]]/PIB_ENC[[#This Row],[2009:II]]-1)*100</f>
        <v>21.741493739352769</v>
      </c>
      <c r="L15" s="57">
        <f>(PIB_ENC[[#This Row],[2010:III]]/PIB_ENC[[#This Row],[2009:III]]-1)*100</f>
        <v>4.2958593527219202</v>
      </c>
      <c r="M15" s="57">
        <f>(PIB_ENC[[#This Row],[2010:IV]]/PIB_ENC[[#This Row],[2009:IV]]-1)*100</f>
        <v>12.032421459386477</v>
      </c>
      <c r="N15" s="57">
        <f>(PIB_ENC[[#This Row],[2011:I]]/PIB_ENC[[#This Row],[2010:I]]-1)*100</f>
        <v>-4.6474027767167243</v>
      </c>
      <c r="O15" s="57">
        <f>(PIB_ENC[[#This Row],[2011:II]]/PIB_ENC[[#This Row],[2010:II]]-1)*100</f>
        <v>13.587757726142113</v>
      </c>
      <c r="P15" s="57">
        <f>(PIB_ENC[[#This Row],[2011:III]]/PIB_ENC[[#This Row],[2010:III]]-1)*100</f>
        <v>21.480039620588244</v>
      </c>
      <c r="Q15" s="57">
        <f>(PIB_ENC[[#This Row],[2011:IV]]/PIB_ENC[[#This Row],[2010:IV]]-1)*100</f>
        <v>12.696586305692437</v>
      </c>
      <c r="R15" s="57">
        <f>(PIB_ENC[[#This Row],[2012:I]]/PIB_ENC[[#This Row],[2011:I]]-1)*100</f>
        <v>11.934197720012051</v>
      </c>
      <c r="S15" s="57">
        <f>(PIB_ENC[[#This Row],[2012:II]]/PIB_ENC[[#This Row],[2011:II]]-1)*100</f>
        <v>1.3781770937249194</v>
      </c>
      <c r="T15" s="57">
        <f>(PIB_ENC[[#This Row],[2012:III]]/PIB_ENC[[#This Row],[2011:III]]-1)*100</f>
        <v>-8.030693919475274</v>
      </c>
      <c r="U15" s="57">
        <f>(PIB_ENC[[#This Row],[2012:IV]]/PIB_ENC[[#This Row],[2011:IV]]-1)*100</f>
        <v>2.9910439576313452</v>
      </c>
      <c r="V15" s="57">
        <f>(PIB_ENC[[#This Row],[2013:I]]/PIB_ENC[[#This Row],[2012:I]]-1)*100</f>
        <v>11.239868490606476</v>
      </c>
      <c r="W15" s="57">
        <f>(PIB_ENC[[#This Row],[2013:II]]/PIB_ENC[[#This Row],[2012:II]]-1)*100</f>
        <v>10.677134354716312</v>
      </c>
      <c r="X15" s="57">
        <f>(PIB_ENC[[#This Row],[2013:III]]/PIB_ENC[[#This Row],[2012:III]]-1)*100</f>
        <v>10.695626376656042</v>
      </c>
      <c r="Y15" s="57">
        <f>(PIB_ENC[[#This Row],[2013:IV]]/PIB_ENC[[#This Row],[2012:IV]]-1)*100</f>
        <v>-8.5043609315639035</v>
      </c>
      <c r="Z15" s="57">
        <f>(PIB_ENC[[#This Row],[2014:I]]/PIB_ENC[[#This Row],[2013:I]]-1)*100</f>
        <v>-6.7436964808369693</v>
      </c>
      <c r="AA15" s="57">
        <f>(PIB_ENC[[#This Row],[2014:II]]/PIB_ENC[[#This Row],[2013:II]]-1)*100</f>
        <v>-9.0424879287056896</v>
      </c>
      <c r="AB15" s="57">
        <f>(PIB_ENC[[#This Row],[2014:III]]/PIB_ENC[[#This Row],[2013:III]]-1)*100</f>
        <v>-6.5463146042926805</v>
      </c>
      <c r="AC15" s="57">
        <f>(PIB_ENC[[#This Row],[2014:IV]]/PIB_ENC[[#This Row],[2013:IV]]-1)*100</f>
        <v>1.5822510119988697</v>
      </c>
      <c r="AD15" s="57">
        <f>(PIB_ENC[[#This Row],[2015:I]]/PIB_ENC[[#This Row],[2014:I]]-1)*100</f>
        <v>9.9313290591897854</v>
      </c>
      <c r="AE15" s="57">
        <f>(PIB_ENC[[#This Row],[2015:II]]/PIB_ENC[[#This Row],[2014:II]]-1)*100</f>
        <v>23.111638660493796</v>
      </c>
      <c r="AF15" s="57">
        <f>(PIB_ENC[[#This Row],[2015:III]]/PIB_ENC[[#This Row],[2014:III]]-1)*100</f>
        <v>31.848807577496462</v>
      </c>
      <c r="AG15" s="57">
        <f>(PIB_ENC[[#This Row],[2015:IV]]/PIB_ENC[[#This Row],[2014:IV]]-1)*100</f>
        <v>42.232897368860669</v>
      </c>
      <c r="AH15" s="57">
        <f>(PIB_ENC[[#This Row],[2016:I]]/PIB_ENC[[#This Row],[2015:I]]-1)*100</f>
        <v>15.628644157320348</v>
      </c>
      <c r="AI15" s="57">
        <f>(PIB_ENC[[#This Row],[2016:II]]/PIB_ENC[[#This Row],[2015:II]]-1)*100</f>
        <v>8.4589445759206008</v>
      </c>
      <c r="AJ15" s="57">
        <f>(PIB_ENC[[#This Row],[2016:III]]/PIB_ENC[[#This Row],[2015:III]]-1)*100</f>
        <v>10.155231053312752</v>
      </c>
      <c r="AK15" s="57">
        <f>(PIB_ENC[[#This Row],[2016:IV]]/PIB_ENC[[#This Row],[2015:IV]]-1)*100</f>
        <v>-14.779325443705238</v>
      </c>
      <c r="AL15" s="57">
        <f>(PIB_ENC[[#This Row],[2017:I]]/PIB_ENC[[#This Row],[2016:I]]-1)*100</f>
        <v>11.537937603434379</v>
      </c>
      <c r="AM15" s="57">
        <f>(PIB_ENC[[#This Row],[2017:II]]/PIB_ENC[[#This Row],[2016:II]]-1)*100</f>
        <v>10.354197863172887</v>
      </c>
      <c r="AN15" s="57">
        <f>(PIB_ENC[[#This Row],[2017:III]]/PIB_ENC[[#This Row],[2016:III]]-1)*100</f>
        <v>-3.4650328389407958</v>
      </c>
      <c r="AO15" s="57">
        <f>(PIB_ENC[[#This Row],[2017:IV]]/PIB_ENC[[#This Row],[2016:IV]]-1)*100</f>
        <v>20.93599501223029</v>
      </c>
      <c r="AP15" s="57">
        <f>(PIB_ENC[[#This Row],[2018:I]]/PIB_ENC[[#This Row],[2017:I]]-1)*100</f>
        <v>0.26299039816635172</v>
      </c>
      <c r="AQ15" s="57">
        <f>(PIB_ENC[[#This Row],[2018:II]]/PIB_ENC[[#This Row],[2017:II]]-1)*100</f>
        <v>8.3049628558877764</v>
      </c>
      <c r="AR15" s="57">
        <f>(PIB_ENC[[#This Row],[2018:III]]/PIB_ENC[[#This Row],[2017:III]]-1)*100</f>
        <v>7.4585245452442939</v>
      </c>
      <c r="AS15" s="57">
        <f>(PIB_ENC[[#This Row],[2018:IV]]/PIB_ENC[[#This Row],[2017:IV]]-1)*100</f>
        <v>-9.7038671225565984</v>
      </c>
      <c r="AT15" s="57">
        <f>(PIB_ENC[[#This Row],[2019:I]]/PIB_ENC[[#This Row],[2018:I]]-1)*100</f>
        <v>-7.2043240534541368</v>
      </c>
      <c r="AU15" s="57">
        <f>(PIB_ENC[[#This Row],[2019:II]]/PIB_ENC[[#This Row],[2018:II]]-1)*100</f>
        <v>-13.135484493820048</v>
      </c>
      <c r="AV15" s="57">
        <f>(PIB_ENC[[#This Row],[2019:III]]/PIB_ENC[[#This Row],[2018:III]]-1)*100</f>
        <v>-4.6102021019628907</v>
      </c>
      <c r="AW15" s="57">
        <f>(PIB_ENC[[#This Row],[2019:IV]]/PIB_ENC[[#This Row],[2018:IV]]-1)*100</f>
        <v>8.6559448855789043</v>
      </c>
      <c r="AX15" s="57">
        <f>(PIB_ENC[[#This Row],[2020:I]]/PIB_ENC[[#This Row],[2019:I]]-1)*100</f>
        <v>5.304332912573706</v>
      </c>
      <c r="AY15" s="57">
        <f>(PIB_ENC[[#This Row],[2020:II]]/PIB_ENC[[#This Row],[2019:II]]-1)*100</f>
        <v>-67.965943966293523</v>
      </c>
      <c r="AZ15" s="57">
        <f>(PIB_ENC[[#This Row],[2020:III]]/PIB_ENC[[#This Row],[2019:III]]-1)*100</f>
        <v>-66.864651167597515</v>
      </c>
      <c r="BA15" s="57">
        <f>(PIB_ENC[[#This Row],[2020:IV]]/PIB_ENC[[#This Row],[2019:IV]]-1)*100</f>
        <v>-66.345078921326035</v>
      </c>
      <c r="BB15" s="57">
        <f>(PIB_ENC[[#This Row],[2021:I]]/PIB_ENC[[#This Row],[2020:I]]-1)*100</f>
        <v>-61.277833797940076</v>
      </c>
      <c r="BC15" s="57">
        <f>(PIB_ENC[[#This Row],[2021:II]]/PIB_ENC[[#This Row],[2020:II]]-1)*100</f>
        <v>101.75353760327393</v>
      </c>
      <c r="BD15" s="57">
        <f>(PIB_ENC[[#This Row],[2021:III]]/PIB_ENC[[#This Row],[2020:III]]-1)*100</f>
        <v>46.511053971558795</v>
      </c>
      <c r="BE15" s="57">
        <f>(PIB_ENC[[#This Row],[2021:IV]]/PIB_ENC[[#This Row],[2020:IV]]-1)*100</f>
        <v>84.697161292272</v>
      </c>
      <c r="BF15" s="57">
        <f>(PIB_ENC[[#This Row],[2022:I]]/PIB_ENC[[#This Row],[2021:I]]-1)*100</f>
        <v>74.669104935318956</v>
      </c>
      <c r="BG15" s="57">
        <f>(PIB_ENC[[#This Row],[2022:II]]/PIB_ENC[[#This Row],[2021:II]]-1)*100</f>
        <v>32.296030846194036</v>
      </c>
      <c r="BH15" s="57">
        <f>(PIB_ENC[[#This Row],[2022:III]]/PIB_ENC[[#This Row],[2021:III]]-1)*100</f>
        <v>84.952738172062638</v>
      </c>
      <c r="BI15" s="57">
        <f>(PIB_ENC[[#This Row],[2022:IV]]/PIB_ENC[[#This Row],[2021:IV]]-1)*100</f>
        <v>36.936347606994602</v>
      </c>
      <c r="BJ15" s="57">
        <f>(PIB_ENC[[#This Row],[2023:I]]/PIB_ENC[[#This Row],[2022:I]]-1)*100</f>
        <v>51.234952420963275</v>
      </c>
      <c r="BK15" s="57">
        <f>(PIB_ENC[[#This Row],[2023:II]]/PIB_ENC[[#This Row],[2022:II]]-1)*100</f>
        <v>17.210378810794591</v>
      </c>
      <c r="BL15" s="57">
        <f>(PIB_ENC[[#This Row],[2023:III]]/PIB_ENC[[#This Row],[2022:III]]-1)*100</f>
        <v>46.18219591309385</v>
      </c>
    </row>
    <row r="16" spans="1:64" ht="15" customHeight="1" x14ac:dyDescent="0.2">
      <c r="A16" s="45" t="s">
        <v>75</v>
      </c>
      <c r="B16" s="56">
        <f>(PIB_ENC[[#This Row],[2008:I]]/PIB_ENC[[#This Row],[2007:I]]-1)*100</f>
        <v>11.462175250900163</v>
      </c>
      <c r="C16" s="56">
        <f>(PIB_ENC[[#This Row],[2008:II]]/PIB_ENC[[#This Row],[2007:II]]-1)*100</f>
        <v>2.0439558113325207</v>
      </c>
      <c r="D16" s="56">
        <f>(PIB_ENC[[#This Row],[2008:III]]/PIB_ENC[[#This Row],[2007:III]]-1)*100</f>
        <v>12.006433478785361</v>
      </c>
      <c r="E16" s="56">
        <f>(PIB_ENC[[#This Row],[2008:IV]]/PIB_ENC[[#This Row],[2007:IV]]-1)*100</f>
        <v>-14.90925001872977</v>
      </c>
      <c r="F16" s="56">
        <f>(PIB_ENC[[#This Row],[2009:I]]/PIB_ENC[[#This Row],[2008:I]]-1)*100</f>
        <v>5.1402164065177391</v>
      </c>
      <c r="G16" s="56">
        <f>(PIB_ENC[[#This Row],[2009:II]]/PIB_ENC[[#This Row],[2008:II]]-1)*100</f>
        <v>19.990401595619069</v>
      </c>
      <c r="H16" s="56">
        <f>(PIB_ENC[[#This Row],[2009:III]]/PIB_ENC[[#This Row],[2008:III]]-1)*100</f>
        <v>0.19552054951421649</v>
      </c>
      <c r="I16" s="56">
        <f>(PIB_ENC[[#This Row],[2009:IV]]/PIB_ENC[[#This Row],[2008:IV]]-1)*100</f>
        <v>29.903696890664921</v>
      </c>
      <c r="J16" s="56">
        <f>(PIB_ENC[[#This Row],[2010:I]]/PIB_ENC[[#This Row],[2009:I]]-1)*100</f>
        <v>4.918992946278955E-2</v>
      </c>
      <c r="K16" s="56">
        <f>(PIB_ENC[[#This Row],[2010:II]]/PIB_ENC[[#This Row],[2009:II]]-1)*100</f>
        <v>5.915768835996249</v>
      </c>
      <c r="L16" s="56">
        <f>(PIB_ENC[[#This Row],[2010:III]]/PIB_ENC[[#This Row],[2009:III]]-1)*100</f>
        <v>5.5772623509979358</v>
      </c>
      <c r="M16" s="56">
        <f>(PIB_ENC[[#This Row],[2010:IV]]/PIB_ENC[[#This Row],[2009:IV]]-1)*100</f>
        <v>-6.5843748603462977</v>
      </c>
      <c r="N16" s="56">
        <f>(PIB_ENC[[#This Row],[2011:I]]/PIB_ENC[[#This Row],[2010:I]]-1)*100</f>
        <v>25.597281959107733</v>
      </c>
      <c r="O16" s="56">
        <f>(PIB_ENC[[#This Row],[2011:II]]/PIB_ENC[[#This Row],[2010:II]]-1)*100</f>
        <v>6.6066489710122189</v>
      </c>
      <c r="P16" s="56">
        <f>(PIB_ENC[[#This Row],[2011:III]]/PIB_ENC[[#This Row],[2010:III]]-1)*100</f>
        <v>3.1253793695397158</v>
      </c>
      <c r="Q16" s="56">
        <f>(PIB_ENC[[#This Row],[2011:IV]]/PIB_ENC[[#This Row],[2010:IV]]-1)*100</f>
        <v>14.947354760680476</v>
      </c>
      <c r="R16" s="56">
        <f>(PIB_ENC[[#This Row],[2012:I]]/PIB_ENC[[#This Row],[2011:I]]-1)*100</f>
        <v>-2.8902748346612661</v>
      </c>
      <c r="S16" s="56">
        <f>(PIB_ENC[[#This Row],[2012:II]]/PIB_ENC[[#This Row],[2011:II]]-1)*100</f>
        <v>3.5107980766282409</v>
      </c>
      <c r="T16" s="56">
        <f>(PIB_ENC[[#This Row],[2012:III]]/PIB_ENC[[#This Row],[2011:III]]-1)*100</f>
        <v>-1.6239458077198954</v>
      </c>
      <c r="U16" s="56">
        <f>(PIB_ENC[[#This Row],[2012:IV]]/PIB_ENC[[#This Row],[2011:IV]]-1)*100</f>
        <v>2.6475629995866612</v>
      </c>
      <c r="V16" s="56">
        <f>(PIB_ENC[[#This Row],[2013:I]]/PIB_ENC[[#This Row],[2012:I]]-1)*100</f>
        <v>5.3902386236590605</v>
      </c>
      <c r="W16" s="56">
        <f>(PIB_ENC[[#This Row],[2013:II]]/PIB_ENC[[#This Row],[2012:II]]-1)*100</f>
        <v>2.9785029687570796</v>
      </c>
      <c r="X16" s="56">
        <f>(PIB_ENC[[#This Row],[2013:III]]/PIB_ENC[[#This Row],[2012:III]]-1)*100</f>
        <v>-9.2973850617768186</v>
      </c>
      <c r="Y16" s="56">
        <f>(PIB_ENC[[#This Row],[2013:IV]]/PIB_ENC[[#This Row],[2012:IV]]-1)*100</f>
        <v>2.7471974018020262</v>
      </c>
      <c r="Z16" s="56">
        <f>(PIB_ENC[[#This Row],[2014:I]]/PIB_ENC[[#This Row],[2013:I]]-1)*100</f>
        <v>11.332450295452157</v>
      </c>
      <c r="AA16" s="56">
        <f>(PIB_ENC[[#This Row],[2014:II]]/PIB_ENC[[#This Row],[2013:II]]-1)*100</f>
        <v>10.262753722822016</v>
      </c>
      <c r="AB16" s="56">
        <f>(PIB_ENC[[#This Row],[2014:III]]/PIB_ENC[[#This Row],[2013:III]]-1)*100</f>
        <v>21.929837612742364</v>
      </c>
      <c r="AC16" s="56">
        <f>(PIB_ENC[[#This Row],[2014:IV]]/PIB_ENC[[#This Row],[2013:IV]]-1)*100</f>
        <v>-10.676681526192667</v>
      </c>
      <c r="AD16" s="56">
        <f>(PIB_ENC[[#This Row],[2015:I]]/PIB_ENC[[#This Row],[2014:I]]-1)*100</f>
        <v>3.2790407606175132</v>
      </c>
      <c r="AE16" s="56">
        <f>(PIB_ENC[[#This Row],[2015:II]]/PIB_ENC[[#This Row],[2014:II]]-1)*100</f>
        <v>5.4224325698706943</v>
      </c>
      <c r="AF16" s="56">
        <f>(PIB_ENC[[#This Row],[2015:III]]/PIB_ENC[[#This Row],[2014:III]]-1)*100</f>
        <v>-13.373088324826988</v>
      </c>
      <c r="AG16" s="56">
        <f>(PIB_ENC[[#This Row],[2015:IV]]/PIB_ENC[[#This Row],[2014:IV]]-1)*100</f>
        <v>16.86190811284829</v>
      </c>
      <c r="AH16" s="56">
        <f>(PIB_ENC[[#This Row],[2016:I]]/PIB_ENC[[#This Row],[2015:I]]-1)*100</f>
        <v>5.3506264774654921</v>
      </c>
      <c r="AI16" s="56">
        <f>(PIB_ENC[[#This Row],[2016:II]]/PIB_ENC[[#This Row],[2015:II]]-1)*100</f>
        <v>-3.2944311505995083</v>
      </c>
      <c r="AJ16" s="56">
        <f>(PIB_ENC[[#This Row],[2016:III]]/PIB_ENC[[#This Row],[2015:III]]-1)*100</f>
        <v>14.01568870880412</v>
      </c>
      <c r="AK16" s="56">
        <f>(PIB_ENC[[#This Row],[2016:IV]]/PIB_ENC[[#This Row],[2015:IV]]-1)*100</f>
        <v>-0.31298475157892636</v>
      </c>
      <c r="AL16" s="56">
        <f>(PIB_ENC[[#This Row],[2017:I]]/PIB_ENC[[#This Row],[2016:I]]-1)*100</f>
        <v>-9.1840872547241386</v>
      </c>
      <c r="AM16" s="56">
        <f>(PIB_ENC[[#This Row],[2017:II]]/PIB_ENC[[#This Row],[2016:II]]-1)*100</f>
        <v>-0.6937852472262529</v>
      </c>
      <c r="AN16" s="56">
        <f>(PIB_ENC[[#This Row],[2017:III]]/PIB_ENC[[#This Row],[2016:III]]-1)*100</f>
        <v>12.497019961015265</v>
      </c>
      <c r="AO16" s="56">
        <f>(PIB_ENC[[#This Row],[2017:IV]]/PIB_ENC[[#This Row],[2016:IV]]-1)*100</f>
        <v>-5.3370991064841338</v>
      </c>
      <c r="AP16" s="56">
        <f>(PIB_ENC[[#This Row],[2018:I]]/PIB_ENC[[#This Row],[2017:I]]-1)*100</f>
        <v>8.2486184356068026</v>
      </c>
      <c r="AQ16" s="56">
        <f>(PIB_ENC[[#This Row],[2018:II]]/PIB_ENC[[#This Row],[2017:II]]-1)*100</f>
        <v>9.3962376124261837</v>
      </c>
      <c r="AR16" s="56">
        <f>(PIB_ENC[[#This Row],[2018:III]]/PIB_ENC[[#This Row],[2017:III]]-1)*100</f>
        <v>0.62824367888352217</v>
      </c>
      <c r="AS16" s="56">
        <f>(PIB_ENC[[#This Row],[2018:IV]]/PIB_ENC[[#This Row],[2017:IV]]-1)*100</f>
        <v>6.908260067746741</v>
      </c>
      <c r="AT16" s="56">
        <f>(PIB_ENC[[#This Row],[2019:I]]/PIB_ENC[[#This Row],[2018:I]]-1)*100</f>
        <v>19.774930979041528</v>
      </c>
      <c r="AU16" s="56">
        <f>(PIB_ENC[[#This Row],[2019:II]]/PIB_ENC[[#This Row],[2018:II]]-1)*100</f>
        <v>15.050025270197631</v>
      </c>
      <c r="AV16" s="56">
        <f>(PIB_ENC[[#This Row],[2019:III]]/PIB_ENC[[#This Row],[2018:III]]-1)*100</f>
        <v>12.124223808567614</v>
      </c>
      <c r="AW16" s="56">
        <f>(PIB_ENC[[#This Row],[2019:IV]]/PIB_ENC[[#This Row],[2018:IV]]-1)*100</f>
        <v>16.178934251377775</v>
      </c>
      <c r="AX16" s="56">
        <f>(PIB_ENC[[#This Row],[2020:I]]/PIB_ENC[[#This Row],[2019:I]]-1)*100</f>
        <v>-8.3829463586502229</v>
      </c>
      <c r="AY16" s="56">
        <f>(PIB_ENC[[#This Row],[2020:II]]/PIB_ENC[[#This Row],[2019:II]]-1)*100</f>
        <v>-8.2761862976315612</v>
      </c>
      <c r="AZ16" s="56">
        <f>(PIB_ENC[[#This Row],[2020:III]]/PIB_ENC[[#This Row],[2019:III]]-1)*100</f>
        <v>0.28225833519222032</v>
      </c>
      <c r="BA16" s="56">
        <f>(PIB_ENC[[#This Row],[2020:IV]]/PIB_ENC[[#This Row],[2019:IV]]-1)*100</f>
        <v>2.0557739675277409</v>
      </c>
      <c r="BB16" s="56">
        <f>(PIB_ENC[[#This Row],[2021:I]]/PIB_ENC[[#This Row],[2020:I]]-1)*100</f>
        <v>7.8620597010072846</v>
      </c>
      <c r="BC16" s="56">
        <f>(PIB_ENC[[#This Row],[2021:II]]/PIB_ENC[[#This Row],[2020:II]]-1)*100</f>
        <v>13.465699000419118</v>
      </c>
      <c r="BD16" s="56">
        <f>(PIB_ENC[[#This Row],[2021:III]]/PIB_ENC[[#This Row],[2020:III]]-1)*100</f>
        <v>5.6604165181416644</v>
      </c>
      <c r="BE16" s="56">
        <f>(PIB_ENC[[#This Row],[2021:IV]]/PIB_ENC[[#This Row],[2020:IV]]-1)*100</f>
        <v>-2.3651630034836946</v>
      </c>
      <c r="BF16" s="56">
        <f>(PIB_ENC[[#This Row],[2022:I]]/PIB_ENC[[#This Row],[2021:I]]-1)*100</f>
        <v>-0.69174511022034313</v>
      </c>
      <c r="BG16" s="56">
        <f>(PIB_ENC[[#This Row],[2022:II]]/PIB_ENC[[#This Row],[2021:II]]-1)*100</f>
        <v>-9.3146846151796581</v>
      </c>
      <c r="BH16" s="56">
        <f>(PIB_ENC[[#This Row],[2022:III]]/PIB_ENC[[#This Row],[2021:III]]-1)*100</f>
        <v>-8.3692705639711757</v>
      </c>
      <c r="BI16" s="56">
        <f>(PIB_ENC[[#This Row],[2022:IV]]/PIB_ENC[[#This Row],[2021:IV]]-1)*100</f>
        <v>0.38287494723938664</v>
      </c>
      <c r="BJ16" s="56">
        <f>(PIB_ENC[[#This Row],[2023:I]]/PIB_ENC[[#This Row],[2022:I]]-1)*100</f>
        <v>6.412518331575523</v>
      </c>
      <c r="BK16" s="56">
        <f>(PIB_ENC[[#This Row],[2023:II]]/PIB_ENC[[#This Row],[2022:II]]-1)*100</f>
        <v>8.3485416699060622</v>
      </c>
      <c r="BL16" s="56">
        <f>(PIB_ENC[[#This Row],[2023:III]]/PIB_ENC[[#This Row],[2022:III]]-1)*100</f>
        <v>8.5233872373228436</v>
      </c>
    </row>
    <row r="17" spans="1:64" ht="15" customHeight="1" x14ac:dyDescent="0.2">
      <c r="A17" s="47" t="s">
        <v>76</v>
      </c>
      <c r="B17" s="57">
        <f>(PIB_ENC[[#This Row],[2008:I]]/PIB_ENC[[#This Row],[2007:I]]-1)*100</f>
        <v>8.6866030127922933</v>
      </c>
      <c r="C17" s="57">
        <f>(PIB_ENC[[#This Row],[2008:II]]/PIB_ENC[[#This Row],[2007:II]]-1)*100</f>
        <v>8.2357961727944407</v>
      </c>
      <c r="D17" s="57">
        <f>(PIB_ENC[[#This Row],[2008:III]]/PIB_ENC[[#This Row],[2007:III]]-1)*100</f>
        <v>3.9606583503543069</v>
      </c>
      <c r="E17" s="57">
        <f>(PIB_ENC[[#This Row],[2008:IV]]/PIB_ENC[[#This Row],[2007:IV]]-1)*100</f>
        <v>10.349542304971514</v>
      </c>
      <c r="F17" s="57">
        <f>(PIB_ENC[[#This Row],[2009:I]]/PIB_ENC[[#This Row],[2008:I]]-1)*100</f>
        <v>1.3192524476176803</v>
      </c>
      <c r="G17" s="57">
        <f>(PIB_ENC[[#This Row],[2009:II]]/PIB_ENC[[#This Row],[2008:II]]-1)*100</f>
        <v>2.6333682579342987</v>
      </c>
      <c r="H17" s="57">
        <f>(PIB_ENC[[#This Row],[2009:III]]/PIB_ENC[[#This Row],[2008:III]]-1)*100</f>
        <v>1.442492586286015</v>
      </c>
      <c r="I17" s="57">
        <f>(PIB_ENC[[#This Row],[2009:IV]]/PIB_ENC[[#This Row],[2008:IV]]-1)*100</f>
        <v>0.78459365616010412</v>
      </c>
      <c r="J17" s="57">
        <f>(PIB_ENC[[#This Row],[2010:I]]/PIB_ENC[[#This Row],[2009:I]]-1)*100</f>
        <v>5.0595857573984659</v>
      </c>
      <c r="K17" s="57">
        <f>(PIB_ENC[[#This Row],[2010:II]]/PIB_ENC[[#This Row],[2009:II]]-1)*100</f>
        <v>7.1759678638067426</v>
      </c>
      <c r="L17" s="57">
        <f>(PIB_ENC[[#This Row],[2010:III]]/PIB_ENC[[#This Row],[2009:III]]-1)*100</f>
        <v>2.8188835821901348</v>
      </c>
      <c r="M17" s="57">
        <f>(PIB_ENC[[#This Row],[2010:IV]]/PIB_ENC[[#This Row],[2009:IV]]-1)*100</f>
        <v>6.1949850843973753</v>
      </c>
      <c r="N17" s="57">
        <f>(PIB_ENC[[#This Row],[2011:I]]/PIB_ENC[[#This Row],[2010:I]]-1)*100</f>
        <v>8.2352193023037312</v>
      </c>
      <c r="O17" s="57">
        <f>(PIB_ENC[[#This Row],[2011:II]]/PIB_ENC[[#This Row],[2010:II]]-1)*100</f>
        <v>4.3480806960649598</v>
      </c>
      <c r="P17" s="57">
        <f>(PIB_ENC[[#This Row],[2011:III]]/PIB_ENC[[#This Row],[2010:III]]-1)*100</f>
        <v>5.5830244075276036</v>
      </c>
      <c r="Q17" s="57">
        <f>(PIB_ENC[[#This Row],[2011:IV]]/PIB_ENC[[#This Row],[2010:IV]]-1)*100</f>
        <v>6.5001180608756037</v>
      </c>
      <c r="R17" s="57">
        <f>(PIB_ENC[[#This Row],[2012:I]]/PIB_ENC[[#This Row],[2011:I]]-1)*100</f>
        <v>5.3895026979640992</v>
      </c>
      <c r="S17" s="57">
        <f>(PIB_ENC[[#This Row],[2012:II]]/PIB_ENC[[#This Row],[2011:II]]-1)*100</f>
        <v>6.1212075604116123</v>
      </c>
      <c r="T17" s="57">
        <f>(PIB_ENC[[#This Row],[2012:III]]/PIB_ENC[[#This Row],[2011:III]]-1)*100</f>
        <v>7.704739781226122</v>
      </c>
      <c r="U17" s="57">
        <f>(PIB_ENC[[#This Row],[2012:IV]]/PIB_ENC[[#This Row],[2011:IV]]-1)*100</f>
        <v>6.9414475684172583</v>
      </c>
      <c r="V17" s="57">
        <f>(PIB_ENC[[#This Row],[2013:I]]/PIB_ENC[[#This Row],[2012:I]]-1)*100</f>
        <v>-0.12664807921364263</v>
      </c>
      <c r="W17" s="57">
        <f>(PIB_ENC[[#This Row],[2013:II]]/PIB_ENC[[#This Row],[2012:II]]-1)*100</f>
        <v>-1.3590267660102406</v>
      </c>
      <c r="X17" s="57">
        <f>(PIB_ENC[[#This Row],[2013:III]]/PIB_ENC[[#This Row],[2012:III]]-1)*100</f>
        <v>-1.5162149948565129</v>
      </c>
      <c r="Y17" s="57">
        <f>(PIB_ENC[[#This Row],[2013:IV]]/PIB_ENC[[#This Row],[2012:IV]]-1)*100</f>
        <v>-1.7828135342430995</v>
      </c>
      <c r="Z17" s="57">
        <f>(PIB_ENC[[#This Row],[2014:I]]/PIB_ENC[[#This Row],[2013:I]]-1)*100</f>
        <v>3.6527223568056266</v>
      </c>
      <c r="AA17" s="57">
        <f>(PIB_ENC[[#This Row],[2014:II]]/PIB_ENC[[#This Row],[2013:II]]-1)*100</f>
        <v>4.1129376401284778</v>
      </c>
      <c r="AB17" s="57">
        <f>(PIB_ENC[[#This Row],[2014:III]]/PIB_ENC[[#This Row],[2013:III]]-1)*100</f>
        <v>3.7969911011977775</v>
      </c>
      <c r="AC17" s="57">
        <f>(PIB_ENC[[#This Row],[2014:IV]]/PIB_ENC[[#This Row],[2013:IV]]-1)*100</f>
        <v>2.557447522368328</v>
      </c>
      <c r="AD17" s="57">
        <f>(PIB_ENC[[#This Row],[2015:I]]/PIB_ENC[[#This Row],[2014:I]]-1)*100</f>
        <v>0.93051882442825029</v>
      </c>
      <c r="AE17" s="57">
        <f>(PIB_ENC[[#This Row],[2015:II]]/PIB_ENC[[#This Row],[2014:II]]-1)*100</f>
        <v>0.50207030501963068</v>
      </c>
      <c r="AF17" s="57">
        <f>(PIB_ENC[[#This Row],[2015:III]]/PIB_ENC[[#This Row],[2014:III]]-1)*100</f>
        <v>0.71594721324421684</v>
      </c>
      <c r="AG17" s="57">
        <f>(PIB_ENC[[#This Row],[2015:IV]]/PIB_ENC[[#This Row],[2014:IV]]-1)*100</f>
        <v>-0.91992031226307835</v>
      </c>
      <c r="AH17" s="57">
        <f>(PIB_ENC[[#This Row],[2016:I]]/PIB_ENC[[#This Row],[2015:I]]-1)*100</f>
        <v>7.8905179370579726</v>
      </c>
      <c r="AI17" s="57">
        <f>(PIB_ENC[[#This Row],[2016:II]]/PIB_ENC[[#This Row],[2015:II]]-1)*100</f>
        <v>6.3059848444962041</v>
      </c>
      <c r="AJ17" s="57">
        <f>(PIB_ENC[[#This Row],[2016:III]]/PIB_ENC[[#This Row],[2015:III]]-1)*100</f>
        <v>7.2026719943173223</v>
      </c>
      <c r="AK17" s="57">
        <f>(PIB_ENC[[#This Row],[2016:IV]]/PIB_ENC[[#This Row],[2015:IV]]-1)*100</f>
        <v>7.0377310648294999</v>
      </c>
      <c r="AL17" s="57">
        <f>(PIB_ENC[[#This Row],[2017:I]]/PIB_ENC[[#This Row],[2016:I]]-1)*100</f>
        <v>-5.6188181302709417</v>
      </c>
      <c r="AM17" s="57">
        <f>(PIB_ENC[[#This Row],[2017:II]]/PIB_ENC[[#This Row],[2016:II]]-1)*100</f>
        <v>-5.5949138808008669</v>
      </c>
      <c r="AN17" s="57">
        <f>(PIB_ENC[[#This Row],[2017:III]]/PIB_ENC[[#This Row],[2016:III]]-1)*100</f>
        <v>-8.5296806518734272</v>
      </c>
      <c r="AO17" s="57">
        <f>(PIB_ENC[[#This Row],[2017:IV]]/PIB_ENC[[#This Row],[2016:IV]]-1)*100</f>
        <v>-6.710596747446651</v>
      </c>
      <c r="AP17" s="57">
        <f>(PIB_ENC[[#This Row],[2018:I]]/PIB_ENC[[#This Row],[2017:I]]-1)*100</f>
        <v>-3.2316527529193895</v>
      </c>
      <c r="AQ17" s="57">
        <f>(PIB_ENC[[#This Row],[2018:II]]/PIB_ENC[[#This Row],[2017:II]]-1)*100</f>
        <v>2.0023747342631459</v>
      </c>
      <c r="AR17" s="57">
        <f>(PIB_ENC[[#This Row],[2018:III]]/PIB_ENC[[#This Row],[2017:III]]-1)*100</f>
        <v>3.7092352017769503</v>
      </c>
      <c r="AS17" s="57">
        <f>(PIB_ENC[[#This Row],[2018:IV]]/PIB_ENC[[#This Row],[2017:IV]]-1)*100</f>
        <v>7.215580348574635</v>
      </c>
      <c r="AT17" s="57">
        <f>(PIB_ENC[[#This Row],[2019:I]]/PIB_ENC[[#This Row],[2018:I]]-1)*100</f>
        <v>5.1196658650321414</v>
      </c>
      <c r="AU17" s="57">
        <f>(PIB_ENC[[#This Row],[2019:II]]/PIB_ENC[[#This Row],[2018:II]]-1)*100</f>
        <v>2.4223706776023146</v>
      </c>
      <c r="AV17" s="57">
        <f>(PIB_ENC[[#This Row],[2019:III]]/PIB_ENC[[#This Row],[2018:III]]-1)*100</f>
        <v>4.0883365413524331E-2</v>
      </c>
      <c r="AW17" s="57">
        <f>(PIB_ENC[[#This Row],[2019:IV]]/PIB_ENC[[#This Row],[2018:IV]]-1)*100</f>
        <v>-1.6496071453524053</v>
      </c>
      <c r="AX17" s="57">
        <f>(PIB_ENC[[#This Row],[2020:I]]/PIB_ENC[[#This Row],[2019:I]]-1)*100</f>
        <v>-3.2511571911838844</v>
      </c>
      <c r="AY17" s="57">
        <f>(PIB_ENC[[#This Row],[2020:II]]/PIB_ENC[[#This Row],[2019:II]]-1)*100</f>
        <v>-6.4868335468689864</v>
      </c>
      <c r="AZ17" s="57">
        <f>(PIB_ENC[[#This Row],[2020:III]]/PIB_ENC[[#This Row],[2019:III]]-1)*100</f>
        <v>-4.2168900288522053</v>
      </c>
      <c r="BA17" s="57">
        <f>(PIB_ENC[[#This Row],[2020:IV]]/PIB_ENC[[#This Row],[2019:IV]]-1)*100</f>
        <v>-4.9415547839607665</v>
      </c>
      <c r="BB17" s="57">
        <f>(PIB_ENC[[#This Row],[2021:I]]/PIB_ENC[[#This Row],[2020:I]]-1)*100</f>
        <v>-0.87913550015831232</v>
      </c>
      <c r="BC17" s="57">
        <f>(PIB_ENC[[#This Row],[2021:II]]/PIB_ENC[[#This Row],[2020:II]]-1)*100</f>
        <v>4.4811683127964796</v>
      </c>
      <c r="BD17" s="57">
        <f>(PIB_ENC[[#This Row],[2021:III]]/PIB_ENC[[#This Row],[2020:III]]-1)*100</f>
        <v>2.208174417500941</v>
      </c>
      <c r="BE17" s="57">
        <f>(PIB_ENC[[#This Row],[2021:IV]]/PIB_ENC[[#This Row],[2020:IV]]-1)*100</f>
        <v>6.1116743219167713</v>
      </c>
      <c r="BF17" s="57">
        <f>(PIB_ENC[[#This Row],[2022:I]]/PIB_ENC[[#This Row],[2021:I]]-1)*100</f>
        <v>-2.3842705379851448</v>
      </c>
      <c r="BG17" s="57">
        <f>(PIB_ENC[[#This Row],[2022:II]]/PIB_ENC[[#This Row],[2021:II]]-1)*100</f>
        <v>-1.3439560272842432</v>
      </c>
      <c r="BH17" s="57">
        <f>(PIB_ENC[[#This Row],[2022:III]]/PIB_ENC[[#This Row],[2021:III]]-1)*100</f>
        <v>-0.54480298548673645</v>
      </c>
      <c r="BI17" s="57">
        <f>(PIB_ENC[[#This Row],[2022:IV]]/PIB_ENC[[#This Row],[2021:IV]]-1)*100</f>
        <v>5.4099227261583671E-2</v>
      </c>
      <c r="BJ17" s="57">
        <f>(PIB_ENC[[#This Row],[2023:I]]/PIB_ENC[[#This Row],[2022:I]]-1)*100</f>
        <v>-8.3943056628204893</v>
      </c>
      <c r="BK17" s="57">
        <f>(PIB_ENC[[#This Row],[2023:II]]/PIB_ENC[[#This Row],[2022:II]]-1)*100</f>
        <v>-6.2957363006575617</v>
      </c>
      <c r="BL17" s="57">
        <f>(PIB_ENC[[#This Row],[2023:III]]/PIB_ENC[[#This Row],[2022:III]]-1)*100</f>
        <v>-2.308893888581609</v>
      </c>
    </row>
    <row r="18" spans="1:64" ht="15" customHeight="1" x14ac:dyDescent="0.2">
      <c r="A18" s="45" t="s">
        <v>122</v>
      </c>
      <c r="B18" s="56">
        <f>(PIB_ENC[[#This Row],[2008:I]]/PIB_ENC[[#This Row],[2007:I]]-1)*100</f>
        <v>13.56522998931573</v>
      </c>
      <c r="C18" s="56">
        <f>(PIB_ENC[[#This Row],[2008:II]]/PIB_ENC[[#This Row],[2007:II]]-1)*100</f>
        <v>23.998955378793219</v>
      </c>
      <c r="D18" s="56">
        <f>(PIB_ENC[[#This Row],[2008:III]]/PIB_ENC[[#This Row],[2007:III]]-1)*100</f>
        <v>16.397988036662369</v>
      </c>
      <c r="E18" s="56">
        <f>(PIB_ENC[[#This Row],[2008:IV]]/PIB_ENC[[#This Row],[2007:IV]]-1)*100</f>
        <v>-18.796915566943483</v>
      </c>
      <c r="F18" s="56">
        <f>(PIB_ENC[[#This Row],[2009:I]]/PIB_ENC[[#This Row],[2008:I]]-1)*100</f>
        <v>-19.6353683863972</v>
      </c>
      <c r="G18" s="56">
        <f>(PIB_ENC[[#This Row],[2009:II]]/PIB_ENC[[#This Row],[2008:II]]-1)*100</f>
        <v>26.139870608676773</v>
      </c>
      <c r="H18" s="56">
        <f>(PIB_ENC[[#This Row],[2009:III]]/PIB_ENC[[#This Row],[2008:III]]-1)*100</f>
        <v>-1.565242772147013</v>
      </c>
      <c r="I18" s="56">
        <f>(PIB_ENC[[#This Row],[2009:IV]]/PIB_ENC[[#This Row],[2008:IV]]-1)*100</f>
        <v>14.629407004675521</v>
      </c>
      <c r="J18" s="56">
        <f>(PIB_ENC[[#This Row],[2010:I]]/PIB_ENC[[#This Row],[2009:I]]-1)*100</f>
        <v>36.1888601540076</v>
      </c>
      <c r="K18" s="56">
        <f>(PIB_ENC[[#This Row],[2010:II]]/PIB_ENC[[#This Row],[2009:II]]-1)*100</f>
        <v>-15.924447309144462</v>
      </c>
      <c r="L18" s="56">
        <f>(PIB_ENC[[#This Row],[2010:III]]/PIB_ENC[[#This Row],[2009:III]]-1)*100</f>
        <v>11.602168645241374</v>
      </c>
      <c r="M18" s="56">
        <f>(PIB_ENC[[#This Row],[2010:IV]]/PIB_ENC[[#This Row],[2009:IV]]-1)*100</f>
        <v>19.939832419604841</v>
      </c>
      <c r="N18" s="56">
        <f>(PIB_ENC[[#This Row],[2011:I]]/PIB_ENC[[#This Row],[2010:I]]-1)*100</f>
        <v>20.043492961690013</v>
      </c>
      <c r="O18" s="56">
        <f>(PIB_ENC[[#This Row],[2011:II]]/PIB_ENC[[#This Row],[2010:II]]-1)*100</f>
        <v>18.179064977171699</v>
      </c>
      <c r="P18" s="56">
        <f>(PIB_ENC[[#This Row],[2011:III]]/PIB_ENC[[#This Row],[2010:III]]-1)*100</f>
        <v>14.379322002041018</v>
      </c>
      <c r="Q18" s="56">
        <f>(PIB_ENC[[#This Row],[2011:IV]]/PIB_ENC[[#This Row],[2010:IV]]-1)*100</f>
        <v>11.246592072416227</v>
      </c>
      <c r="R18" s="56">
        <f>(PIB_ENC[[#This Row],[2012:I]]/PIB_ENC[[#This Row],[2011:I]]-1)*100</f>
        <v>-13.308231300258788</v>
      </c>
      <c r="S18" s="56">
        <f>(PIB_ENC[[#This Row],[2012:II]]/PIB_ENC[[#This Row],[2011:II]]-1)*100</f>
        <v>-10.462560114985308</v>
      </c>
      <c r="T18" s="56">
        <f>(PIB_ENC[[#This Row],[2012:III]]/PIB_ENC[[#This Row],[2011:III]]-1)*100</f>
        <v>-27.337325468799801</v>
      </c>
      <c r="U18" s="56">
        <f>(PIB_ENC[[#This Row],[2012:IV]]/PIB_ENC[[#This Row],[2011:IV]]-1)*100</f>
        <v>6.7758408080948795</v>
      </c>
      <c r="V18" s="56">
        <f>(PIB_ENC[[#This Row],[2013:I]]/PIB_ENC[[#This Row],[2012:I]]-1)*100</f>
        <v>24.728513789448382</v>
      </c>
      <c r="W18" s="56">
        <f>(PIB_ENC[[#This Row],[2013:II]]/PIB_ENC[[#This Row],[2012:II]]-1)*100</f>
        <v>29.700026847693415</v>
      </c>
      <c r="X18" s="56">
        <f>(PIB_ENC[[#This Row],[2013:III]]/PIB_ENC[[#This Row],[2012:III]]-1)*100</f>
        <v>45.929116957382668</v>
      </c>
      <c r="Y18" s="56">
        <f>(PIB_ENC[[#This Row],[2013:IV]]/PIB_ENC[[#This Row],[2012:IV]]-1)*100</f>
        <v>15.673302448461946</v>
      </c>
      <c r="Z18" s="56">
        <f>(PIB_ENC[[#This Row],[2014:I]]/PIB_ENC[[#This Row],[2013:I]]-1)*100</f>
        <v>7.1803041603778706</v>
      </c>
      <c r="AA18" s="56">
        <f>(PIB_ENC[[#This Row],[2014:II]]/PIB_ENC[[#This Row],[2013:II]]-1)*100</f>
        <v>-4.9424343887724653</v>
      </c>
      <c r="AB18" s="56">
        <f>(PIB_ENC[[#This Row],[2014:III]]/PIB_ENC[[#This Row],[2013:III]]-1)*100</f>
        <v>2.0275885075151656</v>
      </c>
      <c r="AC18" s="56">
        <f>(PIB_ENC[[#This Row],[2014:IV]]/PIB_ENC[[#This Row],[2013:IV]]-1)*100</f>
        <v>20.945002537923262</v>
      </c>
      <c r="AD18" s="56">
        <f>(PIB_ENC[[#This Row],[2015:I]]/PIB_ENC[[#This Row],[2014:I]]-1)*100</f>
        <v>-4.5693778719893547</v>
      </c>
      <c r="AE18" s="56">
        <f>(PIB_ENC[[#This Row],[2015:II]]/PIB_ENC[[#This Row],[2014:II]]-1)*100</f>
        <v>-4.2450968168578518</v>
      </c>
      <c r="AF18" s="56">
        <f>(PIB_ENC[[#This Row],[2015:III]]/PIB_ENC[[#This Row],[2014:III]]-1)*100</f>
        <v>16.237133414198102</v>
      </c>
      <c r="AG18" s="56">
        <f>(PIB_ENC[[#This Row],[2015:IV]]/PIB_ENC[[#This Row],[2014:IV]]-1)*100</f>
        <v>-10.200496273041114</v>
      </c>
      <c r="AH18" s="56">
        <f>(PIB_ENC[[#This Row],[2016:I]]/PIB_ENC[[#This Row],[2015:I]]-1)*100</f>
        <v>-1.4924054670037878</v>
      </c>
      <c r="AI18" s="56">
        <f>(PIB_ENC[[#This Row],[2016:II]]/PIB_ENC[[#This Row],[2015:II]]-1)*100</f>
        <v>3.9373341581882881</v>
      </c>
      <c r="AJ18" s="56">
        <f>(PIB_ENC[[#This Row],[2016:III]]/PIB_ENC[[#This Row],[2015:III]]-1)*100</f>
        <v>0.22741925927347584</v>
      </c>
      <c r="AK18" s="56">
        <f>(PIB_ENC[[#This Row],[2016:IV]]/PIB_ENC[[#This Row],[2015:IV]]-1)*100</f>
        <v>4.0310968919244683</v>
      </c>
      <c r="AL18" s="56">
        <f>(PIB_ENC[[#This Row],[2017:I]]/PIB_ENC[[#This Row],[2016:I]]-1)*100</f>
        <v>16.537741683176876</v>
      </c>
      <c r="AM18" s="56">
        <f>(PIB_ENC[[#This Row],[2017:II]]/PIB_ENC[[#This Row],[2016:II]]-1)*100</f>
        <v>14.817474249036234</v>
      </c>
      <c r="AN18" s="56">
        <f>(PIB_ENC[[#This Row],[2017:III]]/PIB_ENC[[#This Row],[2016:III]]-1)*100</f>
        <v>11.490226472388043</v>
      </c>
      <c r="AO18" s="56">
        <f>(PIB_ENC[[#This Row],[2017:IV]]/PIB_ENC[[#This Row],[2016:IV]]-1)*100</f>
        <v>2.7346838526267403</v>
      </c>
      <c r="AP18" s="56">
        <f>(PIB_ENC[[#This Row],[2018:I]]/PIB_ENC[[#This Row],[2017:I]]-1)*100</f>
        <v>-1.2955946745518032</v>
      </c>
      <c r="AQ18" s="56">
        <f>(PIB_ENC[[#This Row],[2018:II]]/PIB_ENC[[#This Row],[2017:II]]-1)*100</f>
        <v>4.659393817645352E-2</v>
      </c>
      <c r="AR18" s="56">
        <f>(PIB_ENC[[#This Row],[2018:III]]/PIB_ENC[[#This Row],[2017:III]]-1)*100</f>
        <v>-3.4346420129069632</v>
      </c>
      <c r="AS18" s="56">
        <f>(PIB_ENC[[#This Row],[2018:IV]]/PIB_ENC[[#This Row],[2017:IV]]-1)*100</f>
        <v>1.8992750876978715</v>
      </c>
      <c r="AT18" s="56">
        <f>(PIB_ENC[[#This Row],[2019:I]]/PIB_ENC[[#This Row],[2018:I]]-1)*100</f>
        <v>29.667612554297442</v>
      </c>
      <c r="AU18" s="56">
        <f>(PIB_ENC[[#This Row],[2019:II]]/PIB_ENC[[#This Row],[2018:II]]-1)*100</f>
        <v>17.833940705931649</v>
      </c>
      <c r="AV18" s="56">
        <f>(PIB_ENC[[#This Row],[2019:III]]/PIB_ENC[[#This Row],[2018:III]]-1)*100</f>
        <v>8.6680967305240451</v>
      </c>
      <c r="AW18" s="56">
        <f>(PIB_ENC[[#This Row],[2019:IV]]/PIB_ENC[[#This Row],[2018:IV]]-1)*100</f>
        <v>-2.3271055005918861</v>
      </c>
      <c r="AX18" s="56">
        <f>(PIB_ENC[[#This Row],[2020:I]]/PIB_ENC[[#This Row],[2019:I]]-1)*100</f>
        <v>4.5308312576822996</v>
      </c>
      <c r="AY18" s="56">
        <f>(PIB_ENC[[#This Row],[2020:II]]/PIB_ENC[[#This Row],[2019:II]]-1)*100</f>
        <v>8.5454655266431256</v>
      </c>
      <c r="AZ18" s="56">
        <f>(PIB_ENC[[#This Row],[2020:III]]/PIB_ENC[[#This Row],[2019:III]]-1)*100</f>
        <v>7.0913172111638056</v>
      </c>
      <c r="BA18" s="56">
        <f>(PIB_ENC[[#This Row],[2020:IV]]/PIB_ENC[[#This Row],[2019:IV]]-1)*100</f>
        <v>32.353437065986569</v>
      </c>
      <c r="BB18" s="56">
        <f>(PIB_ENC[[#This Row],[2021:I]]/PIB_ENC[[#This Row],[2020:I]]-1)*100</f>
        <v>6.3532593825848638</v>
      </c>
      <c r="BC18" s="56">
        <f>(PIB_ENC[[#This Row],[2021:II]]/PIB_ENC[[#This Row],[2020:II]]-1)*100</f>
        <v>11.357411038582876</v>
      </c>
      <c r="BD18" s="56">
        <f>(PIB_ENC[[#This Row],[2021:III]]/PIB_ENC[[#This Row],[2020:III]]-1)*100</f>
        <v>17.896071385325165</v>
      </c>
      <c r="BE18" s="56">
        <f>(PIB_ENC[[#This Row],[2021:IV]]/PIB_ENC[[#This Row],[2020:IV]]-1)*100</f>
        <v>-0.3403162448898045</v>
      </c>
      <c r="BF18" s="56">
        <f>(PIB_ENC[[#This Row],[2022:I]]/PIB_ENC[[#This Row],[2021:I]]-1)*100</f>
        <v>-17.057734835306761</v>
      </c>
      <c r="BG18" s="56">
        <f>(PIB_ENC[[#This Row],[2022:II]]/PIB_ENC[[#This Row],[2021:II]]-1)*100</f>
        <v>-12.26289018711142</v>
      </c>
      <c r="BH18" s="56">
        <f>(PIB_ENC[[#This Row],[2022:III]]/PIB_ENC[[#This Row],[2021:III]]-1)*100</f>
        <v>-12.865376323455646</v>
      </c>
      <c r="BI18" s="56">
        <f>(PIB_ENC[[#This Row],[2022:IV]]/PIB_ENC[[#This Row],[2021:IV]]-1)*100</f>
        <v>5.2980682035971949</v>
      </c>
      <c r="BJ18" s="56">
        <f>(PIB_ENC[[#This Row],[2023:I]]/PIB_ENC[[#This Row],[2022:I]]-1)*100</f>
        <v>-13.45423293587471</v>
      </c>
      <c r="BK18" s="56">
        <f>(PIB_ENC[[#This Row],[2023:II]]/PIB_ENC[[#This Row],[2022:II]]-1)*100</f>
        <v>-17.68581864746762</v>
      </c>
      <c r="BL18" s="56">
        <f>(PIB_ENC[[#This Row],[2023:III]]/PIB_ENC[[#This Row],[2022:III]]-1)*100</f>
        <v>-1.2430708674691315</v>
      </c>
    </row>
    <row r="19" spans="1:64" ht="15" customHeight="1" x14ac:dyDescent="0.2">
      <c r="A19" s="47" t="s">
        <v>77</v>
      </c>
      <c r="B19" s="57">
        <f>(PIB_ENC[[#This Row],[2008:I]]/PIB_ENC[[#This Row],[2007:I]]-1)*100</f>
        <v>-6.1301619141419845</v>
      </c>
      <c r="C19" s="57">
        <f>(PIB_ENC[[#This Row],[2008:II]]/PIB_ENC[[#This Row],[2007:II]]-1)*100</f>
        <v>-6.3657618659024191</v>
      </c>
      <c r="D19" s="57">
        <f>(PIB_ENC[[#This Row],[2008:III]]/PIB_ENC[[#This Row],[2007:III]]-1)*100</f>
        <v>-4.0835529325420561</v>
      </c>
      <c r="E19" s="57">
        <f>(PIB_ENC[[#This Row],[2008:IV]]/PIB_ENC[[#This Row],[2007:IV]]-1)*100</f>
        <v>0.80806446445331748</v>
      </c>
      <c r="F19" s="57">
        <f>(PIB_ENC[[#This Row],[2009:I]]/PIB_ENC[[#This Row],[2008:I]]-1)*100</f>
        <v>10.389963277957204</v>
      </c>
      <c r="G19" s="57">
        <f>(PIB_ENC[[#This Row],[2009:II]]/PIB_ENC[[#This Row],[2008:II]]-1)*100</f>
        <v>15.710493825951332</v>
      </c>
      <c r="H19" s="57">
        <f>(PIB_ENC[[#This Row],[2009:III]]/PIB_ENC[[#This Row],[2008:III]]-1)*100</f>
        <v>17.15473795009672</v>
      </c>
      <c r="I19" s="57">
        <f>(PIB_ENC[[#This Row],[2009:IV]]/PIB_ENC[[#This Row],[2008:IV]]-1)*100</f>
        <v>14.829474354503592</v>
      </c>
      <c r="J19" s="57">
        <f>(PIB_ENC[[#This Row],[2010:I]]/PIB_ENC[[#This Row],[2009:I]]-1)*100</f>
        <v>9.3147607253198927</v>
      </c>
      <c r="K19" s="57">
        <f>(PIB_ENC[[#This Row],[2010:II]]/PIB_ENC[[#This Row],[2009:II]]-1)*100</f>
        <v>4.0078607833295976</v>
      </c>
      <c r="L19" s="57">
        <f>(PIB_ENC[[#This Row],[2010:III]]/PIB_ENC[[#This Row],[2009:III]]-1)*100</f>
        <v>-1.2982935127676454</v>
      </c>
      <c r="M19" s="57">
        <f>(PIB_ENC[[#This Row],[2010:IV]]/PIB_ENC[[#This Row],[2009:IV]]-1)*100</f>
        <v>-6.7368100938546842</v>
      </c>
      <c r="N19" s="57">
        <f>(PIB_ENC[[#This Row],[2011:I]]/PIB_ENC[[#This Row],[2010:I]]-1)*100</f>
        <v>-12.444190740294371</v>
      </c>
      <c r="O19" s="57">
        <f>(PIB_ENC[[#This Row],[2011:II]]/PIB_ENC[[#This Row],[2010:II]]-1)*100</f>
        <v>-10.361774724321659</v>
      </c>
      <c r="P19" s="57">
        <f>(PIB_ENC[[#This Row],[2011:III]]/PIB_ENC[[#This Row],[2010:III]]-1)*100</f>
        <v>-0.46835938727836091</v>
      </c>
      <c r="Q19" s="57">
        <f>(PIB_ENC[[#This Row],[2011:IV]]/PIB_ENC[[#This Row],[2010:IV]]-1)*100</f>
        <v>18.256683610628976</v>
      </c>
      <c r="R19" s="57">
        <f>(PIB_ENC[[#This Row],[2012:I]]/PIB_ENC[[#This Row],[2011:I]]-1)*100</f>
        <v>48.095166069053889</v>
      </c>
      <c r="S19" s="57">
        <f>(PIB_ENC[[#This Row],[2012:II]]/PIB_ENC[[#This Row],[2011:II]]-1)*100</f>
        <v>58.882958693989963</v>
      </c>
      <c r="T19" s="57">
        <f>(PIB_ENC[[#This Row],[2012:III]]/PIB_ENC[[#This Row],[2011:III]]-1)*100</f>
        <v>49.422151107703229</v>
      </c>
      <c r="U19" s="57">
        <f>(PIB_ENC[[#This Row],[2012:IV]]/PIB_ENC[[#This Row],[2011:IV]]-1)*100</f>
        <v>25.413163126624958</v>
      </c>
      <c r="V19" s="57">
        <f>(PIB_ENC[[#This Row],[2013:I]]/PIB_ENC[[#This Row],[2012:I]]-1)*100</f>
        <v>-5.144887350645277</v>
      </c>
      <c r="W19" s="57">
        <f>(PIB_ENC[[#This Row],[2013:II]]/PIB_ENC[[#This Row],[2012:II]]-1)*100</f>
        <v>-17.50912112107914</v>
      </c>
      <c r="X19" s="57">
        <f>(PIB_ENC[[#This Row],[2013:III]]/PIB_ENC[[#This Row],[2012:III]]-1)*100</f>
        <v>-18.259479212718009</v>
      </c>
      <c r="Y19" s="57">
        <f>(PIB_ENC[[#This Row],[2013:IV]]/PIB_ENC[[#This Row],[2012:IV]]-1)*100</f>
        <v>-8.301140110321569</v>
      </c>
      <c r="Z19" s="57">
        <f>(PIB_ENC[[#This Row],[2014:I]]/PIB_ENC[[#This Row],[2013:I]]-1)*100</f>
        <v>15.869243335979565</v>
      </c>
      <c r="AA19" s="57">
        <f>(PIB_ENC[[#This Row],[2014:II]]/PIB_ENC[[#This Row],[2013:II]]-1)*100</f>
        <v>33.235516617785365</v>
      </c>
      <c r="AB19" s="57">
        <f>(PIB_ENC[[#This Row],[2014:III]]/PIB_ENC[[#This Row],[2013:III]]-1)*100</f>
        <v>39.351334081482925</v>
      </c>
      <c r="AC19" s="57">
        <f>(PIB_ENC[[#This Row],[2014:IV]]/PIB_ENC[[#This Row],[2013:IV]]-1)*100</f>
        <v>33.487007056914699</v>
      </c>
      <c r="AD19" s="57">
        <f>(PIB_ENC[[#This Row],[2015:I]]/PIB_ENC[[#This Row],[2014:I]]-1)*100</f>
        <v>18.696294626489497</v>
      </c>
      <c r="AE19" s="57">
        <f>(PIB_ENC[[#This Row],[2015:II]]/PIB_ENC[[#This Row],[2014:II]]-1)*100</f>
        <v>8.7510802184909142</v>
      </c>
      <c r="AF19" s="57">
        <f>(PIB_ENC[[#This Row],[2015:III]]/PIB_ENC[[#This Row],[2014:III]]-1)*100</f>
        <v>1.8356202652145992</v>
      </c>
      <c r="AG19" s="57">
        <f>(PIB_ENC[[#This Row],[2015:IV]]/PIB_ENC[[#This Row],[2014:IV]]-1)*100</f>
        <v>-2.9875680767642909</v>
      </c>
      <c r="AH19" s="57">
        <f>(PIB_ENC[[#This Row],[2016:I]]/PIB_ENC[[#This Row],[2015:I]]-1)*100</f>
        <v>-6.1646462628014653</v>
      </c>
      <c r="AI19" s="57">
        <f>(PIB_ENC[[#This Row],[2016:II]]/PIB_ENC[[#This Row],[2015:II]]-1)*100</f>
        <v>-7.2743411783073864</v>
      </c>
      <c r="AJ19" s="57">
        <f>(PIB_ENC[[#This Row],[2016:III]]/PIB_ENC[[#This Row],[2015:III]]-1)*100</f>
        <v>-6.2984585306776308</v>
      </c>
      <c r="AK19" s="57">
        <f>(PIB_ENC[[#This Row],[2016:IV]]/PIB_ENC[[#This Row],[2015:IV]]-1)*100</f>
        <v>-3.154071223004018</v>
      </c>
      <c r="AL19" s="57">
        <f>(PIB_ENC[[#This Row],[2017:I]]/PIB_ENC[[#This Row],[2016:I]]-1)*100</f>
        <v>2.3915509936385471</v>
      </c>
      <c r="AM19" s="57">
        <f>(PIB_ENC[[#This Row],[2017:II]]/PIB_ENC[[#This Row],[2016:II]]-1)*100</f>
        <v>5.5385794028248281</v>
      </c>
      <c r="AN19" s="57">
        <f>(PIB_ENC[[#This Row],[2017:III]]/PIB_ENC[[#This Row],[2016:III]]-1)*100</f>
        <v>6.0867637263342989</v>
      </c>
      <c r="AO19" s="57">
        <f>(PIB_ENC[[#This Row],[2017:IV]]/PIB_ENC[[#This Row],[2016:IV]]-1)*100</f>
        <v>4.0114104178369914</v>
      </c>
      <c r="AP19" s="57">
        <f>(PIB_ENC[[#This Row],[2018:I]]/PIB_ENC[[#This Row],[2017:I]]-1)*100</f>
        <v>-0.43410305823899931</v>
      </c>
      <c r="AQ19" s="57">
        <f>(PIB_ENC[[#This Row],[2018:II]]/PIB_ENC[[#This Row],[2017:II]]-1)*100</f>
        <v>0.48166151526229939</v>
      </c>
      <c r="AR19" s="57">
        <f>(PIB_ENC[[#This Row],[2018:III]]/PIB_ENC[[#This Row],[2017:III]]-1)*100</f>
        <v>6.5173955761152369</v>
      </c>
      <c r="AS19" s="57">
        <f>(PIB_ENC[[#This Row],[2018:IV]]/PIB_ENC[[#This Row],[2017:IV]]-1)*100</f>
        <v>17.534766931237566</v>
      </c>
      <c r="AT19" s="57">
        <f>(PIB_ENC[[#This Row],[2019:I]]/PIB_ENC[[#This Row],[2018:I]]-1)*100</f>
        <v>33.411387018592563</v>
      </c>
      <c r="AU19" s="57">
        <f>(PIB_ENC[[#This Row],[2019:II]]/PIB_ENC[[#This Row],[2018:II]]-1)*100</f>
        <v>34.156778250583677</v>
      </c>
      <c r="AV19" s="57">
        <f>(PIB_ENC[[#This Row],[2019:III]]/PIB_ENC[[#This Row],[2018:III]]-1)*100</f>
        <v>21.058306816901972</v>
      </c>
      <c r="AW19" s="57">
        <f>(PIB_ENC[[#This Row],[2019:IV]]/PIB_ENC[[#This Row],[2018:IV]]-1)*100</f>
        <v>-2.9969850415671795</v>
      </c>
      <c r="AX19" s="57">
        <f>(PIB_ENC[[#This Row],[2020:I]]/PIB_ENC[[#This Row],[2019:I]]-1)*100</f>
        <v>-35.071880111273202</v>
      </c>
      <c r="AY19" s="57">
        <f>(PIB_ENC[[#This Row],[2020:II]]/PIB_ENC[[#This Row],[2019:II]]-1)*100</f>
        <v>-52.753098726642378</v>
      </c>
      <c r="AZ19" s="57">
        <f>(PIB_ENC[[#This Row],[2020:III]]/PIB_ENC[[#This Row],[2019:III]]-1)*100</f>
        <v>-59.440846254450733</v>
      </c>
      <c r="BA19" s="57">
        <f>(PIB_ENC[[#This Row],[2020:IV]]/PIB_ENC[[#This Row],[2019:IV]]-1)*100</f>
        <v>-53.617250118156477</v>
      </c>
      <c r="BB19" s="57">
        <f>(PIB_ENC[[#This Row],[2021:I]]/PIB_ENC[[#This Row],[2020:I]]-1)*100</f>
        <v>-24.062280999027241</v>
      </c>
      <c r="BC19" s="57">
        <f>(PIB_ENC[[#This Row],[2021:II]]/PIB_ENC[[#This Row],[2020:II]]-1)*100</f>
        <v>14.461809112276258</v>
      </c>
      <c r="BD19" s="57">
        <f>(PIB_ENC[[#This Row],[2021:III]]/PIB_ENC[[#This Row],[2020:III]]-1)*100</f>
        <v>48.706767423731769</v>
      </c>
      <c r="BE19" s="57">
        <f>(PIB_ENC[[#This Row],[2021:IV]]/PIB_ENC[[#This Row],[2020:IV]]-1)*100</f>
        <v>52.069311777146552</v>
      </c>
      <c r="BF19" s="57">
        <f>(PIB_ENC[[#This Row],[2022:I]]/PIB_ENC[[#This Row],[2021:I]]-1)*100</f>
        <v>22.881314290800137</v>
      </c>
      <c r="BG19" s="57">
        <f>(PIB_ENC[[#This Row],[2022:II]]/PIB_ENC[[#This Row],[2021:II]]-1)*100</f>
        <v>9.5465658594617189</v>
      </c>
      <c r="BH19" s="57">
        <f>(PIB_ENC[[#This Row],[2022:III]]/PIB_ENC[[#This Row],[2021:III]]-1)*100</f>
        <v>4.9177939627169431</v>
      </c>
      <c r="BI19" s="57">
        <f>(PIB_ENC[[#This Row],[2022:IV]]/PIB_ENC[[#This Row],[2021:IV]]-1)*100</f>
        <v>6.6013381380300329</v>
      </c>
      <c r="BJ19" s="57">
        <f>(PIB_ENC[[#This Row],[2023:I]]/PIB_ENC[[#This Row],[2022:I]]-1)*100</f>
        <v>14.252675282787596</v>
      </c>
      <c r="BK19" s="57">
        <f>(PIB_ENC[[#This Row],[2023:II]]/PIB_ENC[[#This Row],[2022:II]]-1)*100</f>
        <v>18.158014477617467</v>
      </c>
      <c r="BL19" s="57">
        <f>(PIB_ENC[[#This Row],[2023:III]]/PIB_ENC[[#This Row],[2022:III]]-1)*100</f>
        <v>18.237426075581851</v>
      </c>
    </row>
    <row r="20" spans="1:64" s="54" customFormat="1" ht="15" customHeight="1" x14ac:dyDescent="0.25">
      <c r="A20" s="49" t="s">
        <v>78</v>
      </c>
      <c r="B20" s="98">
        <f>(PIB_ENC[[#This Row],[2008:I]]/PIB_ENC[[#This Row],[2007:I]]-1)*100</f>
        <v>8.022816626380358</v>
      </c>
      <c r="C20" s="98">
        <f>(PIB_ENC[[#This Row],[2008:II]]/PIB_ENC[[#This Row],[2007:II]]-1)*100</f>
        <v>-0.42234834218077832</v>
      </c>
      <c r="D20" s="98">
        <f>(PIB_ENC[[#This Row],[2008:III]]/PIB_ENC[[#This Row],[2007:III]]-1)*100</f>
        <v>11.763883381264218</v>
      </c>
      <c r="E20" s="98">
        <f>(PIB_ENC[[#This Row],[2008:IV]]/PIB_ENC[[#This Row],[2007:IV]]-1)*100</f>
        <v>9.4033450786672255</v>
      </c>
      <c r="F20" s="98">
        <f>(PIB_ENC[[#This Row],[2009:I]]/PIB_ENC[[#This Row],[2008:I]]-1)*100</f>
        <v>-7.7369553816286629E-2</v>
      </c>
      <c r="G20" s="98">
        <f>(PIB_ENC[[#This Row],[2009:II]]/PIB_ENC[[#This Row],[2008:II]]-1)*100</f>
        <v>4.3986027904740599</v>
      </c>
      <c r="H20" s="98">
        <f>(PIB_ENC[[#This Row],[2009:III]]/PIB_ENC[[#This Row],[2008:III]]-1)*100</f>
        <v>2.196514970366259</v>
      </c>
      <c r="I20" s="98">
        <f>(PIB_ENC[[#This Row],[2009:IV]]/PIB_ENC[[#This Row],[2008:IV]]-1)*100</f>
        <v>-6.751382612721768</v>
      </c>
      <c r="J20" s="98">
        <f>(PIB_ENC[[#This Row],[2010:I]]/PIB_ENC[[#This Row],[2009:I]]-1)*100</f>
        <v>1.9910215903611084</v>
      </c>
      <c r="K20" s="98">
        <f>(PIB_ENC[[#This Row],[2010:II]]/PIB_ENC[[#This Row],[2009:II]]-1)*100</f>
        <v>5.2844839785341158</v>
      </c>
      <c r="L20" s="98">
        <f>(PIB_ENC[[#This Row],[2010:III]]/PIB_ENC[[#This Row],[2009:III]]-1)*100</f>
        <v>-0.9160029435438255</v>
      </c>
      <c r="M20" s="98">
        <f>(PIB_ENC[[#This Row],[2010:IV]]/PIB_ENC[[#This Row],[2009:IV]]-1)*100</f>
        <v>0.19927669572474827</v>
      </c>
      <c r="N20" s="98">
        <f>(PIB_ENC[[#This Row],[2011:I]]/PIB_ENC[[#This Row],[2010:I]]-1)*100</f>
        <v>-5.4065915128742592E-2</v>
      </c>
      <c r="O20" s="98">
        <f>(PIB_ENC[[#This Row],[2011:II]]/PIB_ENC[[#This Row],[2010:II]]-1)*100</f>
        <v>-4.8690870958700838E-2</v>
      </c>
      <c r="P20" s="98">
        <f>(PIB_ENC[[#This Row],[2011:III]]/PIB_ENC[[#This Row],[2010:III]]-1)*100</f>
        <v>4.0222774912752612</v>
      </c>
      <c r="Q20" s="98">
        <f>(PIB_ENC[[#This Row],[2011:IV]]/PIB_ENC[[#This Row],[2010:IV]]-1)*100</f>
        <v>8.1442936710398364</v>
      </c>
      <c r="R20" s="98">
        <f>(PIB_ENC[[#This Row],[2012:I]]/PIB_ENC[[#This Row],[2011:I]]-1)*100</f>
        <v>4.9748788872814087</v>
      </c>
      <c r="S20" s="98">
        <f>(PIB_ENC[[#This Row],[2012:II]]/PIB_ENC[[#This Row],[2011:II]]-1)*100</f>
        <v>2.8630584413412041</v>
      </c>
      <c r="T20" s="98">
        <f>(PIB_ENC[[#This Row],[2012:III]]/PIB_ENC[[#This Row],[2011:III]]-1)*100</f>
        <v>1.2820028781207471</v>
      </c>
      <c r="U20" s="98">
        <f>(PIB_ENC[[#This Row],[2012:IV]]/PIB_ENC[[#This Row],[2011:IV]]-1)*100</f>
        <v>2.3275293926270368</v>
      </c>
      <c r="V20" s="98">
        <f>(PIB_ENC[[#This Row],[2013:I]]/PIB_ENC[[#This Row],[2012:I]]-1)*100</f>
        <v>3.4044081396345849</v>
      </c>
      <c r="W20" s="98">
        <f>(PIB_ENC[[#This Row],[2013:II]]/PIB_ENC[[#This Row],[2012:II]]-1)*100</f>
        <v>-8.8221048211933883E-2</v>
      </c>
      <c r="X20" s="98">
        <f>(PIB_ENC[[#This Row],[2013:III]]/PIB_ENC[[#This Row],[2012:III]]-1)*100</f>
        <v>-0.64866048725225056</v>
      </c>
      <c r="Y20" s="98">
        <f>(PIB_ENC[[#This Row],[2013:IV]]/PIB_ENC[[#This Row],[2012:IV]]-1)*100</f>
        <v>-0.38840225414187302</v>
      </c>
      <c r="Z20" s="98">
        <f>(PIB_ENC[[#This Row],[2014:I]]/PIB_ENC[[#This Row],[2013:I]]-1)*100</f>
        <v>0.29951886274879325</v>
      </c>
      <c r="AA20" s="98">
        <f>(PIB_ENC[[#This Row],[2014:II]]/PIB_ENC[[#This Row],[2013:II]]-1)*100</f>
        <v>2.2084206215444269</v>
      </c>
      <c r="AB20" s="98">
        <f>(PIB_ENC[[#This Row],[2014:III]]/PIB_ENC[[#This Row],[2013:III]]-1)*100</f>
        <v>2.6150277638639308</v>
      </c>
      <c r="AC20" s="98">
        <f>(PIB_ENC[[#This Row],[2014:IV]]/PIB_ENC[[#This Row],[2013:IV]]-1)*100</f>
        <v>-0.48985736732256591</v>
      </c>
      <c r="AD20" s="98">
        <f>(PIB_ENC[[#This Row],[2015:I]]/PIB_ENC[[#This Row],[2014:I]]-1)*100</f>
        <v>0.15565984992509385</v>
      </c>
      <c r="AE20" s="98">
        <f>(PIB_ENC[[#This Row],[2015:II]]/PIB_ENC[[#This Row],[2014:II]]-1)*100</f>
        <v>9.454087835216729E-2</v>
      </c>
      <c r="AF20" s="98">
        <f>(PIB_ENC[[#This Row],[2015:III]]/PIB_ENC[[#This Row],[2014:III]]-1)*100</f>
        <v>-2.671644022173647</v>
      </c>
      <c r="AG20" s="98">
        <f>(PIB_ENC[[#This Row],[2015:IV]]/PIB_ENC[[#This Row],[2014:IV]]-1)*100</f>
        <v>2.3023510111364942</v>
      </c>
      <c r="AH20" s="98">
        <f>(PIB_ENC[[#This Row],[2016:I]]/PIB_ENC[[#This Row],[2015:I]]-1)*100</f>
        <v>3.5027794216764496</v>
      </c>
      <c r="AI20" s="98">
        <f>(PIB_ENC[[#This Row],[2016:II]]/PIB_ENC[[#This Row],[2015:II]]-1)*100</f>
        <v>2.2909351558834556</v>
      </c>
      <c r="AJ20" s="98">
        <f>(PIB_ENC[[#This Row],[2016:III]]/PIB_ENC[[#This Row],[2015:III]]-1)*100</f>
        <v>5.9617028017649565</v>
      </c>
      <c r="AK20" s="98">
        <f>(PIB_ENC[[#This Row],[2016:IV]]/PIB_ENC[[#This Row],[2015:IV]]-1)*100</f>
        <v>1.7096847801802539</v>
      </c>
      <c r="AL20" s="98">
        <f>(PIB_ENC[[#This Row],[2017:I]]/PIB_ENC[[#This Row],[2016:I]]-1)*100</f>
        <v>5.1590341258661798</v>
      </c>
      <c r="AM20" s="98">
        <f>(PIB_ENC[[#This Row],[2017:II]]/PIB_ENC[[#This Row],[2016:II]]-1)*100</f>
        <v>2.6778744011282107</v>
      </c>
      <c r="AN20" s="98">
        <f>(PIB_ENC[[#This Row],[2017:III]]/PIB_ENC[[#This Row],[2016:III]]-1)*100</f>
        <v>2.0961971348811392</v>
      </c>
      <c r="AO20" s="98">
        <f>(PIB_ENC[[#This Row],[2017:IV]]/PIB_ENC[[#This Row],[2016:IV]]-1)*100</f>
        <v>2.8774571934272686</v>
      </c>
      <c r="AP20" s="98">
        <f>(PIB_ENC[[#This Row],[2018:I]]/PIB_ENC[[#This Row],[2017:I]]-1)*100</f>
        <v>-2.4623641647141592</v>
      </c>
      <c r="AQ20" s="98">
        <f>(PIB_ENC[[#This Row],[2018:II]]/PIB_ENC[[#This Row],[2017:II]]-1)*100</f>
        <v>2.7489109929451638</v>
      </c>
      <c r="AR20" s="98">
        <f>(PIB_ENC[[#This Row],[2018:III]]/PIB_ENC[[#This Row],[2017:III]]-1)*100</f>
        <v>5.4798526057338703</v>
      </c>
      <c r="AS20" s="98">
        <f>(PIB_ENC[[#This Row],[2018:IV]]/PIB_ENC[[#This Row],[2017:IV]]-1)*100</f>
        <v>3.4614052592441658</v>
      </c>
      <c r="AT20" s="98">
        <f>(PIB_ENC[[#This Row],[2019:I]]/PIB_ENC[[#This Row],[2018:I]]-1)*100</f>
        <v>8.4973044917167293</v>
      </c>
      <c r="AU20" s="98">
        <f>(PIB_ENC[[#This Row],[2019:II]]/PIB_ENC[[#This Row],[2018:II]]-1)*100</f>
        <v>5.3056578796770948</v>
      </c>
      <c r="AV20" s="98">
        <f>(PIB_ENC[[#This Row],[2019:III]]/PIB_ENC[[#This Row],[2018:III]]-1)*100</f>
        <v>7.0849527940731294</v>
      </c>
      <c r="AW20" s="98">
        <f>(PIB_ENC[[#This Row],[2019:IV]]/PIB_ENC[[#This Row],[2018:IV]]-1)*100</f>
        <v>9.0974451761721689</v>
      </c>
      <c r="AX20" s="98">
        <f>(PIB_ENC[[#This Row],[2020:I]]/PIB_ENC[[#This Row],[2019:I]]-1)*100</f>
        <v>0.61676296875321501</v>
      </c>
      <c r="AY20" s="98">
        <f>(PIB_ENC[[#This Row],[2020:II]]/PIB_ENC[[#This Row],[2019:II]]-1)*100</f>
        <v>-33.516034600560893</v>
      </c>
      <c r="AZ20" s="98">
        <f>(PIB_ENC[[#This Row],[2020:III]]/PIB_ENC[[#This Row],[2019:III]]-1)*100</f>
        <v>-26.548906695855422</v>
      </c>
      <c r="BA20" s="98">
        <f>(PIB_ENC[[#This Row],[2020:IV]]/PIB_ENC[[#This Row],[2019:IV]]-1)*100</f>
        <v>-25.490563688099797</v>
      </c>
      <c r="BB20" s="98">
        <f>(PIB_ENC[[#This Row],[2021:I]]/PIB_ENC[[#This Row],[2020:I]]-1)*100</f>
        <v>-24.471997327364846</v>
      </c>
      <c r="BC20" s="98">
        <f>(PIB_ENC[[#This Row],[2021:II]]/PIB_ENC[[#This Row],[2020:II]]-1)*100</f>
        <v>26.756793574429238</v>
      </c>
      <c r="BD20" s="98">
        <f>(PIB_ENC[[#This Row],[2021:III]]/PIB_ENC[[#This Row],[2020:III]]-1)*100</f>
        <v>12.873511763988787</v>
      </c>
      <c r="BE20" s="98">
        <f>(PIB_ENC[[#This Row],[2021:IV]]/PIB_ENC[[#This Row],[2020:IV]]-1)*100</f>
        <v>17.106161514368434</v>
      </c>
      <c r="BF20" s="98">
        <f>(PIB_ENC[[#This Row],[2022:I]]/PIB_ENC[[#This Row],[2021:I]]-1)*100</f>
        <v>19.248056646401523</v>
      </c>
      <c r="BG20" s="98">
        <f>(PIB_ENC[[#This Row],[2022:II]]/PIB_ENC[[#This Row],[2021:II]]-1)*100</f>
        <v>15.135201902593121</v>
      </c>
      <c r="BH20" s="98">
        <f>(PIB_ENC[[#This Row],[2022:III]]/PIB_ENC[[#This Row],[2021:III]]-1)*100</f>
        <v>18.417708161640967</v>
      </c>
      <c r="BI20" s="98">
        <f>(PIB_ENC[[#This Row],[2022:IV]]/PIB_ENC[[#This Row],[2021:IV]]-1)*100</f>
        <v>10.17901660361713</v>
      </c>
      <c r="BJ20" s="98">
        <f>(PIB_ENC[[#This Row],[2023:I]]/PIB_ENC[[#This Row],[2022:I]]-1)*100</f>
        <v>7.6020021364898938</v>
      </c>
      <c r="BK20" s="98">
        <f>(PIB_ENC[[#This Row],[2023:II]]/PIB_ENC[[#This Row],[2022:II]]-1)*100</f>
        <v>3.5026016875846055</v>
      </c>
      <c r="BL20" s="98">
        <f>(PIB_ENC[[#This Row],[2023:III]]/PIB_ENC[[#This Row],[2022:III]]-1)*100</f>
        <v>2.163999143015638</v>
      </c>
    </row>
    <row r="21" spans="1:64" ht="15" customHeight="1" x14ac:dyDescent="0.2">
      <c r="A21" s="45" t="s">
        <v>79</v>
      </c>
      <c r="B21" s="56">
        <f>(PIB_ENC[[#This Row],[2008:I]]/PIB_ENC[[#This Row],[2007:I]]-1)*100</f>
        <v>9.2344906152070472</v>
      </c>
      <c r="C21" s="56">
        <f>(PIB_ENC[[#This Row],[2008:II]]/PIB_ENC[[#This Row],[2007:II]]-1)*100</f>
        <v>1.2047875859594992</v>
      </c>
      <c r="D21" s="56">
        <f>(PIB_ENC[[#This Row],[2008:III]]/PIB_ENC[[#This Row],[2007:III]]-1)*100</f>
        <v>11.194590367919455</v>
      </c>
      <c r="E21" s="56">
        <f>(PIB_ENC[[#This Row],[2008:IV]]/PIB_ENC[[#This Row],[2007:IV]]-1)*100</f>
        <v>3.6217983575263402</v>
      </c>
      <c r="F21" s="56">
        <f>(PIB_ENC[[#This Row],[2009:I]]/PIB_ENC[[#This Row],[2008:I]]-1)*100</f>
        <v>-3.7266887445455477</v>
      </c>
      <c r="G21" s="56">
        <f>(PIB_ENC[[#This Row],[2009:II]]/PIB_ENC[[#This Row],[2008:II]]-1)*100</f>
        <v>-1.9502912877024214</v>
      </c>
      <c r="H21" s="56">
        <f>(PIB_ENC[[#This Row],[2009:III]]/PIB_ENC[[#This Row],[2008:III]]-1)*100</f>
        <v>-11.411811310014253</v>
      </c>
      <c r="I21" s="56">
        <f>(PIB_ENC[[#This Row],[2009:IV]]/PIB_ENC[[#This Row],[2008:IV]]-1)*100</f>
        <v>-20.104540523167369</v>
      </c>
      <c r="J21" s="56">
        <f>(PIB_ENC[[#This Row],[2010:I]]/PIB_ENC[[#This Row],[2009:I]]-1)*100</f>
        <v>-3.6280490413654332</v>
      </c>
      <c r="K21" s="56">
        <f>(PIB_ENC[[#This Row],[2010:II]]/PIB_ENC[[#This Row],[2009:II]]-1)*100</f>
        <v>3.1475659942318712</v>
      </c>
      <c r="L21" s="56">
        <f>(PIB_ENC[[#This Row],[2010:III]]/PIB_ENC[[#This Row],[2009:III]]-1)*100</f>
        <v>5.8588767407141251</v>
      </c>
      <c r="M21" s="56">
        <f>(PIB_ENC[[#This Row],[2010:IV]]/PIB_ENC[[#This Row],[2009:IV]]-1)*100</f>
        <v>9.7305749374816841</v>
      </c>
      <c r="N21" s="56">
        <f>(PIB_ENC[[#This Row],[2011:I]]/PIB_ENC[[#This Row],[2010:I]]-1)*100</f>
        <v>6.1564866780337013</v>
      </c>
      <c r="O21" s="56">
        <f>(PIB_ENC[[#This Row],[2011:II]]/PIB_ENC[[#This Row],[2010:II]]-1)*100</f>
        <v>7.4134402874134864</v>
      </c>
      <c r="P21" s="56">
        <f>(PIB_ENC[[#This Row],[2011:III]]/PIB_ENC[[#This Row],[2010:III]]-1)*100</f>
        <v>12.353738626357691</v>
      </c>
      <c r="Q21" s="56">
        <f>(PIB_ENC[[#This Row],[2011:IV]]/PIB_ENC[[#This Row],[2010:IV]]-1)*100</f>
        <v>15.969004306477697</v>
      </c>
      <c r="R21" s="56">
        <f>(PIB_ENC[[#This Row],[2012:I]]/PIB_ENC[[#This Row],[2011:I]]-1)*100</f>
        <v>-4.3147109929284388</v>
      </c>
      <c r="S21" s="56">
        <f>(PIB_ENC[[#This Row],[2012:II]]/PIB_ENC[[#This Row],[2011:II]]-1)*100</f>
        <v>-11.615307761205528</v>
      </c>
      <c r="T21" s="56">
        <f>(PIB_ENC[[#This Row],[2012:III]]/PIB_ENC[[#This Row],[2011:III]]-1)*100</f>
        <v>-12.669480686882428</v>
      </c>
      <c r="U21" s="56">
        <f>(PIB_ENC[[#This Row],[2012:IV]]/PIB_ENC[[#This Row],[2011:IV]]-1)*100</f>
        <v>-13.690987424546396</v>
      </c>
      <c r="V21" s="56">
        <f>(PIB_ENC[[#This Row],[2013:I]]/PIB_ENC[[#This Row],[2012:I]]-1)*100</f>
        <v>2.3367672867550926</v>
      </c>
      <c r="W21" s="56">
        <f>(PIB_ENC[[#This Row],[2013:II]]/PIB_ENC[[#This Row],[2012:II]]-1)*100</f>
        <v>0.90664226938295123</v>
      </c>
      <c r="X21" s="56">
        <f>(PIB_ENC[[#This Row],[2013:III]]/PIB_ENC[[#This Row],[2012:III]]-1)*100</f>
        <v>2.4357619002791875</v>
      </c>
      <c r="Y21" s="56">
        <f>(PIB_ENC[[#This Row],[2013:IV]]/PIB_ENC[[#This Row],[2012:IV]]-1)*100</f>
        <v>-0.29096963113443008</v>
      </c>
      <c r="Z21" s="56">
        <f>(PIB_ENC[[#This Row],[2014:I]]/PIB_ENC[[#This Row],[2013:I]]-1)*100</f>
        <v>-5.361932108127121</v>
      </c>
      <c r="AA21" s="56">
        <f>(PIB_ENC[[#This Row],[2014:II]]/PIB_ENC[[#This Row],[2013:II]]-1)*100</f>
        <v>-6.7061640778345977</v>
      </c>
      <c r="AB21" s="56">
        <f>(PIB_ENC[[#This Row],[2014:III]]/PIB_ENC[[#This Row],[2013:III]]-1)*100</f>
        <v>-0.39194994587371523</v>
      </c>
      <c r="AC21" s="56">
        <f>(PIB_ENC[[#This Row],[2014:IV]]/PIB_ENC[[#This Row],[2013:IV]]-1)*100</f>
        <v>1.6456425537280994</v>
      </c>
      <c r="AD21" s="56">
        <f>(PIB_ENC[[#This Row],[2015:I]]/PIB_ENC[[#This Row],[2014:I]]-1)*100</f>
        <v>7.4351528259031907</v>
      </c>
      <c r="AE21" s="56">
        <f>(PIB_ENC[[#This Row],[2015:II]]/PIB_ENC[[#This Row],[2014:II]]-1)*100</f>
        <v>12.155887056008851</v>
      </c>
      <c r="AF21" s="56">
        <f>(PIB_ENC[[#This Row],[2015:III]]/PIB_ENC[[#This Row],[2014:III]]-1)*100</f>
        <v>3.8196004840008735</v>
      </c>
      <c r="AG21" s="56">
        <f>(PIB_ENC[[#This Row],[2015:IV]]/PIB_ENC[[#This Row],[2014:IV]]-1)*100</f>
        <v>10.462953534249353</v>
      </c>
      <c r="AH21" s="56">
        <f>(PIB_ENC[[#This Row],[2016:I]]/PIB_ENC[[#This Row],[2015:I]]-1)*100</f>
        <v>13.763634153817517</v>
      </c>
      <c r="AI21" s="56">
        <f>(PIB_ENC[[#This Row],[2016:II]]/PIB_ENC[[#This Row],[2015:II]]-1)*100</f>
        <v>11.404950199615293</v>
      </c>
      <c r="AJ21" s="56">
        <f>(PIB_ENC[[#This Row],[2016:III]]/PIB_ENC[[#This Row],[2015:III]]-1)*100</f>
        <v>15.102279763039128</v>
      </c>
      <c r="AK21" s="56">
        <f>(PIB_ENC[[#This Row],[2016:IV]]/PIB_ENC[[#This Row],[2015:IV]]-1)*100</f>
        <v>6.0105516468022202</v>
      </c>
      <c r="AL21" s="56">
        <f>(PIB_ENC[[#This Row],[2017:I]]/PIB_ENC[[#This Row],[2016:I]]-1)*100</f>
        <v>19.118514327497159</v>
      </c>
      <c r="AM21" s="56">
        <f>(PIB_ENC[[#This Row],[2017:II]]/PIB_ENC[[#This Row],[2016:II]]-1)*100</f>
        <v>13.699037615795827</v>
      </c>
      <c r="AN21" s="56">
        <f>(PIB_ENC[[#This Row],[2017:III]]/PIB_ENC[[#This Row],[2016:III]]-1)*100</f>
        <v>5.7165028772947712</v>
      </c>
      <c r="AO21" s="56">
        <f>(PIB_ENC[[#This Row],[2017:IV]]/PIB_ENC[[#This Row],[2016:IV]]-1)*100</f>
        <v>20.471215636628305</v>
      </c>
      <c r="AP21" s="56">
        <f>(PIB_ENC[[#This Row],[2018:I]]/PIB_ENC[[#This Row],[2017:I]]-1)*100</f>
        <v>5.8040250094590906</v>
      </c>
      <c r="AQ21" s="56">
        <f>(PIB_ENC[[#This Row],[2018:II]]/PIB_ENC[[#This Row],[2017:II]]-1)*100</f>
        <v>20.227930013620931</v>
      </c>
      <c r="AR21" s="56">
        <f>(PIB_ENC[[#This Row],[2018:III]]/PIB_ENC[[#This Row],[2017:III]]-1)*100</f>
        <v>21.218547425974286</v>
      </c>
      <c r="AS21" s="56">
        <f>(PIB_ENC[[#This Row],[2018:IV]]/PIB_ENC[[#This Row],[2017:IV]]-1)*100</f>
        <v>8.6466251238625382</v>
      </c>
      <c r="AT21" s="56">
        <f>(PIB_ENC[[#This Row],[2019:I]]/PIB_ENC[[#This Row],[2018:I]]-1)*100</f>
        <v>4.8462083694813307</v>
      </c>
      <c r="AU21" s="56">
        <f>(PIB_ENC[[#This Row],[2019:II]]/PIB_ENC[[#This Row],[2018:II]]-1)*100</f>
        <v>-3.1910121059745222</v>
      </c>
      <c r="AV21" s="56">
        <f>(PIB_ENC[[#This Row],[2019:III]]/PIB_ENC[[#This Row],[2018:III]]-1)*100</f>
        <v>1.1432180497755073</v>
      </c>
      <c r="AW21" s="56">
        <f>(PIB_ENC[[#This Row],[2019:IV]]/PIB_ENC[[#This Row],[2018:IV]]-1)*100</f>
        <v>10.093994818098185</v>
      </c>
      <c r="AX21" s="56">
        <f>(PIB_ENC[[#This Row],[2020:I]]/PIB_ENC[[#This Row],[2019:I]]-1)*100</f>
        <v>18.66174220885215</v>
      </c>
      <c r="AY21" s="56">
        <f>(PIB_ENC[[#This Row],[2020:II]]/PIB_ENC[[#This Row],[2019:II]]-1)*100</f>
        <v>-34.968260912514751</v>
      </c>
      <c r="AZ21" s="56">
        <f>(PIB_ENC[[#This Row],[2020:III]]/PIB_ENC[[#This Row],[2019:III]]-1)*100</f>
        <v>-24.478806782999072</v>
      </c>
      <c r="BA21" s="56">
        <f>(PIB_ENC[[#This Row],[2020:IV]]/PIB_ENC[[#This Row],[2019:IV]]-1)*100</f>
        <v>-26.027245637000185</v>
      </c>
      <c r="BB21" s="56">
        <f>(PIB_ENC[[#This Row],[2021:I]]/PIB_ENC[[#This Row],[2020:I]]-1)*100</f>
        <v>-28.671906862477805</v>
      </c>
      <c r="BC21" s="56">
        <f>(PIB_ENC[[#This Row],[2021:II]]/PIB_ENC[[#This Row],[2020:II]]-1)*100</f>
        <v>43.66651118827258</v>
      </c>
      <c r="BD21" s="56">
        <f>(PIB_ENC[[#This Row],[2021:III]]/PIB_ENC[[#This Row],[2020:III]]-1)*100</f>
        <v>17.565880146626988</v>
      </c>
      <c r="BE21" s="56">
        <f>(PIB_ENC[[#This Row],[2021:IV]]/PIB_ENC[[#This Row],[2020:IV]]-1)*100</f>
        <v>26.413534257551174</v>
      </c>
      <c r="BF21" s="56">
        <f>(PIB_ENC[[#This Row],[2022:I]]/PIB_ENC[[#This Row],[2021:I]]-1)*100</f>
        <v>33.009817846464173</v>
      </c>
      <c r="BG21" s="56">
        <f>(PIB_ENC[[#This Row],[2022:II]]/PIB_ENC[[#This Row],[2021:II]]-1)*100</f>
        <v>29.201922650806633</v>
      </c>
      <c r="BH21" s="56">
        <f>(PIB_ENC[[#This Row],[2022:III]]/PIB_ENC[[#This Row],[2021:III]]-1)*100</f>
        <v>33.875964496412301</v>
      </c>
      <c r="BI21" s="56">
        <f>(PIB_ENC[[#This Row],[2022:IV]]/PIB_ENC[[#This Row],[2021:IV]]-1)*100</f>
        <v>16.876201350738242</v>
      </c>
      <c r="BJ21" s="56">
        <f>(PIB_ENC[[#This Row],[2023:I]]/PIB_ENC[[#This Row],[2022:I]]-1)*100</f>
        <v>13.117915470096996</v>
      </c>
      <c r="BK21" s="56">
        <f>(PIB_ENC[[#This Row],[2023:II]]/PIB_ENC[[#This Row],[2022:II]]-1)*100</f>
        <v>2.6456082140086767</v>
      </c>
      <c r="BL21" s="56">
        <f>(PIB_ENC[[#This Row],[2023:III]]/PIB_ENC[[#This Row],[2022:III]]-1)*100</f>
        <v>5.5394409317914617</v>
      </c>
    </row>
    <row r="22" spans="1:64" ht="15" customHeight="1" x14ac:dyDescent="0.25">
      <c r="A22" s="58" t="s">
        <v>80</v>
      </c>
      <c r="B22" s="59">
        <f>(PIB_ENC[[#This Row],[2008:I]]/PIB_ENC[[#This Row],[2007:I]]-1)*100</f>
        <v>8.1688689463010213</v>
      </c>
      <c r="C22" s="59">
        <f>(PIB_ENC[[#This Row],[2008:II]]/PIB_ENC[[#This Row],[2007:II]]-1)*100</f>
        <v>-0.22402982580854713</v>
      </c>
      <c r="D22" s="59">
        <f>(PIB_ENC[[#This Row],[2008:III]]/PIB_ENC[[#This Row],[2007:III]]-1)*100</f>
        <v>11.691075953478713</v>
      </c>
      <c r="E22" s="59">
        <f>(PIB_ENC[[#This Row],[2008:IV]]/PIB_ENC[[#This Row],[2007:IV]]-1)*100</f>
        <v>8.6394840366449177</v>
      </c>
      <c r="F22" s="59">
        <f>(PIB_ENC[[#This Row],[2009:I]]/PIB_ENC[[#This Row],[2008:I]]-1)*100</f>
        <v>-0.53712521023245863</v>
      </c>
      <c r="G22" s="59">
        <f>(PIB_ENC[[#This Row],[2009:II]]/PIB_ENC[[#This Row],[2008:II]]-1)*100</f>
        <v>3.5956180206851096</v>
      </c>
      <c r="H22" s="59">
        <f>(PIB_ENC[[#This Row],[2009:III]]/PIB_ENC[[#This Row],[2008:III]]-1)*100</f>
        <v>0.43566489093613825</v>
      </c>
      <c r="I22" s="59">
        <f>(PIB_ENC[[#This Row],[2009:IV]]/PIB_ENC[[#This Row],[2008:IV]]-1)*100</f>
        <v>-8.4646034182072061</v>
      </c>
      <c r="J22" s="59">
        <f>(PIB_ENC[[#This Row],[2010:I]]/PIB_ENC[[#This Row],[2009:I]]-1)*100</f>
        <v>1.3235580932163149</v>
      </c>
      <c r="K22" s="59">
        <f>(PIB_ENC[[#This Row],[2010:II]]/PIB_ENC[[#This Row],[2009:II]]-1)*100</f>
        <v>5.0269805976077775</v>
      </c>
      <c r="L22" s="59">
        <f>(PIB_ENC[[#This Row],[2010:III]]/PIB_ENC[[#This Row],[2009:III]]-1)*100</f>
        <v>-0.15705319464238698</v>
      </c>
      <c r="M22" s="59">
        <f>(PIB_ENC[[#This Row],[2010:IV]]/PIB_ENC[[#This Row],[2009:IV]]-1)*100</f>
        <v>1.2507135368863054</v>
      </c>
      <c r="N22" s="59">
        <f>(PIB_ENC[[#This Row],[2011:I]]/PIB_ENC[[#This Row],[2010:I]]-1)*100</f>
        <v>0.63933097940900296</v>
      </c>
      <c r="O22" s="59">
        <f>(PIB_ENC[[#This Row],[2011:II]]/PIB_ENC[[#This Row],[2010:II]]-1)*100</f>
        <v>0.81634485867454476</v>
      </c>
      <c r="P22" s="59">
        <f>(PIB_ENC[[#This Row],[2011:III]]/PIB_ENC[[#This Row],[2010:III]]-1)*100</f>
        <v>5.035509538598415</v>
      </c>
      <c r="Q22" s="59">
        <f>(PIB_ENC[[#This Row],[2011:IV]]/PIB_ENC[[#This Row],[2010:IV]]-1)*100</f>
        <v>9.0981721397746629</v>
      </c>
      <c r="R22" s="59">
        <f>(PIB_ENC[[#This Row],[2012:I]]/PIB_ENC[[#This Row],[2011:I]]-1)*100</f>
        <v>3.8289602949437285</v>
      </c>
      <c r="S22" s="59">
        <f>(PIB_ENC[[#This Row],[2012:II]]/PIB_ENC[[#This Row],[2011:II]]-1)*100</f>
        <v>1.0304733547165323</v>
      </c>
      <c r="T22" s="59">
        <f>(PIB_ENC[[#This Row],[2012:III]]/PIB_ENC[[#This Row],[2011:III]]-1)*100</f>
        <v>-0.54429481878066621</v>
      </c>
      <c r="U22" s="59">
        <f>(PIB_ENC[[#This Row],[2012:IV]]/PIB_ENC[[#This Row],[2011:IV]]-1)*100</f>
        <v>0.23896470893791655</v>
      </c>
      <c r="V22" s="59">
        <f>(PIB_ENC[[#This Row],[2013:I]]/PIB_ENC[[#This Row],[2012:I]]-1)*100</f>
        <v>3.2807443353886967</v>
      </c>
      <c r="W22" s="59">
        <f>(PIB_ENC[[#This Row],[2013:II]]/PIB_ENC[[#This Row],[2012:II]]-1)*100</f>
        <v>1.8569279429847541E-2</v>
      </c>
      <c r="X22" s="59">
        <f>(PIB_ENC[[#This Row],[2013:III]]/PIB_ENC[[#This Row],[2012:III]]-1)*100</f>
        <v>-0.27761964909459591</v>
      </c>
      <c r="Y22" s="59">
        <f>(PIB_ENC[[#This Row],[2013:IV]]/PIB_ENC[[#This Row],[2012:IV]]-1)*100</f>
        <v>-0.3775753236477386</v>
      </c>
      <c r="Z22" s="59">
        <f>(PIB_ENC[[#This Row],[2014:I]]/PIB_ENC[[#This Row],[2013:I]]-1)*100</f>
        <v>-0.34126037125786768</v>
      </c>
      <c r="AA22" s="59">
        <f>(PIB_ENC[[#This Row],[2014:II]]/PIB_ENC[[#This Row],[2013:II]]-1)*100</f>
        <v>1.1975616087064545</v>
      </c>
      <c r="AB22" s="59">
        <f>(PIB_ENC[[#This Row],[2014:III]]/PIB_ENC[[#This Row],[2013:III]]-1)*100</f>
        <v>2.2491759417190282</v>
      </c>
      <c r="AC22" s="59">
        <f>(PIB_ENC[[#This Row],[2014:IV]]/PIB_ENC[[#This Row],[2013:IV]]-1)*100</f>
        <v>-0.24440025994159065</v>
      </c>
      <c r="AD22" s="59">
        <f>(PIB_ENC[[#This Row],[2015:I]]/PIB_ENC[[#This Row],[2014:I]]-1)*100</f>
        <v>0.94183930676250416</v>
      </c>
      <c r="AE22" s="59">
        <f>(PIB_ENC[[#This Row],[2015:II]]/PIB_ENC[[#This Row],[2014:II]]-1)*100</f>
        <v>1.3601304223923361</v>
      </c>
      <c r="AF22" s="59">
        <f>(PIB_ENC[[#This Row],[2015:III]]/PIB_ENC[[#This Row],[2014:III]]-1)*100</f>
        <v>-1.898487036234775</v>
      </c>
      <c r="AG22" s="59">
        <f>(PIB_ENC[[#This Row],[2015:IV]]/PIB_ENC[[#This Row],[2014:IV]]-1)*100</f>
        <v>3.2672729855915295</v>
      </c>
      <c r="AH22" s="59">
        <f>(PIB_ENC[[#This Row],[2016:I]]/PIB_ENC[[#This Row],[2015:I]]-1)*100</f>
        <v>4.6752634408496752</v>
      </c>
      <c r="AI22" s="59">
        <f>(PIB_ENC[[#This Row],[2016:II]]/PIB_ENC[[#This Row],[2015:II]]-1)*100</f>
        <v>3.3414185807581154</v>
      </c>
      <c r="AJ22" s="59">
        <f>(PIB_ENC[[#This Row],[2016:III]]/PIB_ENC[[#This Row],[2015:III]]-1)*100</f>
        <v>7.0700914113116298</v>
      </c>
      <c r="AK22" s="59">
        <f>(PIB_ENC[[#This Row],[2016:IV]]/PIB_ENC[[#This Row],[2015:IV]]-1)*100</f>
        <v>2.2264819943807579</v>
      </c>
      <c r="AL22" s="59">
        <f>(PIB_ENC[[#This Row],[2017:I]]/PIB_ENC[[#This Row],[2016:I]]-1)*100</f>
        <v>6.7810751413634796</v>
      </c>
      <c r="AM22" s="59">
        <f>(PIB_ENC[[#This Row],[2017:II]]/PIB_ENC[[#This Row],[2016:II]]-1)*100</f>
        <v>3.9648067262157083</v>
      </c>
      <c r="AN22" s="59">
        <f>(PIB_ENC[[#This Row],[2017:III]]/PIB_ENC[[#This Row],[2016:III]]-1)*100</f>
        <v>2.4942842572863055</v>
      </c>
      <c r="AO22" s="59">
        <f>(PIB_ENC[[#This Row],[2017:IV]]/PIB_ENC[[#This Row],[2016:IV]]-1)*100</f>
        <v>4.9532173745756136</v>
      </c>
      <c r="AP22" s="59">
        <f>(PIB_ENC[[#This Row],[2018:I]]/PIB_ENC[[#This Row],[2017:I]]-1)*100</f>
        <v>-1.4367654239727745</v>
      </c>
      <c r="AQ22" s="59">
        <f>(PIB_ENC[[#This Row],[2018:II]]/PIB_ENC[[#This Row],[2017:II]]-1)*100</f>
        <v>4.8819585200956084</v>
      </c>
      <c r="AR22" s="59">
        <f>(PIB_ENC[[#This Row],[2018:III]]/PIB_ENC[[#This Row],[2017:III]]-1)*100</f>
        <v>7.417598170232842</v>
      </c>
      <c r="AS22" s="59">
        <f>(PIB_ENC[[#This Row],[2018:IV]]/PIB_ENC[[#This Row],[2017:IV]]-1)*100</f>
        <v>4.1212070252456989</v>
      </c>
      <c r="AT22" s="59">
        <f>(PIB_ENC[[#This Row],[2019:I]]/PIB_ENC[[#This Row],[2018:I]]-1)*100</f>
        <v>8.0349997328027492</v>
      </c>
      <c r="AU22" s="59">
        <f>(PIB_ENC[[#This Row],[2019:II]]/PIB_ENC[[#This Row],[2018:II]]-1)*100</f>
        <v>4.1434928657804182</v>
      </c>
      <c r="AV22" s="59">
        <f>(PIB_ENC[[#This Row],[2019:III]]/PIB_ENC[[#This Row],[2018:III]]-1)*100</f>
        <v>6.276703563077457</v>
      </c>
      <c r="AW22" s="59">
        <f>(PIB_ENC[[#This Row],[2019:IV]]/PIB_ENC[[#This Row],[2018:IV]]-1)*100</f>
        <v>9.229620953566652</v>
      </c>
      <c r="AX22" s="59">
        <f>(PIB_ENC[[#This Row],[2020:I]]/PIB_ENC[[#This Row],[2019:I]]-1)*100</f>
        <v>2.8171342190250304</v>
      </c>
      <c r="AY22" s="59">
        <f>(PIB_ENC[[#This Row],[2020:II]]/PIB_ENC[[#This Row],[2019:II]]-1)*100</f>
        <v>-33.683685628295443</v>
      </c>
      <c r="AZ22" s="59">
        <f>(PIB_ENC[[#This Row],[2020:III]]/PIB_ENC[[#This Row],[2019:III]]-1)*100</f>
        <v>-26.290266672134045</v>
      </c>
      <c r="BA22" s="59">
        <f>(PIB_ENC[[#This Row],[2020:IV]]/PIB_ENC[[#This Row],[2019:IV]]-1)*100</f>
        <v>-25.582982857841451</v>
      </c>
      <c r="BB22" s="59">
        <f>(PIB_ENC[[#This Row],[2021:I]]/PIB_ENC[[#This Row],[2020:I]]-1)*100</f>
        <v>-25.056490091094563</v>
      </c>
      <c r="BC22" s="59">
        <f>(PIB_ENC[[#This Row],[2021:II]]/PIB_ENC[[#This Row],[2020:II]]-1)*100</f>
        <v>28.777557762460315</v>
      </c>
      <c r="BD22" s="59">
        <f>(PIB_ENC[[#This Row],[2021:III]]/PIB_ENC[[#This Row],[2020:III]]-1)*100</f>
        <v>13.470609095380315</v>
      </c>
      <c r="BE22" s="59">
        <f>(PIB_ENC[[#This Row],[2021:IV]]/PIB_ENC[[#This Row],[2020:IV]]-1)*100</f>
        <v>18.327808545205148</v>
      </c>
      <c r="BF22" s="59">
        <f>(PIB_ENC[[#This Row],[2022:I]]/PIB_ENC[[#This Row],[2021:I]]-1)*100</f>
        <v>21.070361007277683</v>
      </c>
      <c r="BG22" s="59">
        <f>(PIB_ENC[[#This Row],[2022:II]]/PIB_ENC[[#This Row],[2021:II]]-1)*100</f>
        <v>16.999267990938893</v>
      </c>
      <c r="BH22" s="59">
        <f>(PIB_ENC[[#This Row],[2022:III]]/PIB_ENC[[#This Row],[2021:III]]-1)*100</f>
        <v>20.445062093794775</v>
      </c>
      <c r="BI22" s="59">
        <f>(PIB_ENC[[#This Row],[2022:IV]]/PIB_ENC[[#This Row],[2021:IV]]-1)*100</f>
        <v>11.096132886235566</v>
      </c>
      <c r="BJ22" s="59">
        <f>(PIB_ENC[[#This Row],[2023:I]]/PIB_ENC[[#This Row],[2022:I]]-1)*100</f>
        <v>8.4159906454072786</v>
      </c>
      <c r="BK22" s="59">
        <f>(PIB_ENC[[#This Row],[2023:II]]/PIB_ENC[[#This Row],[2022:II]]-1)*100</f>
        <v>3.3764769503297209</v>
      </c>
      <c r="BL22" s="59">
        <f>(PIB_ENC[[#This Row],[2023:III]]/PIB_ENC[[#This Row],[2022:III]]-1)*100</f>
        <v>2.6625426102862226</v>
      </c>
    </row>
    <row r="24" spans="1:64" ht="15" customHeight="1" x14ac:dyDescent="0.2">
      <c r="A24" s="33" t="s">
        <v>120</v>
      </c>
    </row>
    <row r="25" spans="1:64" ht="15" customHeight="1" x14ac:dyDescent="0.2">
      <c r="A25" s="33"/>
    </row>
  </sheetData>
  <pageMargins left="0.208125" right="0.70866141732283472" top="0.84937499999999999" bottom="0.74803149606299213" header="0.31496062992125984" footer="0.31496062992125984"/>
  <pageSetup paperSize="9" scale="54" orientation="portrait" r:id="rId1"/>
  <headerFooter>
    <oddHeader>&amp;C&amp;G</oddHeader>
  </headerFooter>
  <colBreaks count="1" manualBreakCount="1">
    <brk id="14" max="23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30"/>
  <sheetViews>
    <sheetView showGridLines="0" view="pageLayout" topLeftCell="AS4" zoomScaleNormal="100" workbookViewId="0">
      <selection activeCell="BG33" sqref="BG33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68" width="9.42578125" style="4" customWidth="1"/>
    <col min="69" max="16384" width="10" style="4"/>
  </cols>
  <sheetData>
    <row r="1" spans="1:68" ht="15" customHeight="1" x14ac:dyDescent="0.25">
      <c r="A1" s="5" t="s">
        <v>142</v>
      </c>
      <c r="B1" s="6"/>
      <c r="C1" s="6"/>
      <c r="D1" s="6"/>
      <c r="E1" s="6"/>
      <c r="F1" s="6"/>
      <c r="G1" s="6"/>
      <c r="H1" s="6"/>
    </row>
    <row r="2" spans="1:68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132</v>
      </c>
      <c r="BO2" s="129" t="s">
        <v>134</v>
      </c>
      <c r="BP2" s="129" t="s">
        <v>138</v>
      </c>
    </row>
    <row r="3" spans="1:68" ht="15" customHeight="1" x14ac:dyDescent="0.25">
      <c r="A3" s="10" t="s">
        <v>83</v>
      </c>
      <c r="B3" s="11">
        <v>25032.651762534511</v>
      </c>
      <c r="C3" s="11">
        <v>25248.355446887188</v>
      </c>
      <c r="D3" s="11">
        <v>26049.070507129545</v>
      </c>
      <c r="E3" s="11">
        <v>29316.543556080513</v>
      </c>
      <c r="F3" s="11">
        <v>27505.900195797018</v>
      </c>
      <c r="G3" s="11">
        <v>26001.172878024747</v>
      </c>
      <c r="H3" s="11">
        <v>29129.434856069056</v>
      </c>
      <c r="I3" s="11">
        <v>30078.510619276338</v>
      </c>
      <c r="J3" s="11">
        <v>27795.898079444723</v>
      </c>
      <c r="K3" s="11">
        <v>30270.261995628425</v>
      </c>
      <c r="L3" s="11">
        <v>30585.799923970251</v>
      </c>
      <c r="M3" s="11">
        <v>31469.52974569254</v>
      </c>
      <c r="N3" s="11">
        <v>27779.109826219654</v>
      </c>
      <c r="O3" s="11">
        <v>30706.336007654136</v>
      </c>
      <c r="P3" s="11">
        <v>31296.980221858994</v>
      </c>
      <c r="Q3" s="11">
        <v>31824.370805097366</v>
      </c>
      <c r="R3" s="11">
        <v>29908.393081769278</v>
      </c>
      <c r="S3" s="11">
        <v>31091.036551106256</v>
      </c>
      <c r="T3" s="11">
        <v>33057.232680310095</v>
      </c>
      <c r="U3" s="11">
        <v>35587.107866241335</v>
      </c>
      <c r="V3" s="11">
        <v>31419.756231461066</v>
      </c>
      <c r="W3" s="11">
        <v>32187.260576383182</v>
      </c>
      <c r="X3" s="11">
        <v>33120.812925166225</v>
      </c>
      <c r="Y3" s="11">
        <v>36237.586036039218</v>
      </c>
      <c r="Z3" s="11">
        <v>34008.48057375702</v>
      </c>
      <c r="AA3" s="11">
        <v>32273.748916564211</v>
      </c>
      <c r="AB3" s="11">
        <v>33816.647037450326</v>
      </c>
      <c r="AC3" s="11">
        <v>36674.911885286856</v>
      </c>
      <c r="AD3" s="11">
        <v>33479.45469663004</v>
      </c>
      <c r="AE3" s="11">
        <v>32302.627046712627</v>
      </c>
      <c r="AF3" s="11">
        <v>35365.886061151883</v>
      </c>
      <c r="AG3" s="11">
        <v>37563.137737128171</v>
      </c>
      <c r="AH3" s="11">
        <v>33568.594956514629</v>
      </c>
      <c r="AI3" s="11">
        <v>33952.140774627289</v>
      </c>
      <c r="AJ3" s="11">
        <v>35826.453768011175</v>
      </c>
      <c r="AK3" s="11">
        <v>40356.345500846895</v>
      </c>
      <c r="AL3" s="11">
        <v>38051.800257831128</v>
      </c>
      <c r="AM3" s="11">
        <v>37196.621117632174</v>
      </c>
      <c r="AN3" s="11">
        <v>38012.594956507521</v>
      </c>
      <c r="AO3" s="11">
        <v>41409.661668029192</v>
      </c>
      <c r="AP3" s="11">
        <v>42271.470750613182</v>
      </c>
      <c r="AQ3" s="11">
        <v>42385.941826938717</v>
      </c>
      <c r="AR3" s="11">
        <v>40691.64697778051</v>
      </c>
      <c r="AS3" s="11">
        <v>43837.183444667593</v>
      </c>
      <c r="AT3" s="11">
        <v>42301.458393286513</v>
      </c>
      <c r="AU3" s="11">
        <v>43151.915465513623</v>
      </c>
      <c r="AV3" s="11">
        <v>44811.755289365217</v>
      </c>
      <c r="AW3" s="11">
        <v>48220.663851834666</v>
      </c>
      <c r="AX3" s="11">
        <v>44266.737472087108</v>
      </c>
      <c r="AY3" s="11">
        <v>45968.396243324205</v>
      </c>
      <c r="AZ3" s="11">
        <v>48360.756389916962</v>
      </c>
      <c r="BA3" s="11">
        <v>53863.960894671727</v>
      </c>
      <c r="BB3" s="11">
        <v>52900.285861822013</v>
      </c>
      <c r="BC3" s="11">
        <v>36154.108714912138</v>
      </c>
      <c r="BD3" s="11">
        <v>40017.657671485809</v>
      </c>
      <c r="BE3" s="11">
        <v>45210.879751780027</v>
      </c>
      <c r="BF3" s="11">
        <v>38226.822658185047</v>
      </c>
      <c r="BG3" s="11">
        <v>42912.428938047109</v>
      </c>
      <c r="BH3" s="11">
        <v>46065.73321498109</v>
      </c>
      <c r="BI3" s="11">
        <v>54304.365054068534</v>
      </c>
      <c r="BJ3" s="11">
        <v>50630.660036102861</v>
      </c>
      <c r="BK3" s="11">
        <v>55673.55681680917</v>
      </c>
      <c r="BL3" s="11">
        <v>58745.562962810902</v>
      </c>
      <c r="BM3" s="11">
        <v>66006.53374500564</v>
      </c>
      <c r="BN3" s="11">
        <v>61224.922851736461</v>
      </c>
      <c r="BO3" s="11">
        <v>60666.488737360174</v>
      </c>
      <c r="BP3" s="11">
        <v>63964.065053227663</v>
      </c>
    </row>
    <row r="4" spans="1:68" ht="15" customHeight="1" x14ac:dyDescent="0.25">
      <c r="A4" s="12" t="s">
        <v>84</v>
      </c>
      <c r="B4" s="13">
        <v>19870.424485283293</v>
      </c>
      <c r="C4" s="13">
        <v>19714.797042291062</v>
      </c>
      <c r="D4" s="13">
        <v>19594.545766898376</v>
      </c>
      <c r="E4" s="13">
        <v>21387.43577344768</v>
      </c>
      <c r="F4" s="13">
        <v>21694.284046240628</v>
      </c>
      <c r="G4" s="13">
        <v>19955.700616920458</v>
      </c>
      <c r="H4" s="13">
        <v>21706.135133272906</v>
      </c>
      <c r="I4" s="13">
        <v>22580.173202540074</v>
      </c>
      <c r="J4" s="13">
        <v>21803.40746748912</v>
      </c>
      <c r="K4" s="13">
        <v>23315.026811902579</v>
      </c>
      <c r="L4" s="13">
        <v>23253.705751763242</v>
      </c>
      <c r="M4" s="13">
        <v>22651.733094259802</v>
      </c>
      <c r="N4" s="13">
        <v>21476.673154546828</v>
      </c>
      <c r="O4" s="13">
        <v>23400.966222145616</v>
      </c>
      <c r="P4" s="13">
        <v>23470.425630841259</v>
      </c>
      <c r="Q4" s="13">
        <v>23186.064958195449</v>
      </c>
      <c r="R4" s="13">
        <v>22456.436796069298</v>
      </c>
      <c r="S4" s="13">
        <v>23411.27997259019</v>
      </c>
      <c r="T4" s="13">
        <v>25144.560955719775</v>
      </c>
      <c r="U4" s="13">
        <v>26363.10043276686</v>
      </c>
      <c r="V4" s="13">
        <v>24592.16560650586</v>
      </c>
      <c r="W4" s="13">
        <v>24900.706943249301</v>
      </c>
      <c r="X4" s="13">
        <v>25890.264682566445</v>
      </c>
      <c r="Y4" s="13">
        <v>27007.417488544448</v>
      </c>
      <c r="Z4" s="13">
        <v>26858.058791901156</v>
      </c>
      <c r="AA4" s="13">
        <v>24640.904846640955</v>
      </c>
      <c r="AB4" s="13">
        <v>26650.503335883648</v>
      </c>
      <c r="AC4" s="13">
        <v>27020.187087296996</v>
      </c>
      <c r="AD4" s="13">
        <v>25630.454988879188</v>
      </c>
      <c r="AE4" s="13">
        <v>24128.332382309058</v>
      </c>
      <c r="AF4" s="13">
        <v>27167.548183437637</v>
      </c>
      <c r="AG4" s="13">
        <v>28226.571475613506</v>
      </c>
      <c r="AH4" s="13">
        <v>25445.137958548541</v>
      </c>
      <c r="AI4" s="13">
        <v>25292.368610016645</v>
      </c>
      <c r="AJ4" s="13">
        <v>27869.961990007607</v>
      </c>
      <c r="AK4" s="13">
        <v>29863.066441427192</v>
      </c>
      <c r="AL4" s="13">
        <v>29351.022041236898</v>
      </c>
      <c r="AM4" s="13">
        <v>28457.477318965353</v>
      </c>
      <c r="AN4" s="13">
        <v>29333.528137335161</v>
      </c>
      <c r="AO4" s="13">
        <v>30958.686502462584</v>
      </c>
      <c r="AP4" s="13">
        <v>34336.654257109018</v>
      </c>
      <c r="AQ4" s="13">
        <v>34080.850424948047</v>
      </c>
      <c r="AR4" s="13">
        <v>31852.976797880492</v>
      </c>
      <c r="AS4" s="13">
        <v>34216.622520062454</v>
      </c>
      <c r="AT4" s="13">
        <v>34052.004891277662</v>
      </c>
      <c r="AU4" s="13">
        <v>34090.41642531757</v>
      </c>
      <c r="AV4" s="13">
        <v>35500.927408880183</v>
      </c>
      <c r="AW4" s="13">
        <v>37498.945274524609</v>
      </c>
      <c r="AX4" s="13">
        <v>34171.472386960922</v>
      </c>
      <c r="AY4" s="13">
        <v>35262.321036727277</v>
      </c>
      <c r="AZ4" s="13">
        <v>37657.341843897659</v>
      </c>
      <c r="BA4" s="13">
        <v>41414.562732414139</v>
      </c>
      <c r="BB4" s="13">
        <v>42689.854709295359</v>
      </c>
      <c r="BC4" s="13">
        <v>25491.613644653677</v>
      </c>
      <c r="BD4" s="13">
        <v>28843.856977641775</v>
      </c>
      <c r="BE4" s="13">
        <v>31891.738668409169</v>
      </c>
      <c r="BF4" s="13">
        <v>27455.83119325135</v>
      </c>
      <c r="BG4" s="13">
        <v>31104.719567971624</v>
      </c>
      <c r="BH4" s="13">
        <v>34140.026464247407</v>
      </c>
      <c r="BI4" s="13">
        <v>40814.961445034336</v>
      </c>
      <c r="BJ4" s="13">
        <v>39589.75994570984</v>
      </c>
      <c r="BK4" s="13">
        <v>43992.336936710592</v>
      </c>
      <c r="BL4" s="13">
        <v>46795.94823489905</v>
      </c>
      <c r="BM4" s="13">
        <v>51304.559971375849</v>
      </c>
      <c r="BN4" s="13">
        <v>49427.466886856113</v>
      </c>
      <c r="BO4" s="13">
        <v>48299.223260775696</v>
      </c>
      <c r="BP4" s="13">
        <v>51105.668521500302</v>
      </c>
    </row>
    <row r="5" spans="1:68" ht="15" customHeight="1" x14ac:dyDescent="0.25">
      <c r="A5" s="14" t="s">
        <v>85</v>
      </c>
      <c r="B5" s="15">
        <v>5162.2272772512169</v>
      </c>
      <c r="C5" s="15">
        <v>5533.5584045961232</v>
      </c>
      <c r="D5" s="15">
        <v>6454.5247402311725</v>
      </c>
      <c r="E5" s="15">
        <v>7929.107782632831</v>
      </c>
      <c r="F5" s="15">
        <v>5811.6161495563929</v>
      </c>
      <c r="G5" s="15">
        <v>6045.4722611042889</v>
      </c>
      <c r="H5" s="15">
        <v>7423.2997227961505</v>
      </c>
      <c r="I5" s="15">
        <v>7498.3374167362617</v>
      </c>
      <c r="J5" s="15">
        <v>5992.4906119556053</v>
      </c>
      <c r="K5" s="15">
        <v>6955.2351837258439</v>
      </c>
      <c r="L5" s="15">
        <v>7332.0941722070111</v>
      </c>
      <c r="M5" s="15">
        <v>8817.7966514327381</v>
      </c>
      <c r="N5" s="15">
        <v>6302.4366716728282</v>
      </c>
      <c r="O5" s="15">
        <v>7305.3697855085165</v>
      </c>
      <c r="P5" s="15">
        <v>7826.5545910177361</v>
      </c>
      <c r="Q5" s="15">
        <v>8638.3058469019143</v>
      </c>
      <c r="R5" s="15">
        <v>7451.9562856999792</v>
      </c>
      <c r="S5" s="15">
        <v>7679.7565785160659</v>
      </c>
      <c r="T5" s="15">
        <v>7912.6717245903155</v>
      </c>
      <c r="U5" s="15">
        <v>9224.0074334744804</v>
      </c>
      <c r="V5" s="15">
        <v>6827.5906249552063</v>
      </c>
      <c r="W5" s="15">
        <v>7286.5536331338808</v>
      </c>
      <c r="X5" s="15">
        <v>7230.5482425997807</v>
      </c>
      <c r="Y5" s="15">
        <v>9230.1685474947735</v>
      </c>
      <c r="Z5" s="15">
        <v>7150.4217818558645</v>
      </c>
      <c r="AA5" s="15">
        <v>7632.8440699232533</v>
      </c>
      <c r="AB5" s="15">
        <v>7166.1437015666843</v>
      </c>
      <c r="AC5" s="15">
        <v>9654.724797989853</v>
      </c>
      <c r="AD5" s="15">
        <v>7848.9997077508515</v>
      </c>
      <c r="AE5" s="15">
        <v>8174.2946644035701</v>
      </c>
      <c r="AF5" s="15">
        <v>8198.3378777142443</v>
      </c>
      <c r="AG5" s="15">
        <v>9336.566261514663</v>
      </c>
      <c r="AH5" s="15">
        <v>8123.4569979660873</v>
      </c>
      <c r="AI5" s="15">
        <v>8659.7721646106493</v>
      </c>
      <c r="AJ5" s="15">
        <v>7956.4917780035703</v>
      </c>
      <c r="AK5" s="15">
        <v>10493.279059419696</v>
      </c>
      <c r="AL5" s="15">
        <v>8700.7782165942226</v>
      </c>
      <c r="AM5" s="15">
        <v>8739.1437986668188</v>
      </c>
      <c r="AN5" s="15">
        <v>8679.0668191723544</v>
      </c>
      <c r="AO5" s="15">
        <v>10450.975165566608</v>
      </c>
      <c r="AP5" s="15">
        <v>7934.8164935041659</v>
      </c>
      <c r="AQ5" s="15">
        <v>8305.0914019906759</v>
      </c>
      <c r="AR5" s="15">
        <v>8838.6701799000202</v>
      </c>
      <c r="AS5" s="15">
        <v>9620.5609246051372</v>
      </c>
      <c r="AT5" s="15">
        <v>8249.4535020088479</v>
      </c>
      <c r="AU5" s="15">
        <v>9061.4990401960549</v>
      </c>
      <c r="AV5" s="15">
        <v>9310.8278804850379</v>
      </c>
      <c r="AW5" s="15">
        <v>10721.718577310061</v>
      </c>
      <c r="AX5" s="15">
        <v>10095.265085126182</v>
      </c>
      <c r="AY5" s="15">
        <v>10706.075206596926</v>
      </c>
      <c r="AZ5" s="15">
        <v>10703.414546019307</v>
      </c>
      <c r="BA5" s="15">
        <v>12449.398162257588</v>
      </c>
      <c r="BB5" s="15">
        <v>10210.431152526646</v>
      </c>
      <c r="BC5" s="15">
        <v>10662.495070258461</v>
      </c>
      <c r="BD5" s="15">
        <v>11173.800693844034</v>
      </c>
      <c r="BE5" s="15">
        <v>13319.141083370858</v>
      </c>
      <c r="BF5" s="15">
        <v>10770.991464933697</v>
      </c>
      <c r="BG5" s="15">
        <v>11807.709370075487</v>
      </c>
      <c r="BH5" s="15">
        <v>11925.706750733681</v>
      </c>
      <c r="BI5" s="15">
        <v>13489.403609034203</v>
      </c>
      <c r="BJ5" s="15">
        <v>11040.900090393023</v>
      </c>
      <c r="BK5" s="15">
        <v>11681.219880098579</v>
      </c>
      <c r="BL5" s="15">
        <v>11949.614727911849</v>
      </c>
      <c r="BM5" s="15">
        <v>14701.973773629794</v>
      </c>
      <c r="BN5" s="15">
        <v>11797.45596488035</v>
      </c>
      <c r="BO5" s="15">
        <v>12367.26547658448</v>
      </c>
      <c r="BP5" s="15">
        <v>12858.396531727361</v>
      </c>
    </row>
    <row r="6" spans="1:68" ht="15" customHeight="1" x14ac:dyDescent="0.25">
      <c r="A6" s="4" t="s">
        <v>86</v>
      </c>
      <c r="B6" s="13">
        <v>13894.229917214221</v>
      </c>
      <c r="C6" s="13">
        <v>17210.36388681157</v>
      </c>
      <c r="D6" s="13">
        <v>15411.175620921142</v>
      </c>
      <c r="E6" s="13">
        <v>16347.883478710655</v>
      </c>
      <c r="F6" s="13">
        <v>12646.41750985856</v>
      </c>
      <c r="G6" s="13">
        <v>15186.050639684303</v>
      </c>
      <c r="H6" s="13">
        <v>17526.565899138324</v>
      </c>
      <c r="I6" s="13">
        <v>22455.989151316135</v>
      </c>
      <c r="J6" s="13">
        <v>17578.299776355372</v>
      </c>
      <c r="K6" s="13">
        <v>14496.812999849026</v>
      </c>
      <c r="L6" s="13">
        <v>15014.249974373772</v>
      </c>
      <c r="M6" s="13">
        <v>14228.253147813619</v>
      </c>
      <c r="N6" s="13">
        <v>16149.804661771486</v>
      </c>
      <c r="O6" s="13">
        <v>17754.995981162385</v>
      </c>
      <c r="P6" s="13">
        <v>16459.59128871312</v>
      </c>
      <c r="Q6" s="13">
        <v>17953.278727498542</v>
      </c>
      <c r="R6" s="13">
        <v>17124.246867045855</v>
      </c>
      <c r="S6" s="13">
        <v>20932.9497733065</v>
      </c>
      <c r="T6" s="13">
        <v>17861.866014030453</v>
      </c>
      <c r="U6" s="13">
        <v>16957.18348584526</v>
      </c>
      <c r="V6" s="13">
        <v>14159.37737155104</v>
      </c>
      <c r="W6" s="13">
        <v>14042.432651017169</v>
      </c>
      <c r="X6" s="13">
        <v>15750.827258859235</v>
      </c>
      <c r="Y6" s="13">
        <v>14181.335240385997</v>
      </c>
      <c r="Z6" s="13">
        <v>10228.334648464668</v>
      </c>
      <c r="AA6" s="13">
        <v>14243.547529544323</v>
      </c>
      <c r="AB6" s="13">
        <v>12269.911767309335</v>
      </c>
      <c r="AC6" s="13">
        <v>13800.788583873156</v>
      </c>
      <c r="AD6" s="13">
        <v>13003.652072183999</v>
      </c>
      <c r="AE6" s="13">
        <v>15865.510349106642</v>
      </c>
      <c r="AF6" s="13">
        <v>17496.029420910389</v>
      </c>
      <c r="AG6" s="13">
        <v>12971.180333032446</v>
      </c>
      <c r="AH6" s="13">
        <v>13303.229479188407</v>
      </c>
      <c r="AI6" s="13">
        <v>15512.478137393115</v>
      </c>
      <c r="AJ6" s="13">
        <v>9698.1341058480702</v>
      </c>
      <c r="AK6" s="13">
        <v>12106.437277570407</v>
      </c>
      <c r="AL6" s="13">
        <v>9514.5120194402134</v>
      </c>
      <c r="AM6" s="13">
        <v>14158.887750352493</v>
      </c>
      <c r="AN6" s="13">
        <v>16033.928998372849</v>
      </c>
      <c r="AO6" s="13">
        <v>12949.381231834454</v>
      </c>
      <c r="AP6" s="13">
        <v>11148.715890744939</v>
      </c>
      <c r="AQ6" s="13">
        <v>14202.225066655748</v>
      </c>
      <c r="AR6" s="13">
        <v>15955.853059437988</v>
      </c>
      <c r="AS6" s="13">
        <v>15882.441983161312</v>
      </c>
      <c r="AT6" s="13">
        <v>8939.3964965286559</v>
      </c>
      <c r="AU6" s="13">
        <v>15897.602165807961</v>
      </c>
      <c r="AV6" s="13">
        <v>18140.061544374457</v>
      </c>
      <c r="AW6" s="13">
        <v>13640.644793288884</v>
      </c>
      <c r="AX6" s="13">
        <v>10787.227326386592</v>
      </c>
      <c r="AY6" s="13">
        <v>13989.676842714922</v>
      </c>
      <c r="AZ6" s="13">
        <v>15930.990900112856</v>
      </c>
      <c r="BA6" s="13">
        <v>11270.921930785591</v>
      </c>
      <c r="BB6" s="13">
        <v>6717.4871521665309</v>
      </c>
      <c r="BC6" s="13">
        <v>12444.229309411083</v>
      </c>
      <c r="BD6" s="13">
        <v>16982.80370630329</v>
      </c>
      <c r="BE6" s="13">
        <v>14921.084832119113</v>
      </c>
      <c r="BF6" s="13">
        <v>16264.719360512683</v>
      </c>
      <c r="BG6" s="13">
        <v>16116.949983918939</v>
      </c>
      <c r="BH6" s="13">
        <v>15762.430167513459</v>
      </c>
      <c r="BI6" s="13">
        <v>11354.459057434564</v>
      </c>
      <c r="BJ6" s="13">
        <v>8721.5262348290871</v>
      </c>
      <c r="BK6" s="13">
        <v>11579.890088814513</v>
      </c>
      <c r="BL6" s="13">
        <v>13489.639929260371</v>
      </c>
      <c r="BM6" s="13">
        <v>7178.6195494521517</v>
      </c>
      <c r="BN6" s="13">
        <v>7942.1014888463005</v>
      </c>
      <c r="BO6" s="13">
        <v>10484.98630467522</v>
      </c>
      <c r="BP6" s="13">
        <v>14049.426321777231</v>
      </c>
    </row>
    <row r="7" spans="1:68" ht="15" customHeight="1" x14ac:dyDescent="0.25">
      <c r="A7" s="16" t="s">
        <v>87</v>
      </c>
      <c r="B7" s="15">
        <v>10660.342042559179</v>
      </c>
      <c r="C7" s="15">
        <v>11510.721000950738</v>
      </c>
      <c r="D7" s="15">
        <v>9993.6043333750549</v>
      </c>
      <c r="E7" s="15">
        <v>12712.07935285641</v>
      </c>
      <c r="F7" s="15">
        <v>13166.191212177078</v>
      </c>
      <c r="G7" s="15">
        <v>12642.501280148188</v>
      </c>
      <c r="H7" s="15">
        <v>12197.100616919181</v>
      </c>
      <c r="I7" s="15">
        <v>12691.014992101602</v>
      </c>
      <c r="J7" s="15">
        <v>10347.429891869633</v>
      </c>
      <c r="K7" s="15">
        <v>10703.788426044615</v>
      </c>
      <c r="L7" s="15">
        <v>10963.971310869136</v>
      </c>
      <c r="M7" s="15">
        <v>11034.08154983364</v>
      </c>
      <c r="N7" s="15">
        <v>10681.198495119617</v>
      </c>
      <c r="O7" s="15">
        <v>10851.555264141434</v>
      </c>
      <c r="P7" s="15">
        <v>12064.7317275899</v>
      </c>
      <c r="Q7" s="15">
        <v>12422.69269080598</v>
      </c>
      <c r="R7" s="15">
        <v>11834.281745564111</v>
      </c>
      <c r="S7" s="15">
        <v>12056.991284979606</v>
      </c>
      <c r="T7" s="15">
        <v>14326.269249083756</v>
      </c>
      <c r="U7" s="15">
        <v>15125.991112982107</v>
      </c>
      <c r="V7" s="15">
        <v>14917.964851006393</v>
      </c>
      <c r="W7" s="15">
        <v>15553.139339170832</v>
      </c>
      <c r="X7" s="15">
        <v>16070.654594704019</v>
      </c>
      <c r="Y7" s="15">
        <v>15323.578038261459</v>
      </c>
      <c r="Z7" s="15">
        <v>15402.549147305212</v>
      </c>
      <c r="AA7" s="15">
        <v>15290.243358049536</v>
      </c>
      <c r="AB7" s="15">
        <v>15979.460145735638</v>
      </c>
      <c r="AC7" s="15">
        <v>16561.141479490561</v>
      </c>
      <c r="AD7" s="15">
        <v>15450.948911226331</v>
      </c>
      <c r="AE7" s="15">
        <v>14414.139145484014</v>
      </c>
      <c r="AF7" s="15">
        <v>13884.719900488661</v>
      </c>
      <c r="AG7" s="15">
        <v>19404.912957227527</v>
      </c>
      <c r="AH7" s="15">
        <v>18410.239588326342</v>
      </c>
      <c r="AI7" s="15">
        <v>16606.253487804315</v>
      </c>
      <c r="AJ7" s="15">
        <v>17987.034543135702</v>
      </c>
      <c r="AK7" s="15">
        <v>18535.472380733634</v>
      </c>
      <c r="AL7" s="15">
        <v>20226.39039141918</v>
      </c>
      <c r="AM7" s="15">
        <v>16973.348546240373</v>
      </c>
      <c r="AN7" s="15">
        <v>18002.994369086806</v>
      </c>
      <c r="AO7" s="15">
        <v>21274.244693253651</v>
      </c>
      <c r="AP7" s="15">
        <v>22452.519846937717</v>
      </c>
      <c r="AQ7" s="15">
        <v>17135.43659231202</v>
      </c>
      <c r="AR7" s="15">
        <v>19567.224356572486</v>
      </c>
      <c r="AS7" s="15">
        <v>23003.163204177785</v>
      </c>
      <c r="AT7" s="15">
        <v>24609.028805123515</v>
      </c>
      <c r="AU7" s="15">
        <v>22309.447685176699</v>
      </c>
      <c r="AV7" s="15">
        <v>21508.120009703769</v>
      </c>
      <c r="AW7" s="15">
        <v>26051.037499996019</v>
      </c>
      <c r="AX7" s="15">
        <v>26329.260028792454</v>
      </c>
      <c r="AY7" s="15">
        <v>23981.802901512183</v>
      </c>
      <c r="AZ7" s="15">
        <v>24143.107345465458</v>
      </c>
      <c r="BA7" s="15">
        <v>29150.945724229903</v>
      </c>
      <c r="BB7" s="15">
        <v>26045.4285286759</v>
      </c>
      <c r="BC7" s="15">
        <v>5745.1423766808221</v>
      </c>
      <c r="BD7" s="15">
        <v>5320.6572244734862</v>
      </c>
      <c r="BE7" s="15">
        <v>7485.9918701697998</v>
      </c>
      <c r="BF7" s="15">
        <v>8113.8235316713872</v>
      </c>
      <c r="BG7" s="15">
        <v>9314.2529195548195</v>
      </c>
      <c r="BH7" s="15">
        <v>11513.515585698107</v>
      </c>
      <c r="BI7" s="15">
        <v>16742.946531538557</v>
      </c>
      <c r="BJ7" s="15">
        <v>21396.573848301265</v>
      </c>
      <c r="BK7" s="15">
        <v>22125.041903886195</v>
      </c>
      <c r="BL7" s="15">
        <v>25838.801641873055</v>
      </c>
      <c r="BM7" s="15">
        <v>26886.444645105887</v>
      </c>
      <c r="BN7" s="15">
        <v>28525.695155098147</v>
      </c>
      <c r="BO7" s="15">
        <v>22616.110895221329</v>
      </c>
      <c r="BP7" s="15">
        <v>24871.71142896952</v>
      </c>
    </row>
    <row r="8" spans="1:68" ht="15" customHeight="1" x14ac:dyDescent="0.25">
      <c r="A8" s="12" t="s">
        <v>88</v>
      </c>
      <c r="B8" s="13">
        <v>657.33980932656141</v>
      </c>
      <c r="C8" s="13">
        <v>630.94586616872527</v>
      </c>
      <c r="D8" s="13">
        <v>380.64781223460528</v>
      </c>
      <c r="E8" s="13">
        <v>552.9770038414598</v>
      </c>
      <c r="F8" s="13">
        <v>738.48888203396064</v>
      </c>
      <c r="G8" s="13">
        <v>659.11675576810103</v>
      </c>
      <c r="H8" s="13">
        <v>927.70201071687075</v>
      </c>
      <c r="I8" s="13">
        <v>763.32209604285413</v>
      </c>
      <c r="J8" s="13">
        <v>450.95961708871152</v>
      </c>
      <c r="K8" s="13">
        <v>698.9789887849779</v>
      </c>
      <c r="L8" s="13">
        <v>841.98162283254624</v>
      </c>
      <c r="M8" s="13">
        <v>852.37666009604095</v>
      </c>
      <c r="N8" s="13">
        <v>773.81914489432847</v>
      </c>
      <c r="O8" s="13">
        <v>1197.8672710803016</v>
      </c>
      <c r="P8" s="13">
        <v>664.45627482550287</v>
      </c>
      <c r="Q8" s="13">
        <v>1485.0724306442105</v>
      </c>
      <c r="R8" s="13">
        <v>1223.7795020449203</v>
      </c>
      <c r="S8" s="13">
        <v>1358.1121542315129</v>
      </c>
      <c r="T8" s="13">
        <v>1175.0760603626652</v>
      </c>
      <c r="U8" s="13">
        <v>1578.857098777286</v>
      </c>
      <c r="V8" s="13">
        <v>982.80980533521938</v>
      </c>
      <c r="W8" s="13">
        <v>1564.0159061727063</v>
      </c>
      <c r="X8" s="13">
        <v>1462.3265087025954</v>
      </c>
      <c r="Y8" s="13">
        <v>959.0972949858334</v>
      </c>
      <c r="Z8" s="13">
        <v>780.14198074539354</v>
      </c>
      <c r="AA8" s="13">
        <v>1677.0505645121764</v>
      </c>
      <c r="AB8" s="13">
        <v>1878.5816597625912</v>
      </c>
      <c r="AC8" s="13">
        <v>1684.1556120195896</v>
      </c>
      <c r="AD8" s="13">
        <v>1428.1212199998056</v>
      </c>
      <c r="AE8" s="13">
        <v>1074.4941779453975</v>
      </c>
      <c r="AF8" s="13">
        <v>1917.1219527267206</v>
      </c>
      <c r="AG8" s="13">
        <v>2961.9086650723721</v>
      </c>
      <c r="AH8" s="13">
        <v>3342.8072465732193</v>
      </c>
      <c r="AI8" s="13">
        <v>3656.5645736620991</v>
      </c>
      <c r="AJ8" s="13">
        <v>3207.3415313499968</v>
      </c>
      <c r="AK8" s="13">
        <v>3697.286648414683</v>
      </c>
      <c r="AL8" s="13">
        <v>3524.2556985366004</v>
      </c>
      <c r="AM8" s="13">
        <v>2957.4294109347866</v>
      </c>
      <c r="AN8" s="13">
        <v>2778.739192471593</v>
      </c>
      <c r="AO8" s="13">
        <v>3152.2866980570202</v>
      </c>
      <c r="AP8" s="13">
        <v>3259.0023911903263</v>
      </c>
      <c r="AQ8" s="13">
        <v>2978.4950419926331</v>
      </c>
      <c r="AR8" s="13">
        <v>3054.0441049287565</v>
      </c>
      <c r="AS8" s="13">
        <v>4652.5064618882825</v>
      </c>
      <c r="AT8" s="13">
        <v>5277.9660172700405</v>
      </c>
      <c r="AU8" s="13">
        <v>5569.7817373694361</v>
      </c>
      <c r="AV8" s="13">
        <v>5817.5168302675111</v>
      </c>
      <c r="AW8" s="13">
        <v>6498.3104150930085</v>
      </c>
      <c r="AX8" s="13">
        <v>5721.5425259454523</v>
      </c>
      <c r="AY8" s="13">
        <v>5727.5453174394279</v>
      </c>
      <c r="AZ8" s="13">
        <v>5084.346591216402</v>
      </c>
      <c r="BA8" s="13">
        <v>6259.5485653987189</v>
      </c>
      <c r="BB8" s="13">
        <v>4534.1807159525251</v>
      </c>
      <c r="BC8" s="13">
        <v>1577.1650014821435</v>
      </c>
      <c r="BD8" s="13">
        <v>1806.3756335742376</v>
      </c>
      <c r="BE8" s="13">
        <v>2600.8976489910942</v>
      </c>
      <c r="BF8" s="13">
        <v>2789.5750098166336</v>
      </c>
      <c r="BG8" s="13">
        <v>3743.3331274850748</v>
      </c>
      <c r="BH8" s="13">
        <v>3475.5947010406981</v>
      </c>
      <c r="BI8" s="13">
        <v>3994.9985672217208</v>
      </c>
      <c r="BJ8" s="13">
        <v>5637.061763392212</v>
      </c>
      <c r="BK8" s="13">
        <v>6746.9687039296878</v>
      </c>
      <c r="BL8" s="13">
        <v>7094.6034998788855</v>
      </c>
      <c r="BM8" s="13">
        <v>5518.6666149090579</v>
      </c>
      <c r="BN8" s="13">
        <v>7080.0203606367741</v>
      </c>
      <c r="BO8" s="13">
        <v>5091.9164321450753</v>
      </c>
      <c r="BP8" s="13">
        <v>3929.7089261464657</v>
      </c>
    </row>
    <row r="9" spans="1:68" ht="15" customHeight="1" x14ac:dyDescent="0.25">
      <c r="A9" s="12" t="s">
        <v>89</v>
      </c>
      <c r="B9" s="13">
        <v>10003.002233232617</v>
      </c>
      <c r="C9" s="13">
        <v>10879.775134782014</v>
      </c>
      <c r="D9" s="13">
        <v>9612.9565211404515</v>
      </c>
      <c r="E9" s="13">
        <v>12159.102349014951</v>
      </c>
      <c r="F9" s="13">
        <v>12427.702330143118</v>
      </c>
      <c r="G9" s="13">
        <v>11983.384524380086</v>
      </c>
      <c r="H9" s="13">
        <v>11269.39860620231</v>
      </c>
      <c r="I9" s="13">
        <v>11927.692896058748</v>
      </c>
      <c r="J9" s="13">
        <v>9896.4702747809224</v>
      </c>
      <c r="K9" s="13">
        <v>10004.809437259637</v>
      </c>
      <c r="L9" s="13">
        <v>10121.989688036589</v>
      </c>
      <c r="M9" s="13">
        <v>10181.704889737599</v>
      </c>
      <c r="N9" s="13">
        <v>9907.3793502252884</v>
      </c>
      <c r="O9" s="13">
        <v>9653.6879930611321</v>
      </c>
      <c r="P9" s="13">
        <v>11400.275452764397</v>
      </c>
      <c r="Q9" s="13">
        <v>10937.620260161768</v>
      </c>
      <c r="R9" s="13">
        <v>10610.502243519191</v>
      </c>
      <c r="S9" s="13">
        <v>10698.879130748093</v>
      </c>
      <c r="T9" s="13">
        <v>13151.19318872109</v>
      </c>
      <c r="U9" s="13">
        <v>13547.134014204821</v>
      </c>
      <c r="V9" s="13">
        <v>13935.155045671172</v>
      </c>
      <c r="W9" s="13">
        <v>13989.123432998127</v>
      </c>
      <c r="X9" s="13">
        <v>14608.328086001424</v>
      </c>
      <c r="Y9" s="13">
        <v>14364.480743275628</v>
      </c>
      <c r="Z9" s="13">
        <v>14622.407166559817</v>
      </c>
      <c r="AA9" s="13">
        <v>13613.192793537361</v>
      </c>
      <c r="AB9" s="13">
        <v>14100.878485973048</v>
      </c>
      <c r="AC9" s="13">
        <v>14876.98586747097</v>
      </c>
      <c r="AD9" s="13">
        <v>14022.827691226525</v>
      </c>
      <c r="AE9" s="13">
        <v>13339.644967538616</v>
      </c>
      <c r="AF9" s="13">
        <v>11967.59794776194</v>
      </c>
      <c r="AG9" s="13">
        <v>16443.004292155158</v>
      </c>
      <c r="AH9" s="13">
        <v>15067.432341753121</v>
      </c>
      <c r="AI9" s="13">
        <v>12949.688914142218</v>
      </c>
      <c r="AJ9" s="13">
        <v>14779.693011785705</v>
      </c>
      <c r="AK9" s="13">
        <v>14838.185732318951</v>
      </c>
      <c r="AL9" s="13">
        <v>16702.134692882581</v>
      </c>
      <c r="AM9" s="13">
        <v>14015.919135305588</v>
      </c>
      <c r="AN9" s="13">
        <v>15224.255176615214</v>
      </c>
      <c r="AO9" s="13">
        <v>18121.95799519663</v>
      </c>
      <c r="AP9" s="13">
        <v>19193.517455747387</v>
      </c>
      <c r="AQ9" s="13">
        <v>14156.941550319385</v>
      </c>
      <c r="AR9" s="13">
        <v>16513.180251643731</v>
      </c>
      <c r="AS9" s="13">
        <v>18350.656742289502</v>
      </c>
      <c r="AT9" s="13">
        <v>19331.062787853476</v>
      </c>
      <c r="AU9" s="13">
        <v>16739.665947807265</v>
      </c>
      <c r="AV9" s="13">
        <v>15690.603179436259</v>
      </c>
      <c r="AW9" s="13">
        <v>19552.72708490301</v>
      </c>
      <c r="AX9" s="13">
        <v>20607.717502847005</v>
      </c>
      <c r="AY9" s="13">
        <v>18254.257584072755</v>
      </c>
      <c r="AZ9" s="13">
        <v>19058.760754249059</v>
      </c>
      <c r="BA9" s="13">
        <v>22891.397158831183</v>
      </c>
      <c r="BB9" s="13">
        <v>21511.247812723373</v>
      </c>
      <c r="BC9" s="13">
        <v>4167.9773751986786</v>
      </c>
      <c r="BD9" s="13">
        <v>3514.2815908992475</v>
      </c>
      <c r="BE9" s="13">
        <v>4885.094221178706</v>
      </c>
      <c r="BF9" s="13">
        <v>5324.2485218547536</v>
      </c>
      <c r="BG9" s="13">
        <v>5570.9197920697461</v>
      </c>
      <c r="BH9" s="13">
        <v>8037.9208846574093</v>
      </c>
      <c r="BI9" s="13">
        <v>12747.947964316836</v>
      </c>
      <c r="BJ9" s="13">
        <v>15759.512084909053</v>
      </c>
      <c r="BK9" s="13">
        <v>15378.073199956509</v>
      </c>
      <c r="BL9" s="13">
        <v>18744.198141994169</v>
      </c>
      <c r="BM9" s="13">
        <v>21367.778030196831</v>
      </c>
      <c r="BN9" s="13">
        <v>21445.674794461374</v>
      </c>
      <c r="BO9" s="13">
        <v>17524.194463076255</v>
      </c>
      <c r="BP9" s="13">
        <v>20942.002502823056</v>
      </c>
    </row>
    <row r="10" spans="1:68" ht="15" customHeight="1" x14ac:dyDescent="0.25">
      <c r="A10" s="16" t="s">
        <v>90</v>
      </c>
      <c r="B10" s="15">
        <v>17635.388088376181</v>
      </c>
      <c r="C10" s="15">
        <v>20693.093694066749</v>
      </c>
      <c r="D10" s="15">
        <v>19619.767534294991</v>
      </c>
      <c r="E10" s="15">
        <v>22454.470589292818</v>
      </c>
      <c r="F10" s="15">
        <v>19258.275855977838</v>
      </c>
      <c r="G10" s="15">
        <v>19515.876359805447</v>
      </c>
      <c r="H10" s="15">
        <v>21361.171034550971</v>
      </c>
      <c r="I10" s="15">
        <v>23461.53760017626</v>
      </c>
      <c r="J10" s="15">
        <v>19152.682431006877</v>
      </c>
      <c r="K10" s="15">
        <v>19419.934695532811</v>
      </c>
      <c r="L10" s="15">
        <v>18549.611730546221</v>
      </c>
      <c r="M10" s="15">
        <v>19113.775964658842</v>
      </c>
      <c r="N10" s="15">
        <v>18363.96654191579</v>
      </c>
      <c r="O10" s="15">
        <v>20816.476274166685</v>
      </c>
      <c r="P10" s="15">
        <v>21421.163655579192</v>
      </c>
      <c r="Q10" s="15">
        <v>23380.129225970937</v>
      </c>
      <c r="R10" s="15">
        <v>21107.946162088934</v>
      </c>
      <c r="S10" s="15">
        <v>23995.960093925834</v>
      </c>
      <c r="T10" s="15">
        <v>24331.850656061728</v>
      </c>
      <c r="U10" s="15">
        <v>24162.446800188096</v>
      </c>
      <c r="V10" s="15">
        <v>21092.376283234171</v>
      </c>
      <c r="W10" s="15">
        <v>21980.262355852927</v>
      </c>
      <c r="X10" s="15">
        <v>23532.141005879366</v>
      </c>
      <c r="Y10" s="15">
        <v>21224.776469039396</v>
      </c>
      <c r="Z10" s="15">
        <v>17983.037943139028</v>
      </c>
      <c r="AA10" s="15">
        <v>20942.830890100064</v>
      </c>
      <c r="AB10" s="15">
        <v>20379.161922057225</v>
      </c>
      <c r="AC10" s="15">
        <v>22698.032317534566</v>
      </c>
      <c r="AD10" s="15">
        <v>20090.390568463998</v>
      </c>
      <c r="AE10" s="15">
        <v>21136.246321967898</v>
      </c>
      <c r="AF10" s="15">
        <v>24679.908044078522</v>
      </c>
      <c r="AG10" s="15">
        <v>25745.006696772314</v>
      </c>
      <c r="AH10" s="15">
        <v>22710.67949699983</v>
      </c>
      <c r="AI10" s="15">
        <v>23522.782045233384</v>
      </c>
      <c r="AJ10" s="15">
        <v>21537.067371039819</v>
      </c>
      <c r="AK10" s="15">
        <v>24181.471086726975</v>
      </c>
      <c r="AL10" s="15">
        <v>22471.744675383994</v>
      </c>
      <c r="AM10" s="15">
        <v>23508.490105012566</v>
      </c>
      <c r="AN10" s="15">
        <v>26430.183410864734</v>
      </c>
      <c r="AO10" s="15">
        <v>26991.87280873871</v>
      </c>
      <c r="AP10" s="15">
        <v>26614.888559947285</v>
      </c>
      <c r="AQ10" s="15">
        <v>26592.529358918593</v>
      </c>
      <c r="AR10" s="15">
        <v>28228.751770191811</v>
      </c>
      <c r="AS10" s="15">
        <v>31802.477310942311</v>
      </c>
      <c r="AT10" s="15">
        <v>27146.817776319669</v>
      </c>
      <c r="AU10" s="15">
        <v>31614.295110425304</v>
      </c>
      <c r="AV10" s="15">
        <v>31678.763945683339</v>
      </c>
      <c r="AW10" s="15">
        <v>33155.018167571696</v>
      </c>
      <c r="AX10" s="15">
        <v>28430.267748188227</v>
      </c>
      <c r="AY10" s="15">
        <v>30820.325289584813</v>
      </c>
      <c r="AZ10" s="15">
        <v>32325.609354056625</v>
      </c>
      <c r="BA10" s="15">
        <v>34638.992608170338</v>
      </c>
      <c r="BB10" s="15">
        <v>30455.415535164077</v>
      </c>
      <c r="BC10" s="15">
        <v>18776.510465608262</v>
      </c>
      <c r="BD10" s="15">
        <v>21212.476070204422</v>
      </c>
      <c r="BE10" s="15">
        <v>23181.557929023242</v>
      </c>
      <c r="BF10" s="15">
        <v>21598.286250643501</v>
      </c>
      <c r="BG10" s="15">
        <v>24104.372272003435</v>
      </c>
      <c r="BH10" s="15">
        <v>25744.618901973172</v>
      </c>
      <c r="BI10" s="15">
        <v>29007.877665234446</v>
      </c>
      <c r="BJ10" s="15">
        <v>27665.616317141164</v>
      </c>
      <c r="BK10" s="15">
        <v>32855.299932541362</v>
      </c>
      <c r="BL10" s="15">
        <v>36592.193761162795</v>
      </c>
      <c r="BM10" s="15">
        <v>36157.198870700042</v>
      </c>
      <c r="BN10" s="15">
        <v>35954.977967474726</v>
      </c>
      <c r="BO10" s="15">
        <v>31603.887446335782</v>
      </c>
      <c r="BP10" s="15">
        <v>38858.73923405604</v>
      </c>
    </row>
    <row r="11" spans="1:68" ht="15" customHeight="1" x14ac:dyDescent="0.25">
      <c r="A11" s="12" t="s">
        <v>91</v>
      </c>
      <c r="B11" s="13">
        <v>13474.014553262437</v>
      </c>
      <c r="C11" s="13">
        <v>16215.043804640105</v>
      </c>
      <c r="D11" s="13">
        <v>15200.937449892976</v>
      </c>
      <c r="E11" s="13">
        <v>17454.426620352733</v>
      </c>
      <c r="F11" s="13">
        <v>14391.344902591443</v>
      </c>
      <c r="G11" s="13">
        <v>14679.148419144283</v>
      </c>
      <c r="H11" s="13">
        <v>16492.513862615786</v>
      </c>
      <c r="I11" s="13">
        <v>18442.271064363147</v>
      </c>
      <c r="J11" s="13">
        <v>14626.88369270926</v>
      </c>
      <c r="K11" s="13">
        <v>14606.961668279153</v>
      </c>
      <c r="L11" s="13">
        <v>13558.47022775501</v>
      </c>
      <c r="M11" s="13">
        <v>14197.243627761771</v>
      </c>
      <c r="N11" s="13">
        <v>14232.450329831418</v>
      </c>
      <c r="O11" s="13">
        <v>16680.081802099241</v>
      </c>
      <c r="P11" s="13">
        <v>16397.785704462178</v>
      </c>
      <c r="Q11" s="13">
        <v>17136.438854801771</v>
      </c>
      <c r="R11" s="13">
        <v>16480.991074488815</v>
      </c>
      <c r="S11" s="13">
        <v>19331.733032793218</v>
      </c>
      <c r="T11" s="13">
        <v>19486.145197129321</v>
      </c>
      <c r="U11" s="13">
        <v>19331.745194149458</v>
      </c>
      <c r="V11" s="13">
        <v>16246.798733538622</v>
      </c>
      <c r="W11" s="13">
        <v>17109.125038835387</v>
      </c>
      <c r="X11" s="13">
        <v>15794.476006152468</v>
      </c>
      <c r="Y11" s="13">
        <v>16279.95721720156</v>
      </c>
      <c r="Z11" s="13">
        <v>12609.365608919832</v>
      </c>
      <c r="AA11" s="13">
        <v>15418.080102760652</v>
      </c>
      <c r="AB11" s="13">
        <v>14586.756099313598</v>
      </c>
      <c r="AC11" s="13">
        <v>16962.655447880737</v>
      </c>
      <c r="AD11" s="13">
        <v>14666.982622350821</v>
      </c>
      <c r="AE11" s="13">
        <v>15281.51489278645</v>
      </c>
      <c r="AF11" s="13">
        <v>18957.144497276477</v>
      </c>
      <c r="AG11" s="13">
        <v>18901.425101996159</v>
      </c>
      <c r="AH11" s="13">
        <v>17292.188531598367</v>
      </c>
      <c r="AI11" s="13">
        <v>17625.420752789058</v>
      </c>
      <c r="AJ11" s="13">
        <v>15518.368560211658</v>
      </c>
      <c r="AK11" s="13">
        <v>17665.022155400922</v>
      </c>
      <c r="AL11" s="13">
        <v>15823.59921142834</v>
      </c>
      <c r="AM11" s="13">
        <v>16693.452480017626</v>
      </c>
      <c r="AN11" s="13">
        <v>20002.002516328947</v>
      </c>
      <c r="AO11" s="13">
        <v>20386.162792225092</v>
      </c>
      <c r="AP11" s="13">
        <v>20343.205893406848</v>
      </c>
      <c r="AQ11" s="13">
        <v>20325.053158207626</v>
      </c>
      <c r="AR11" s="13">
        <v>21817.002518622648</v>
      </c>
      <c r="AS11" s="13">
        <v>24736.623429762876</v>
      </c>
      <c r="AT11" s="13">
        <v>20581.853432986682</v>
      </c>
      <c r="AU11" s="13">
        <v>24175.024166650492</v>
      </c>
      <c r="AV11" s="13">
        <v>24263.266470176695</v>
      </c>
      <c r="AW11" s="13">
        <v>24918.022930186129</v>
      </c>
      <c r="AX11" s="13">
        <v>21039.854215089839</v>
      </c>
      <c r="AY11" s="13">
        <v>23875.887072881073</v>
      </c>
      <c r="AZ11" s="13">
        <v>24604.087169740076</v>
      </c>
      <c r="BA11" s="13">
        <v>26960.577542289011</v>
      </c>
      <c r="BB11" s="13">
        <v>23704.204189778487</v>
      </c>
      <c r="BC11" s="13">
        <v>15498.138557616519</v>
      </c>
      <c r="BD11" s="13">
        <v>17742.416648379633</v>
      </c>
      <c r="BE11" s="13">
        <v>18952.708604225365</v>
      </c>
      <c r="BF11" s="13">
        <v>17905.360519772716</v>
      </c>
      <c r="BG11" s="13">
        <v>19815.267255895396</v>
      </c>
      <c r="BH11" s="13">
        <v>20995.867113747296</v>
      </c>
      <c r="BI11" s="13">
        <v>23889.068467710909</v>
      </c>
      <c r="BJ11" s="13">
        <v>22742.731980195796</v>
      </c>
      <c r="BK11" s="13">
        <v>27395.92678620388</v>
      </c>
      <c r="BL11" s="13">
        <v>31130.211596522964</v>
      </c>
      <c r="BM11" s="13">
        <v>30304.282480250818</v>
      </c>
      <c r="BN11" s="13">
        <v>30018.606558324158</v>
      </c>
      <c r="BO11" s="13">
        <v>25736.355317862108</v>
      </c>
      <c r="BP11" s="13">
        <v>32895.366958803803</v>
      </c>
    </row>
    <row r="12" spans="1:68" ht="15" customHeight="1" x14ac:dyDescent="0.25">
      <c r="A12" s="12" t="s">
        <v>92</v>
      </c>
      <c r="B12" s="13">
        <v>4161.3735351137448</v>
      </c>
      <c r="C12" s="13">
        <v>4478.0498894266439</v>
      </c>
      <c r="D12" s="13">
        <v>4418.830084402015</v>
      </c>
      <c r="E12" s="13">
        <v>5000.0439689400828</v>
      </c>
      <c r="F12" s="13">
        <v>4866.9309533863943</v>
      </c>
      <c r="G12" s="13">
        <v>4836.7279406611615</v>
      </c>
      <c r="H12" s="13">
        <v>4868.657171935185</v>
      </c>
      <c r="I12" s="13">
        <v>5019.2665358131107</v>
      </c>
      <c r="J12" s="13">
        <v>4525.7987382976198</v>
      </c>
      <c r="K12" s="13">
        <v>4812.9730272536572</v>
      </c>
      <c r="L12" s="13">
        <v>4991.1415027912117</v>
      </c>
      <c r="M12" s="13">
        <v>4916.5323368970721</v>
      </c>
      <c r="N12" s="13">
        <v>4131.5162120843706</v>
      </c>
      <c r="O12" s="13">
        <v>4136.3944720674426</v>
      </c>
      <c r="P12" s="13">
        <v>5023.3779511170133</v>
      </c>
      <c r="Q12" s="13">
        <v>6243.6903711691702</v>
      </c>
      <c r="R12" s="13">
        <v>4626.9550876001194</v>
      </c>
      <c r="S12" s="13">
        <v>4664.2270611326157</v>
      </c>
      <c r="T12" s="13">
        <v>4845.705458932408</v>
      </c>
      <c r="U12" s="13">
        <v>4830.7016060386377</v>
      </c>
      <c r="V12" s="13">
        <v>4845.5775496955484</v>
      </c>
      <c r="W12" s="13">
        <v>4871.1373170175393</v>
      </c>
      <c r="X12" s="13">
        <v>7737.6649997268987</v>
      </c>
      <c r="Y12" s="13">
        <v>4944.8192518378346</v>
      </c>
      <c r="Z12" s="13">
        <v>5373.6723342191954</v>
      </c>
      <c r="AA12" s="13">
        <v>5524.7507873394079</v>
      </c>
      <c r="AB12" s="13">
        <v>5792.4058227436262</v>
      </c>
      <c r="AC12" s="13">
        <v>5735.3768696538291</v>
      </c>
      <c r="AD12" s="13">
        <v>5423.4079461131769</v>
      </c>
      <c r="AE12" s="13">
        <v>5854.7314291814464</v>
      </c>
      <c r="AF12" s="13">
        <v>5722.7635468020462</v>
      </c>
      <c r="AG12" s="13">
        <v>6843.581594776153</v>
      </c>
      <c r="AH12" s="13">
        <v>5418.4909654014609</v>
      </c>
      <c r="AI12" s="13">
        <v>5897.3612924443269</v>
      </c>
      <c r="AJ12" s="13">
        <v>6018.6988108281603</v>
      </c>
      <c r="AK12" s="13">
        <v>6516.4489313260528</v>
      </c>
      <c r="AL12" s="13">
        <v>6648.1454639556541</v>
      </c>
      <c r="AM12" s="13">
        <v>6815.0376249949404</v>
      </c>
      <c r="AN12" s="13">
        <v>6428.1808945357889</v>
      </c>
      <c r="AO12" s="13">
        <v>6605.7100165136162</v>
      </c>
      <c r="AP12" s="13">
        <v>6271.682666540436</v>
      </c>
      <c r="AQ12" s="13">
        <v>6267.4762007109684</v>
      </c>
      <c r="AR12" s="13">
        <v>6411.7492515691629</v>
      </c>
      <c r="AS12" s="13">
        <v>7065.8538811794324</v>
      </c>
      <c r="AT12" s="13">
        <v>6564.9643433329857</v>
      </c>
      <c r="AU12" s="13">
        <v>7439.2709437748108</v>
      </c>
      <c r="AV12" s="13">
        <v>7415.4974755066387</v>
      </c>
      <c r="AW12" s="13">
        <v>8236.9952373855667</v>
      </c>
      <c r="AX12" s="13">
        <v>7390.4135330983872</v>
      </c>
      <c r="AY12" s="13">
        <v>6944.4382167037393</v>
      </c>
      <c r="AZ12" s="13">
        <v>7721.5221843165482</v>
      </c>
      <c r="BA12" s="13">
        <v>7678.415065881326</v>
      </c>
      <c r="BB12" s="13">
        <v>6751.21134538559</v>
      </c>
      <c r="BC12" s="13">
        <v>3278.371907991741</v>
      </c>
      <c r="BD12" s="13">
        <v>3470.0594218247907</v>
      </c>
      <c r="BE12" s="13">
        <v>4228.8493247978786</v>
      </c>
      <c r="BF12" s="13">
        <v>3692.9257308707879</v>
      </c>
      <c r="BG12" s="13">
        <v>4289.1050161080402</v>
      </c>
      <c r="BH12" s="13">
        <v>4748.7517882258771</v>
      </c>
      <c r="BI12" s="13">
        <v>5118.8091975235366</v>
      </c>
      <c r="BJ12" s="13">
        <v>4922.8843369453652</v>
      </c>
      <c r="BK12" s="13">
        <v>5459.3731463374816</v>
      </c>
      <c r="BL12" s="13">
        <v>5461.9821646398314</v>
      </c>
      <c r="BM12" s="13">
        <v>5852.9163904492216</v>
      </c>
      <c r="BN12" s="13">
        <v>5936.3714091505735</v>
      </c>
      <c r="BO12" s="13">
        <v>5867.5321284736719</v>
      </c>
      <c r="BP12" s="13">
        <v>5963.3722752522344</v>
      </c>
    </row>
    <row r="13" spans="1:68" ht="15" customHeight="1" x14ac:dyDescent="0.25">
      <c r="A13" s="16" t="s">
        <v>93</v>
      </c>
      <c r="B13" s="15">
        <v>-6975.0460458170046</v>
      </c>
      <c r="C13" s="15">
        <v>-9182.372693116009</v>
      </c>
      <c r="D13" s="15">
        <v>-9626.1632009199366</v>
      </c>
      <c r="E13" s="15">
        <v>-9742.391236436406</v>
      </c>
      <c r="F13" s="15">
        <v>-6092.0846438007575</v>
      </c>
      <c r="G13" s="15">
        <v>-6873.3750796572585</v>
      </c>
      <c r="H13" s="15">
        <v>-9164.0704176317922</v>
      </c>
      <c r="I13" s="15">
        <v>-10770.522608074658</v>
      </c>
      <c r="J13" s="15">
        <v>-8805.2525391372455</v>
      </c>
      <c r="K13" s="15">
        <v>-8716.1462694881957</v>
      </c>
      <c r="L13" s="15">
        <v>-7585.6404196770864</v>
      </c>
      <c r="M13" s="15">
        <v>-8079.6944148252014</v>
      </c>
      <c r="N13" s="15">
        <v>-7682.7680467961727</v>
      </c>
      <c r="O13" s="15">
        <v>-9964.9210100252494</v>
      </c>
      <c r="P13" s="15">
        <v>-9356.4319279892916</v>
      </c>
      <c r="Q13" s="15">
        <v>-10957.436535164959</v>
      </c>
      <c r="R13" s="15">
        <v>-9273.6644165248235</v>
      </c>
      <c r="S13" s="15">
        <v>-11938.968808946227</v>
      </c>
      <c r="T13" s="15">
        <v>-10005.581406977972</v>
      </c>
      <c r="U13" s="15">
        <v>-9036.4556872059875</v>
      </c>
      <c r="V13" s="15">
        <v>-6174.4114322277792</v>
      </c>
      <c r="W13" s="15">
        <v>-6427.123016682096</v>
      </c>
      <c r="X13" s="15">
        <v>-7461.4864111753459</v>
      </c>
      <c r="Y13" s="15">
        <v>-5901.1984307779358</v>
      </c>
      <c r="Z13" s="15">
        <v>-2580.4887958338168</v>
      </c>
      <c r="AA13" s="15">
        <v>-5652.5875320505256</v>
      </c>
      <c r="AB13" s="15">
        <v>-4399.7017763215881</v>
      </c>
      <c r="AC13" s="15">
        <v>-6136.8908380440062</v>
      </c>
      <c r="AD13" s="15">
        <v>-4639.4416572376658</v>
      </c>
      <c r="AE13" s="15">
        <v>-6722.1071764838825</v>
      </c>
      <c r="AF13" s="15">
        <v>-10795.188143589861</v>
      </c>
      <c r="AG13" s="15">
        <v>-6340.0937395447863</v>
      </c>
      <c r="AH13" s="15">
        <v>-4300.4399086734875</v>
      </c>
      <c r="AI13" s="15">
        <v>-6916.5285574290674</v>
      </c>
      <c r="AJ13" s="15">
        <v>-3550.0328279041164</v>
      </c>
      <c r="AK13" s="15">
        <v>-5645.9987059933392</v>
      </c>
      <c r="AL13" s="15">
        <v>-2245.3542839648126</v>
      </c>
      <c r="AM13" s="15">
        <v>-6535.1415587721913</v>
      </c>
      <c r="AN13" s="15">
        <v>-8427.1890417779268</v>
      </c>
      <c r="AO13" s="15">
        <v>-5717.6281154850576</v>
      </c>
      <c r="AP13" s="15">
        <v>-4162.3687130095695</v>
      </c>
      <c r="AQ13" s="15">
        <v>-9457.0927666065727</v>
      </c>
      <c r="AR13" s="15">
        <v>-8661.5274136193239</v>
      </c>
      <c r="AS13" s="15">
        <v>-8799.3141067645247</v>
      </c>
      <c r="AT13" s="15">
        <v>-2537.7889711961525</v>
      </c>
      <c r="AU13" s="15">
        <v>-9304.8474252486048</v>
      </c>
      <c r="AV13" s="15">
        <v>-10170.643935979568</v>
      </c>
      <c r="AW13" s="15">
        <v>-7103.9806675756799</v>
      </c>
      <c r="AX13" s="15">
        <v>-2101.0077193957718</v>
      </c>
      <c r="AY13" s="15">
        <v>-6838.5223880726289</v>
      </c>
      <c r="AZ13" s="15">
        <v>-8182.5020085911674</v>
      </c>
      <c r="BA13" s="15">
        <v>-5488.0468839404357</v>
      </c>
      <c r="BB13" s="15">
        <v>-4409.9870064881779</v>
      </c>
      <c r="BC13" s="15">
        <v>-13031.36808892744</v>
      </c>
      <c r="BD13" s="15">
        <v>-15891.818845730937</v>
      </c>
      <c r="BE13" s="15">
        <v>-15695.566058853443</v>
      </c>
      <c r="BF13" s="15">
        <v>-13484.462718972116</v>
      </c>
      <c r="BG13" s="15">
        <v>-14790.119352448613</v>
      </c>
      <c r="BH13" s="15">
        <v>-14231.103316275066</v>
      </c>
      <c r="BI13" s="15">
        <v>-12264.931133695889</v>
      </c>
      <c r="BJ13" s="15">
        <v>-6269.0424688398989</v>
      </c>
      <c r="BK13" s="15">
        <v>-10730.258028655167</v>
      </c>
      <c r="BL13" s="15">
        <v>-10753.392119289741</v>
      </c>
      <c r="BM13" s="15">
        <v>-9270.7542255941516</v>
      </c>
      <c r="BN13" s="15">
        <v>-7429.2828123765812</v>
      </c>
      <c r="BO13" s="15">
        <v>-8987.7765511144516</v>
      </c>
      <c r="BP13" s="15">
        <v>-13987.02780508652</v>
      </c>
    </row>
    <row r="14" spans="1:68" ht="15" customHeight="1" x14ac:dyDescent="0.25">
      <c r="A14" s="17" t="s">
        <v>94</v>
      </c>
      <c r="B14" s="18">
        <v>31951.835633931725</v>
      </c>
      <c r="C14" s="18">
        <v>33276.346640582749</v>
      </c>
      <c r="D14" s="18">
        <v>31834.082927130745</v>
      </c>
      <c r="E14" s="18">
        <v>35922.035798354766</v>
      </c>
      <c r="F14" s="18">
        <v>34060.233061854808</v>
      </c>
      <c r="G14" s="18">
        <v>34313.848438051791</v>
      </c>
      <c r="H14" s="18">
        <v>37491.930337575584</v>
      </c>
      <c r="I14" s="18">
        <v>41763.977162517818</v>
      </c>
      <c r="J14" s="18">
        <v>36568.945316662852</v>
      </c>
      <c r="K14" s="18">
        <v>36050.928725989244</v>
      </c>
      <c r="L14" s="18">
        <v>38014.409478666938</v>
      </c>
      <c r="M14" s="18">
        <v>37618.088478680955</v>
      </c>
      <c r="N14" s="18">
        <v>36246.146441194964</v>
      </c>
      <c r="O14" s="18">
        <v>38496.41097879126</v>
      </c>
      <c r="P14" s="18">
        <v>38400.139582582822</v>
      </c>
      <c r="Q14" s="18">
        <v>38820.212997430943</v>
      </c>
      <c r="R14" s="18">
        <v>37758.9755322903</v>
      </c>
      <c r="S14" s="18">
        <v>40085.017515466527</v>
      </c>
      <c r="T14" s="18">
        <v>40913.517287362578</v>
      </c>
      <c r="U14" s="18">
        <v>43507.8356648806</v>
      </c>
      <c r="V14" s="18">
        <v>39404.722170784327</v>
      </c>
      <c r="W14" s="18">
        <v>39802.570210718259</v>
      </c>
      <c r="X14" s="18">
        <v>41410.153772850128</v>
      </c>
      <c r="Y14" s="18">
        <v>44517.72284564728</v>
      </c>
      <c r="Z14" s="18">
        <v>41656.326426387874</v>
      </c>
      <c r="AA14" s="18">
        <v>40864.708914058014</v>
      </c>
      <c r="AB14" s="18">
        <v>41686.857028438084</v>
      </c>
      <c r="AC14" s="18">
        <v>44338.809631116012</v>
      </c>
      <c r="AD14" s="18">
        <v>41843.665111576374</v>
      </c>
      <c r="AE14" s="18">
        <v>41446.030219335385</v>
      </c>
      <c r="AF14" s="18">
        <v>42066.72733847241</v>
      </c>
      <c r="AG14" s="18">
        <v>44194.224330615827</v>
      </c>
      <c r="AH14" s="18">
        <v>42571.384527029535</v>
      </c>
      <c r="AI14" s="18">
        <v>42548.090354591339</v>
      </c>
      <c r="AJ14" s="18">
        <v>41974.55504595513</v>
      </c>
      <c r="AK14" s="18">
        <v>46816.784072423958</v>
      </c>
      <c r="AL14" s="18">
        <v>45320.957993306518</v>
      </c>
      <c r="AM14" s="18">
        <v>44820.367309212474</v>
      </c>
      <c r="AN14" s="18">
        <v>45619.33491310243</v>
      </c>
      <c r="AO14" s="18">
        <v>48641.414784378583</v>
      </c>
      <c r="AP14" s="18">
        <v>49257.817928348552</v>
      </c>
      <c r="AQ14" s="18">
        <v>47131.0741269879</v>
      </c>
      <c r="AR14" s="18">
        <v>47985.972623599169</v>
      </c>
      <c r="AS14" s="18">
        <v>50920.311321064379</v>
      </c>
      <c r="AT14" s="18">
        <v>48703.065918619024</v>
      </c>
      <c r="AU14" s="18">
        <v>49744.670206072988</v>
      </c>
      <c r="AV14" s="18">
        <v>52781.172897760101</v>
      </c>
      <c r="AW14" s="18">
        <v>54757.32797754788</v>
      </c>
      <c r="AX14" s="18">
        <v>52952.957079077933</v>
      </c>
      <c r="AY14" s="18">
        <v>53119.550697966501</v>
      </c>
      <c r="AZ14" s="18">
        <v>56109.245281438649</v>
      </c>
      <c r="BA14" s="18">
        <v>59646.835941516896</v>
      </c>
      <c r="BB14" s="18">
        <v>55207.786007500355</v>
      </c>
      <c r="BC14" s="18">
        <v>35566.969935395784</v>
      </c>
      <c r="BD14" s="18">
        <v>41108.642532058162</v>
      </c>
      <c r="BE14" s="18">
        <v>44436.39852504569</v>
      </c>
      <c r="BF14" s="18">
        <v>41007.079299725607</v>
      </c>
      <c r="BG14" s="18">
        <v>44239.259569517431</v>
      </c>
      <c r="BH14" s="18">
        <v>47597.060066219485</v>
      </c>
      <c r="BI14" s="18">
        <v>53393.892977807191</v>
      </c>
      <c r="BJ14" s="18">
        <v>53083.143802092047</v>
      </c>
      <c r="BK14" s="18">
        <v>56523.188876968517</v>
      </c>
      <c r="BL14" s="18">
        <v>61481.81077278153</v>
      </c>
      <c r="BM14" s="18">
        <v>63914.399068863633</v>
      </c>
      <c r="BN14" s="18">
        <v>61737.741528206177</v>
      </c>
      <c r="BO14" s="18">
        <v>62163.698490920957</v>
      </c>
      <c r="BP14" s="18">
        <v>64026.463569918371</v>
      </c>
    </row>
    <row r="15" spans="1:68" ht="15" customHeight="1" x14ac:dyDescent="0.25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</row>
    <row r="16" spans="1:68" ht="15" customHeight="1" x14ac:dyDescent="0.25">
      <c r="A16" s="21" t="s">
        <v>95</v>
      </c>
      <c r="B16" s="21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</row>
    <row r="17" spans="1:68" ht="15" customHeight="1" x14ac:dyDescent="0.25">
      <c r="A17" s="25" t="s">
        <v>96</v>
      </c>
      <c r="B17" s="26"/>
      <c r="C17" s="27"/>
      <c r="D17" s="27"/>
      <c r="E17" s="27"/>
      <c r="F17" s="27">
        <f t="shared" ref="F17:BM21" si="0">+(F3/B3-1)*100</f>
        <v>9.8800896394209747</v>
      </c>
      <c r="G17" s="27">
        <f t="shared" si="0"/>
        <v>2.9816493700795643</v>
      </c>
      <c r="H17" s="27">
        <f t="shared" si="0"/>
        <v>11.825237096641983</v>
      </c>
      <c r="I17" s="27">
        <f t="shared" si="0"/>
        <v>2.5991026593507938</v>
      </c>
      <c r="J17" s="27">
        <f t="shared" si="0"/>
        <v>1.0543115534608738</v>
      </c>
      <c r="K17" s="27">
        <f t="shared" si="0"/>
        <v>16.418832864311895</v>
      </c>
      <c r="L17" s="27">
        <f t="shared" si="0"/>
        <v>4.9996337900038768</v>
      </c>
      <c r="M17" s="27">
        <f t="shared" si="0"/>
        <v>4.6246276752970106</v>
      </c>
      <c r="N17" s="27">
        <f t="shared" si="0"/>
        <v>-6.0398311927489789E-2</v>
      </c>
      <c r="O17" s="27">
        <f t="shared" si="0"/>
        <v>1.4406020406717568</v>
      </c>
      <c r="P17" s="27">
        <f t="shared" si="0"/>
        <v>2.325197639612453</v>
      </c>
      <c r="Q17" s="27">
        <f t="shared" si="0"/>
        <v>1.1275702632747242</v>
      </c>
      <c r="R17" s="27">
        <f t="shared" si="0"/>
        <v>7.6650521520307047</v>
      </c>
      <c r="S17" s="27">
        <f t="shared" si="0"/>
        <v>1.2528376663247132</v>
      </c>
      <c r="T17" s="27">
        <f t="shared" si="0"/>
        <v>5.6243524006883927</v>
      </c>
      <c r="U17" s="27">
        <f t="shared" si="0"/>
        <v>11.823445258943766</v>
      </c>
      <c r="V17" s="27">
        <f t="shared" si="0"/>
        <v>5.0533077640103619</v>
      </c>
      <c r="W17" s="27">
        <f t="shared" si="0"/>
        <v>3.5258522933932834</v>
      </c>
      <c r="X17" s="27">
        <f t="shared" si="0"/>
        <v>0.19233383952916849</v>
      </c>
      <c r="Y17" s="27">
        <f t="shared" si="0"/>
        <v>1.8278478044430724</v>
      </c>
      <c r="Z17" s="27">
        <f t="shared" si="0"/>
        <v>8.2391611291491316</v>
      </c>
      <c r="AA17" s="27">
        <f t="shared" si="0"/>
        <v>0.26870363812347975</v>
      </c>
      <c r="AB17" s="27">
        <f t="shared" si="0"/>
        <v>2.1008968404739425</v>
      </c>
      <c r="AC17" s="27">
        <f t="shared" si="0"/>
        <v>1.2068294196327045</v>
      </c>
      <c r="AD17" s="27">
        <f t="shared" si="0"/>
        <v>-1.5555704583144703</v>
      </c>
      <c r="AE17" s="27">
        <f t="shared" si="0"/>
        <v>8.9478697448730493E-2</v>
      </c>
      <c r="AF17" s="27">
        <f t="shared" si="0"/>
        <v>4.581291048712921</v>
      </c>
      <c r="AG17" s="27">
        <f t="shared" si="0"/>
        <v>2.4218895320581524</v>
      </c>
      <c r="AH17" s="27">
        <f t="shared" si="0"/>
        <v>0.2662536193982934</v>
      </c>
      <c r="AI17" s="27">
        <f t="shared" si="0"/>
        <v>5.1064383262986901</v>
      </c>
      <c r="AJ17" s="27">
        <f t="shared" si="0"/>
        <v>1.3022937020803482</v>
      </c>
      <c r="AK17" s="27">
        <f t="shared" si="0"/>
        <v>7.4360341866698265</v>
      </c>
      <c r="AL17" s="27">
        <f t="shared" si="0"/>
        <v>13.355355823275072</v>
      </c>
      <c r="AM17" s="27">
        <f t="shared" si="0"/>
        <v>9.5560405588018593</v>
      </c>
      <c r="AN17" s="27">
        <f t="shared" si="0"/>
        <v>6.1020306465506602</v>
      </c>
      <c r="AO17" s="27">
        <f t="shared" si="0"/>
        <v>2.6100385307688212</v>
      </c>
      <c r="AP17" s="27">
        <f t="shared" si="0"/>
        <v>11.089279519471983</v>
      </c>
      <c r="AQ17" s="27">
        <f t="shared" si="0"/>
        <v>13.951054029600197</v>
      </c>
      <c r="AR17" s="27">
        <f t="shared" si="0"/>
        <v>7.0478009310815271</v>
      </c>
      <c r="AS17" s="27">
        <f t="shared" si="0"/>
        <v>5.8622110851791698</v>
      </c>
      <c r="AT17" s="27">
        <f t="shared" si="0"/>
        <v>7.0940618201453809E-2</v>
      </c>
      <c r="AU17" s="27">
        <f t="shared" si="0"/>
        <v>1.8071407772472403</v>
      </c>
      <c r="AV17" s="27">
        <f t="shared" si="0"/>
        <v>10.125194278409211</v>
      </c>
      <c r="AW17" s="27">
        <f t="shared" si="0"/>
        <v>9.9994572249378457</v>
      </c>
      <c r="AX17" s="27">
        <f t="shared" si="0"/>
        <v>4.6458896535645167</v>
      </c>
      <c r="AY17" s="27">
        <f t="shared" si="0"/>
        <v>6.526896309067598</v>
      </c>
      <c r="AZ17" s="27">
        <f t="shared" si="0"/>
        <v>7.9197993420132784</v>
      </c>
      <c r="BA17" s="27">
        <f t="shared" si="0"/>
        <v>11.703067921621635</v>
      </c>
      <c r="BB17" s="27">
        <f t="shared" si="0"/>
        <v>19.503466672191252</v>
      </c>
      <c r="BC17" s="27">
        <f t="shared" si="0"/>
        <v>-21.350075987994366</v>
      </c>
      <c r="BD17" s="27">
        <f t="shared" si="0"/>
        <v>-17.2517953424125</v>
      </c>
      <c r="BE17" s="27">
        <f t="shared" si="0"/>
        <v>-16.064695204670087</v>
      </c>
      <c r="BF17" s="27">
        <f t="shared" si="0"/>
        <v>-27.737965806016106</v>
      </c>
      <c r="BG17" s="27">
        <f t="shared" si="0"/>
        <v>18.693090393754975</v>
      </c>
      <c r="BH17" s="27">
        <f t="shared" si="0"/>
        <v>15.113517120730368</v>
      </c>
      <c r="BI17" s="27">
        <f t="shared" si="0"/>
        <v>20.113488948266877</v>
      </c>
      <c r="BJ17" s="27">
        <f t="shared" si="0"/>
        <v>32.447994668115413</v>
      </c>
      <c r="BK17" s="27">
        <f t="shared" si="0"/>
        <v>29.737603287815205</v>
      </c>
      <c r="BL17" s="27">
        <f t="shared" si="0"/>
        <v>27.525513788427425</v>
      </c>
      <c r="BM17" s="27">
        <f t="shared" si="0"/>
        <v>21.549222938682288</v>
      </c>
      <c r="BN17" s="27">
        <f t="shared" ref="BN17:BP20" si="1">+(BN3/BJ3-1)*100</f>
        <v>20.924599458271366</v>
      </c>
      <c r="BO17" s="27">
        <f t="shared" si="1"/>
        <v>8.9682287355556944</v>
      </c>
      <c r="BP17" s="27">
        <f t="shared" si="1"/>
        <v>8.8832276468613571</v>
      </c>
    </row>
    <row r="18" spans="1:68" ht="15" customHeight="1" x14ac:dyDescent="0.25">
      <c r="A18" s="12" t="s">
        <v>84</v>
      </c>
      <c r="C18" s="28"/>
      <c r="D18" s="28"/>
      <c r="E18" s="28"/>
      <c r="F18" s="28">
        <f t="shared" si="0"/>
        <v>9.1787649645237668</v>
      </c>
      <c r="G18" s="28">
        <f t="shared" si="0"/>
        <v>1.2219429604708676</v>
      </c>
      <c r="H18" s="28">
        <f t="shared" si="0"/>
        <v>10.776413964858001</v>
      </c>
      <c r="I18" s="28">
        <f t="shared" si="0"/>
        <v>5.5768136102279708</v>
      </c>
      <c r="J18" s="28">
        <f t="shared" si="0"/>
        <v>0.5030054046305521</v>
      </c>
      <c r="K18" s="28">
        <f t="shared" si="0"/>
        <v>16.833917583097758</v>
      </c>
      <c r="L18" s="28">
        <f t="shared" si="0"/>
        <v>7.1296461069114692</v>
      </c>
      <c r="M18" s="28">
        <f t="shared" si="0"/>
        <v>0.31691471574575303</v>
      </c>
      <c r="N18" s="28">
        <f t="shared" si="0"/>
        <v>-1.4985470203658924</v>
      </c>
      <c r="O18" s="28">
        <f t="shared" si="0"/>
        <v>0.36860094966377766</v>
      </c>
      <c r="P18" s="28">
        <f t="shared" si="0"/>
        <v>0.931979966511709</v>
      </c>
      <c r="Q18" s="28">
        <f t="shared" si="0"/>
        <v>2.3589005826271769</v>
      </c>
      <c r="R18" s="28">
        <f t="shared" si="0"/>
        <v>4.561989813189693</v>
      </c>
      <c r="S18" s="28">
        <f t="shared" si="0"/>
        <v>4.4074036715691101E-2</v>
      </c>
      <c r="T18" s="28">
        <f t="shared" si="0"/>
        <v>7.1329568164227197</v>
      </c>
      <c r="U18" s="28">
        <f t="shared" si="0"/>
        <v>13.702348718075342</v>
      </c>
      <c r="V18" s="28">
        <f t="shared" si="0"/>
        <v>9.5105418095999603</v>
      </c>
      <c r="W18" s="28">
        <f t="shared" si="0"/>
        <v>6.3620057186233536</v>
      </c>
      <c r="X18" s="28">
        <f t="shared" si="0"/>
        <v>2.9656661262046802</v>
      </c>
      <c r="Y18" s="28">
        <f t="shared" si="0"/>
        <v>2.4440109289147305</v>
      </c>
      <c r="Z18" s="28">
        <f t="shared" si="0"/>
        <v>9.2138822649919572</v>
      </c>
      <c r="AA18" s="28">
        <f t="shared" si="0"/>
        <v>-1.0433522919668703</v>
      </c>
      <c r="AB18" s="28">
        <f t="shared" si="0"/>
        <v>2.9363881081877041</v>
      </c>
      <c r="AC18" s="28">
        <f t="shared" si="0"/>
        <v>4.7281820847788758E-2</v>
      </c>
      <c r="AD18" s="28">
        <f t="shared" si="0"/>
        <v>-4.5707093447577947</v>
      </c>
      <c r="AE18" s="28">
        <f t="shared" si="0"/>
        <v>-2.0801690015931795</v>
      </c>
      <c r="AF18" s="28">
        <f t="shared" si="0"/>
        <v>1.9400941176890063</v>
      </c>
      <c r="AG18" s="28">
        <f t="shared" si="0"/>
        <v>4.4647521662929845</v>
      </c>
      <c r="AH18" s="28">
        <f t="shared" si="0"/>
        <v>-0.72303449318810165</v>
      </c>
      <c r="AI18" s="28">
        <f t="shared" si="0"/>
        <v>4.824354245720941</v>
      </c>
      <c r="AJ18" s="28">
        <f t="shared" si="0"/>
        <v>2.5854883989795852</v>
      </c>
      <c r="AK18" s="28">
        <f t="shared" si="0"/>
        <v>5.7977107394270089</v>
      </c>
      <c r="AL18" s="28">
        <f t="shared" si="0"/>
        <v>15.350217747104566</v>
      </c>
      <c r="AM18" s="28">
        <f t="shared" si="0"/>
        <v>12.514085800944773</v>
      </c>
      <c r="AN18" s="28">
        <f t="shared" si="0"/>
        <v>5.2514106328968024</v>
      </c>
      <c r="AO18" s="28">
        <f t="shared" si="0"/>
        <v>3.6688129907366251</v>
      </c>
      <c r="AP18" s="28">
        <f t="shared" si="0"/>
        <v>16.986230356365528</v>
      </c>
      <c r="AQ18" s="28">
        <f t="shared" si="0"/>
        <v>19.760617017992033</v>
      </c>
      <c r="AR18" s="28">
        <f t="shared" si="0"/>
        <v>8.5889724848291493</v>
      </c>
      <c r="AS18" s="28">
        <f t="shared" si="0"/>
        <v>10.523495618396851</v>
      </c>
      <c r="AT18" s="28">
        <f t="shared" si="0"/>
        <v>-0.8289956374314511</v>
      </c>
      <c r="AU18" s="28">
        <f t="shared" si="0"/>
        <v>2.8068549494064676E-2</v>
      </c>
      <c r="AV18" s="28">
        <f t="shared" si="0"/>
        <v>11.452463718375071</v>
      </c>
      <c r="AW18" s="28">
        <f t="shared" si="0"/>
        <v>9.5927724968693404</v>
      </c>
      <c r="AX18" s="28">
        <f t="shared" si="0"/>
        <v>0.35083836051563733</v>
      </c>
      <c r="AY18" s="28">
        <f t="shared" si="0"/>
        <v>3.4376365392221553</v>
      </c>
      <c r="AZ18" s="28">
        <f t="shared" si="0"/>
        <v>6.0742481743676136</v>
      </c>
      <c r="BA18" s="28">
        <f t="shared" si="0"/>
        <v>10.441940244515768</v>
      </c>
      <c r="BB18" s="28">
        <f t="shared" si="0"/>
        <v>24.928344397547431</v>
      </c>
      <c r="BC18" s="28">
        <f t="shared" si="0"/>
        <v>-27.708633762074175</v>
      </c>
      <c r="BD18" s="28">
        <f t="shared" si="0"/>
        <v>-23.40442642709818</v>
      </c>
      <c r="BE18" s="28">
        <f t="shared" si="0"/>
        <v>-22.993902230800799</v>
      </c>
      <c r="BF18" s="28">
        <f t="shared" si="0"/>
        <v>-35.68534870821879</v>
      </c>
      <c r="BG18" s="28">
        <f t="shared" si="0"/>
        <v>22.019421765774251</v>
      </c>
      <c r="BH18" s="28">
        <f t="shared" si="0"/>
        <v>18.361516251834619</v>
      </c>
      <c r="BI18" s="28">
        <f t="shared" si="0"/>
        <v>27.979731269603668</v>
      </c>
      <c r="BJ18" s="28">
        <f t="shared" si="0"/>
        <v>44.194359540792249</v>
      </c>
      <c r="BK18" s="28">
        <f t="shared" si="0"/>
        <v>41.432996496162858</v>
      </c>
      <c r="BL18" s="28">
        <f t="shared" si="0"/>
        <v>37.07062671408692</v>
      </c>
      <c r="BM18" s="28">
        <f t="shared" si="0"/>
        <v>25.700375928243613</v>
      </c>
      <c r="BN18" s="28">
        <f t="shared" si="1"/>
        <v>24.849119960911349</v>
      </c>
      <c r="BO18" s="28">
        <f t="shared" si="1"/>
        <v>9.7900830552857254</v>
      </c>
      <c r="BP18" s="28">
        <f t="shared" si="1"/>
        <v>9.2096013632803952</v>
      </c>
    </row>
    <row r="19" spans="1:68" ht="15" customHeight="1" x14ac:dyDescent="0.25">
      <c r="A19" s="14" t="s">
        <v>85</v>
      </c>
      <c r="B19" s="16"/>
      <c r="C19" s="29"/>
      <c r="D19" s="29"/>
      <c r="E19" s="29"/>
      <c r="F19" s="29">
        <f t="shared" si="0"/>
        <v>12.579625758960432</v>
      </c>
      <c r="G19" s="29">
        <f t="shared" si="0"/>
        <v>9.2510789455655598</v>
      </c>
      <c r="H19" s="29">
        <f t="shared" si="0"/>
        <v>15.009238039271677</v>
      </c>
      <c r="I19" s="29">
        <f t="shared" si="0"/>
        <v>-5.4327722324583387</v>
      </c>
      <c r="J19" s="29">
        <f t="shared" si="0"/>
        <v>3.1122919639663182</v>
      </c>
      <c r="K19" s="29">
        <f t="shared" si="0"/>
        <v>15.0486658995169</v>
      </c>
      <c r="L19" s="29">
        <f t="shared" si="0"/>
        <v>-1.2286389340990356</v>
      </c>
      <c r="M19" s="29">
        <f t="shared" si="0"/>
        <v>17.596690591056195</v>
      </c>
      <c r="N19" s="29">
        <f t="shared" si="0"/>
        <v>5.1722410561453325</v>
      </c>
      <c r="O19" s="29">
        <f t="shared" si="0"/>
        <v>5.0341159218013631</v>
      </c>
      <c r="P19" s="29">
        <f t="shared" si="0"/>
        <v>6.7437816154220176</v>
      </c>
      <c r="Q19" s="29">
        <f t="shared" si="0"/>
        <v>-2.0355516420494935</v>
      </c>
      <c r="R19" s="29">
        <f t="shared" si="0"/>
        <v>18.239288610289826</v>
      </c>
      <c r="S19" s="29">
        <f t="shared" si="0"/>
        <v>5.1248164569329679</v>
      </c>
      <c r="T19" s="29">
        <f t="shared" si="0"/>
        <v>1.1003198479112797</v>
      </c>
      <c r="U19" s="29">
        <f t="shared" si="0"/>
        <v>6.7802830433773664</v>
      </c>
      <c r="V19" s="29">
        <f t="shared" si="0"/>
        <v>-8.3785470124523762</v>
      </c>
      <c r="W19" s="29">
        <f t="shared" si="0"/>
        <v>-5.1199922987423925</v>
      </c>
      <c r="X19" s="29">
        <f t="shared" si="0"/>
        <v>-8.620646802150155</v>
      </c>
      <c r="Y19" s="29">
        <f t="shared" si="0"/>
        <v>6.6794330606612107E-2</v>
      </c>
      <c r="Z19" s="29">
        <f t="shared" si="0"/>
        <v>4.7283320666692275</v>
      </c>
      <c r="AA19" s="29">
        <f t="shared" si="0"/>
        <v>4.752458490317002</v>
      </c>
      <c r="AB19" s="29">
        <f t="shared" si="0"/>
        <v>-0.8907283220053519</v>
      </c>
      <c r="AC19" s="29">
        <f t="shared" si="0"/>
        <v>4.5996586986519539</v>
      </c>
      <c r="AD19" s="29">
        <f t="shared" si="0"/>
        <v>9.7697443200850387</v>
      </c>
      <c r="AE19" s="29">
        <f t="shared" si="0"/>
        <v>7.0936939038735103</v>
      </c>
      <c r="AF19" s="29">
        <f t="shared" si="0"/>
        <v>14.403760504019747</v>
      </c>
      <c r="AG19" s="29">
        <f t="shared" si="0"/>
        <v>-3.295366187355564</v>
      </c>
      <c r="AH19" s="29">
        <f t="shared" si="0"/>
        <v>3.4967167847415048</v>
      </c>
      <c r="AI19" s="29">
        <f t="shared" si="0"/>
        <v>5.9390751145927956</v>
      </c>
      <c r="AJ19" s="29">
        <f t="shared" si="0"/>
        <v>-2.9499406259906769</v>
      </c>
      <c r="AK19" s="29">
        <f t="shared" si="0"/>
        <v>12.389060019559906</v>
      </c>
      <c r="AL19" s="29">
        <f t="shared" si="0"/>
        <v>7.1068415672377094</v>
      </c>
      <c r="AM19" s="29">
        <f t="shared" si="0"/>
        <v>0.9165556846926437</v>
      </c>
      <c r="AN19" s="29">
        <f t="shared" si="0"/>
        <v>9.0815784309160819</v>
      </c>
      <c r="AO19" s="29">
        <f t="shared" si="0"/>
        <v>-0.40315228074595533</v>
      </c>
      <c r="AP19" s="29">
        <f t="shared" si="0"/>
        <v>-8.8033702735831767</v>
      </c>
      <c r="AQ19" s="29">
        <f t="shared" si="0"/>
        <v>-4.9667611230102331</v>
      </c>
      <c r="AR19" s="29">
        <f t="shared" si="0"/>
        <v>1.8389460993098572</v>
      </c>
      <c r="AS19" s="29">
        <f t="shared" si="0"/>
        <v>-7.9458062793745903</v>
      </c>
      <c r="AT19" s="29">
        <f t="shared" si="0"/>
        <v>3.9652713930090178</v>
      </c>
      <c r="AU19" s="29">
        <f t="shared" si="0"/>
        <v>9.1077581400738516</v>
      </c>
      <c r="AV19" s="29">
        <f t="shared" si="0"/>
        <v>5.3419540606770122</v>
      </c>
      <c r="AW19" s="29">
        <f t="shared" si="0"/>
        <v>11.445877858209386</v>
      </c>
      <c r="AX19" s="29">
        <f t="shared" si="0"/>
        <v>22.374955900628525</v>
      </c>
      <c r="AY19" s="29">
        <f t="shared" si="0"/>
        <v>18.149051929550165</v>
      </c>
      <c r="AZ19" s="29">
        <f t="shared" si="0"/>
        <v>14.95663633148081</v>
      </c>
      <c r="BA19" s="29">
        <f t="shared" si="0"/>
        <v>16.113830749146363</v>
      </c>
      <c r="BB19" s="29">
        <f t="shared" si="0"/>
        <v>1.1407929007247519</v>
      </c>
      <c r="BC19" s="29">
        <f t="shared" si="0"/>
        <v>-0.4070598748606935</v>
      </c>
      <c r="BD19" s="29">
        <f t="shared" si="0"/>
        <v>4.3947297920892803</v>
      </c>
      <c r="BE19" s="29">
        <f t="shared" si="0"/>
        <v>6.986224633332383</v>
      </c>
      <c r="BF19" s="29">
        <f t="shared" si="0"/>
        <v>5.4900748463333704</v>
      </c>
      <c r="BG19" s="29">
        <f t="shared" si="0"/>
        <v>10.740584565534196</v>
      </c>
      <c r="BH19" s="29">
        <f t="shared" si="0"/>
        <v>6.7291880130267101</v>
      </c>
      <c r="BI19" s="29">
        <f t="shared" si="0"/>
        <v>1.2783296204882166</v>
      </c>
      <c r="BJ19" s="29">
        <f t="shared" si="0"/>
        <v>2.5058846842284321</v>
      </c>
      <c r="BK19" s="29">
        <f t="shared" si="0"/>
        <v>-1.0712449469451935</v>
      </c>
      <c r="BL19" s="29">
        <f t="shared" si="0"/>
        <v>0.20047430041574277</v>
      </c>
      <c r="BM19" s="29">
        <f t="shared" si="0"/>
        <v>8.9890568904284365</v>
      </c>
      <c r="BN19" s="29">
        <f t="shared" si="1"/>
        <v>6.8523025142273042</v>
      </c>
      <c r="BO19" s="29">
        <f t="shared" si="1"/>
        <v>5.8730646587239033</v>
      </c>
      <c r="BP19" s="29">
        <f t="shared" si="1"/>
        <v>7.6051138426478815</v>
      </c>
    </row>
    <row r="20" spans="1:68" ht="15" customHeight="1" x14ac:dyDescent="0.25">
      <c r="A20" s="4" t="s">
        <v>97</v>
      </c>
      <c r="C20" s="28"/>
      <c r="D20" s="28"/>
      <c r="E20" s="28"/>
      <c r="F20" s="28">
        <f t="shared" si="0"/>
        <v>-8.9807957316848981</v>
      </c>
      <c r="G20" s="28">
        <f t="shared" si="0"/>
        <v>-11.762175747361814</v>
      </c>
      <c r="H20" s="28">
        <f t="shared" si="0"/>
        <v>13.726339445158708</v>
      </c>
      <c r="I20" s="28">
        <f t="shared" si="0"/>
        <v>37.36328118902901</v>
      </c>
      <c r="J20" s="28">
        <f t="shared" si="0"/>
        <v>38.998255930204316</v>
      </c>
      <c r="K20" s="28">
        <f t="shared" si="0"/>
        <v>-4.5386233471009003</v>
      </c>
      <c r="L20" s="28">
        <f t="shared" si="0"/>
        <v>-14.33433074809064</v>
      </c>
      <c r="M20" s="28">
        <f t="shared" si="0"/>
        <v>-36.639383587430586</v>
      </c>
      <c r="N20" s="28">
        <f t="shared" si="0"/>
        <v>-8.1264691850650994</v>
      </c>
      <c r="O20" s="28">
        <f t="shared" si="0"/>
        <v>22.475167344348645</v>
      </c>
      <c r="P20" s="28">
        <f t="shared" si="0"/>
        <v>9.6264636382519697</v>
      </c>
      <c r="Q20" s="28">
        <f t="shared" si="0"/>
        <v>26.180484287049175</v>
      </c>
      <c r="R20" s="28">
        <f t="shared" si="0"/>
        <v>6.0337708454207384</v>
      </c>
      <c r="S20" s="28">
        <f t="shared" si="0"/>
        <v>17.898927127417252</v>
      </c>
      <c r="T20" s="28">
        <f t="shared" si="0"/>
        <v>8.5194990611882293</v>
      </c>
      <c r="U20" s="28">
        <f t="shared" si="0"/>
        <v>-5.5482636724599521</v>
      </c>
      <c r="V20" s="28">
        <f t="shared" si="0"/>
        <v>-17.313867982132702</v>
      </c>
      <c r="W20" s="28">
        <f t="shared" si="0"/>
        <v>-32.917086205767589</v>
      </c>
      <c r="X20" s="28">
        <f t="shared" si="0"/>
        <v>-11.818691023171946</v>
      </c>
      <c r="Y20" s="28">
        <f t="shared" si="0"/>
        <v>-16.369748241365421</v>
      </c>
      <c r="Z20" s="28">
        <f t="shared" si="0"/>
        <v>-27.762821908995839</v>
      </c>
      <c r="AA20" s="28">
        <f t="shared" si="0"/>
        <v>1.4321940045949777</v>
      </c>
      <c r="AB20" s="28">
        <f t="shared" si="0"/>
        <v>-22.099889957157771</v>
      </c>
      <c r="AC20" s="28">
        <f t="shared" si="0"/>
        <v>-2.6834331892042873</v>
      </c>
      <c r="AD20" s="28">
        <f t="shared" si="0"/>
        <v>27.13361968593706</v>
      </c>
      <c r="AE20" s="28">
        <f t="shared" si="0"/>
        <v>11.387351474048192</v>
      </c>
      <c r="AF20" s="28">
        <f t="shared" si="0"/>
        <v>42.592952196485825</v>
      </c>
      <c r="AG20" s="28">
        <f t="shared" si="0"/>
        <v>-6.0113104827223101</v>
      </c>
      <c r="AH20" s="28">
        <f t="shared" si="0"/>
        <v>2.3037943905407365</v>
      </c>
      <c r="AI20" s="28">
        <f t="shared" si="0"/>
        <v>-2.2251550939450637</v>
      </c>
      <c r="AJ20" s="28">
        <f t="shared" si="0"/>
        <v>-44.569514187845726</v>
      </c>
      <c r="AK20" s="28">
        <f t="shared" si="0"/>
        <v>-6.6666489344834883</v>
      </c>
      <c r="AL20" s="28">
        <f t="shared" si="0"/>
        <v>-28.479682062729729</v>
      </c>
      <c r="AM20" s="28">
        <f t="shared" si="0"/>
        <v>-8.7258165655542008</v>
      </c>
      <c r="AN20" s="28">
        <f t="shared" si="0"/>
        <v>65.330040019803718</v>
      </c>
      <c r="AO20" s="28">
        <f t="shared" si="0"/>
        <v>6.9627747200720069</v>
      </c>
      <c r="AP20" s="28">
        <f t="shared" si="0"/>
        <v>17.175908422478138</v>
      </c>
      <c r="AQ20" s="28">
        <f t="shared" si="0"/>
        <v>0.3060785357393403</v>
      </c>
      <c r="AR20" s="28">
        <f t="shared" si="0"/>
        <v>-0.48694202738944758</v>
      </c>
      <c r="AS20" s="28">
        <f t="shared" si="0"/>
        <v>22.650200027444491</v>
      </c>
      <c r="AT20" s="28">
        <f t="shared" si="0"/>
        <v>-19.816805952067906</v>
      </c>
      <c r="AU20" s="28">
        <f t="shared" si="0"/>
        <v>11.937404816465346</v>
      </c>
      <c r="AV20" s="28">
        <f t="shared" si="0"/>
        <v>13.689073701042243</v>
      </c>
      <c r="AW20" s="28">
        <f t="shared" si="0"/>
        <v>-14.114940210385774</v>
      </c>
      <c r="AX20" s="28">
        <f t="shared" si="0"/>
        <v>20.670644048236198</v>
      </c>
      <c r="AY20" s="28">
        <f t="shared" si="0"/>
        <v>-12.001340222216294</v>
      </c>
      <c r="AZ20" s="28">
        <f t="shared" si="0"/>
        <v>-12.17785639181953</v>
      </c>
      <c r="BA20" s="28">
        <f t="shared" si="0"/>
        <v>-17.372513531539081</v>
      </c>
      <c r="BB20" s="28">
        <f t="shared" si="0"/>
        <v>-37.727397885322077</v>
      </c>
      <c r="BC20" s="28">
        <f t="shared" si="0"/>
        <v>-11.047056702447177</v>
      </c>
      <c r="BD20" s="28">
        <f t="shared" si="0"/>
        <v>6.6023062393625542</v>
      </c>
      <c r="BE20" s="28">
        <f t="shared" si="0"/>
        <v>32.385663956764745</v>
      </c>
      <c r="BF20" s="28">
        <f t="shared" si="0"/>
        <v>142.12505349216738</v>
      </c>
      <c r="BG20" s="28">
        <f t="shared" si="0"/>
        <v>29.513444209279569</v>
      </c>
      <c r="BH20" s="28">
        <f t="shared" si="0"/>
        <v>-7.185936785790437</v>
      </c>
      <c r="BI20" s="28">
        <f t="shared" si="0"/>
        <v>-23.903260485504607</v>
      </c>
      <c r="BJ20" s="28">
        <f t="shared" si="0"/>
        <v>-46.377640821746247</v>
      </c>
      <c r="BK20" s="28">
        <f t="shared" si="0"/>
        <v>-28.150859186331058</v>
      </c>
      <c r="BL20" s="28">
        <f t="shared" si="0"/>
        <v>-14.419034464224524</v>
      </c>
      <c r="BM20" s="28">
        <f t="shared" si="0"/>
        <v>-36.777088955622204</v>
      </c>
      <c r="BN20" s="28">
        <f t="shared" si="1"/>
        <v>-8.9367929992595023</v>
      </c>
      <c r="BO20" s="28">
        <f t="shared" si="1"/>
        <v>-9.4552174134787776</v>
      </c>
      <c r="BP20" s="28">
        <f t="shared" si="1"/>
        <v>4.1497504414675035</v>
      </c>
    </row>
    <row r="21" spans="1:68" ht="15" customHeight="1" x14ac:dyDescent="0.25">
      <c r="A21" s="16" t="s">
        <v>98</v>
      </c>
      <c r="B21" s="16"/>
      <c r="C21" s="29"/>
      <c r="D21" s="29"/>
      <c r="E21" s="29"/>
      <c r="F21" s="29">
        <f t="shared" si="0"/>
        <v>23.50627362249562</v>
      </c>
      <c r="G21" s="29">
        <f t="shared" si="0"/>
        <v>9.8324012814138264</v>
      </c>
      <c r="H21" s="29">
        <f t="shared" si="0"/>
        <v>22.049064682151155</v>
      </c>
      <c r="I21" s="29">
        <f t="shared" si="0"/>
        <v>-0.16570350270882495</v>
      </c>
      <c r="J21" s="29">
        <f t="shared" si="0"/>
        <v>-21.409086917258534</v>
      </c>
      <c r="K21" s="29">
        <f t="shared" si="0"/>
        <v>-15.334883589435144</v>
      </c>
      <c r="L21" s="29">
        <f t="shared" si="0"/>
        <v>-10.110019952934657</v>
      </c>
      <c r="M21" s="29">
        <f t="shared" si="0"/>
        <v>-13.05595685844807</v>
      </c>
      <c r="N21" s="29">
        <f t="shared" si="0"/>
        <v>3.2256184070620142</v>
      </c>
      <c r="O21" s="29">
        <f t="shared" si="0"/>
        <v>1.3805097056783122</v>
      </c>
      <c r="P21" s="29">
        <f t="shared" si="0"/>
        <v>10.039796580181903</v>
      </c>
      <c r="Q21" s="29">
        <f t="shared" si="0"/>
        <v>12.584746040718509</v>
      </c>
      <c r="R21" s="29">
        <f t="shared" si="0"/>
        <v>10.79544819779683</v>
      </c>
      <c r="S21" s="29">
        <f t="shared" si="0"/>
        <v>11.108417102399049</v>
      </c>
      <c r="T21" s="29">
        <f t="shared" si="0"/>
        <v>18.745029500507847</v>
      </c>
      <c r="U21" s="29">
        <f t="shared" ref="U21:BP25" si="2">+(U7/Q7-1)*100</f>
        <v>21.760969939929641</v>
      </c>
      <c r="V21" s="29">
        <f t="shared" si="2"/>
        <v>26.057205428611251</v>
      </c>
      <c r="W21" s="29">
        <f t="shared" si="2"/>
        <v>28.996853124930656</v>
      </c>
      <c r="X21" s="29">
        <f t="shared" si="2"/>
        <v>12.176131240391319</v>
      </c>
      <c r="Y21" s="29">
        <f t="shared" si="2"/>
        <v>1.3062742388481929</v>
      </c>
      <c r="Z21" s="29">
        <f t="shared" si="2"/>
        <v>3.248327108547433</v>
      </c>
      <c r="AA21" s="29">
        <f t="shared" si="2"/>
        <v>-1.6903081454378022</v>
      </c>
      <c r="AB21" s="29">
        <f t="shared" si="2"/>
        <v>-0.56745945493990035</v>
      </c>
      <c r="AC21" s="29">
        <f t="shared" si="2"/>
        <v>8.0762041224251124</v>
      </c>
      <c r="AD21" s="29">
        <f t="shared" si="2"/>
        <v>0.31423216675525723</v>
      </c>
      <c r="AE21" s="29">
        <f t="shared" si="2"/>
        <v>-5.7298251705346299</v>
      </c>
      <c r="AF21" s="29">
        <f t="shared" si="2"/>
        <v>-13.108955034416425</v>
      </c>
      <c r="AG21" s="29">
        <f t="shared" si="2"/>
        <v>17.171349458361384</v>
      </c>
      <c r="AH21" s="29">
        <f t="shared" si="2"/>
        <v>19.152808633972327</v>
      </c>
      <c r="AI21" s="29">
        <f t="shared" si="2"/>
        <v>15.208083675306373</v>
      </c>
      <c r="AJ21" s="29">
        <f t="shared" si="2"/>
        <v>29.54553402624034</v>
      </c>
      <c r="AK21" s="29">
        <f t="shared" si="2"/>
        <v>-4.4805177864508883</v>
      </c>
      <c r="AL21" s="29">
        <f t="shared" si="2"/>
        <v>9.8648949916134256</v>
      </c>
      <c r="AM21" s="29">
        <f t="shared" si="2"/>
        <v>2.2105832523010349</v>
      </c>
      <c r="AN21" s="29">
        <f t="shared" si="2"/>
        <v>8.8729611948146214E-2</v>
      </c>
      <c r="AO21" s="29">
        <f t="shared" si="2"/>
        <v>14.775843076795736</v>
      </c>
      <c r="AP21" s="29">
        <f t="shared" si="2"/>
        <v>11.006063921632547</v>
      </c>
      <c r="AQ21" s="29">
        <f t="shared" si="2"/>
        <v>0.95495621049712653</v>
      </c>
      <c r="AR21" s="29">
        <f t="shared" si="2"/>
        <v>8.6887211950231968</v>
      </c>
      <c r="AS21" s="29">
        <f t="shared" si="2"/>
        <v>8.1268150096646998</v>
      </c>
      <c r="AT21" s="29">
        <f t="shared" si="2"/>
        <v>9.6047524860775049</v>
      </c>
      <c r="AU21" s="29">
        <f t="shared" si="2"/>
        <v>30.194801661406444</v>
      </c>
      <c r="AV21" s="29">
        <f t="shared" si="2"/>
        <v>9.9191158529306165</v>
      </c>
      <c r="AW21" s="29">
        <f t="shared" si="2"/>
        <v>13.249805119257196</v>
      </c>
      <c r="AX21" s="29">
        <f t="shared" si="2"/>
        <v>6.9902442607194359</v>
      </c>
      <c r="AY21" s="29">
        <f t="shared" si="2"/>
        <v>7.4961748938619621</v>
      </c>
      <c r="AZ21" s="29">
        <f t="shared" si="2"/>
        <v>12.251128106839971</v>
      </c>
      <c r="BA21" s="29">
        <f t="shared" si="2"/>
        <v>11.899365713301657</v>
      </c>
      <c r="BB21" s="29">
        <f t="shared" si="2"/>
        <v>-1.0780078885854305</v>
      </c>
      <c r="BC21" s="29">
        <f t="shared" si="2"/>
        <v>-76.043742831701124</v>
      </c>
      <c r="BD21" s="29">
        <f t="shared" si="2"/>
        <v>-77.962003198926226</v>
      </c>
      <c r="BE21" s="29">
        <f t="shared" si="2"/>
        <v>-74.319900489720524</v>
      </c>
      <c r="BF21" s="29">
        <f t="shared" si="2"/>
        <v>-68.847417800255798</v>
      </c>
      <c r="BG21" s="29">
        <f t="shared" si="2"/>
        <v>62.123970284196893</v>
      </c>
      <c r="BH21" s="29">
        <f t="shared" si="2"/>
        <v>116.3927330770203</v>
      </c>
      <c r="BI21" s="29">
        <f t="shared" si="2"/>
        <v>123.65702263524882</v>
      </c>
      <c r="BJ21" s="29">
        <f t="shared" si="2"/>
        <v>163.70519108262798</v>
      </c>
      <c r="BK21" s="29">
        <f t="shared" si="2"/>
        <v>137.53962980150288</v>
      </c>
      <c r="BL21" s="29">
        <f t="shared" si="2"/>
        <v>124.42147621678275</v>
      </c>
      <c r="BM21" s="29">
        <f t="shared" si="2"/>
        <v>60.583709650270357</v>
      </c>
      <c r="BN21" s="29">
        <f t="shared" si="2"/>
        <v>33.318985354110239</v>
      </c>
      <c r="BO21" s="29">
        <f t="shared" si="2"/>
        <v>2.219516661113663</v>
      </c>
      <c r="BP21" s="29">
        <f t="shared" si="2"/>
        <v>-3.7427827586876794</v>
      </c>
    </row>
    <row r="22" spans="1:68" ht="15" customHeight="1" x14ac:dyDescent="0.25">
      <c r="A22" s="12" t="s">
        <v>88</v>
      </c>
      <c r="C22" s="28"/>
      <c r="D22" s="28"/>
      <c r="E22" s="28"/>
      <c r="F22" s="28">
        <f t="shared" ref="F22:BM26" si="3">+(F8/B8-1)*100</f>
        <v>12.345071994123668</v>
      </c>
      <c r="G22" s="28">
        <f t="shared" si="3"/>
        <v>4.464866339554141</v>
      </c>
      <c r="H22" s="28">
        <f t="shared" si="3"/>
        <v>143.71662752263467</v>
      </c>
      <c r="I22" s="28">
        <f t="shared" si="3"/>
        <v>38.038669011578087</v>
      </c>
      <c r="J22" s="28">
        <f t="shared" si="3"/>
        <v>-38.934812959313668</v>
      </c>
      <c r="K22" s="28">
        <f t="shared" si="3"/>
        <v>6.0478257710841365</v>
      </c>
      <c r="L22" s="28">
        <f t="shared" si="3"/>
        <v>-9.2400778368568091</v>
      </c>
      <c r="M22" s="28">
        <f t="shared" si="3"/>
        <v>11.666708525123992</v>
      </c>
      <c r="N22" s="28">
        <f t="shared" si="3"/>
        <v>71.593889024902396</v>
      </c>
      <c r="O22" s="28">
        <f t="shared" si="3"/>
        <v>71.373859629533627</v>
      </c>
      <c r="P22" s="28">
        <f t="shared" si="3"/>
        <v>-21.084230723447718</v>
      </c>
      <c r="Q22" s="28">
        <f t="shared" si="3"/>
        <v>74.227251890834395</v>
      </c>
      <c r="R22" s="28">
        <f t="shared" si="3"/>
        <v>58.148000100467613</v>
      </c>
      <c r="S22" s="28">
        <f t="shared" si="3"/>
        <v>13.377515774906668</v>
      </c>
      <c r="T22" s="28">
        <f t="shared" si="3"/>
        <v>76.847763334202753</v>
      </c>
      <c r="U22" s="28">
        <f t="shared" si="3"/>
        <v>6.3151578467046665</v>
      </c>
      <c r="V22" s="28">
        <f t="shared" si="3"/>
        <v>-19.690613897932064</v>
      </c>
      <c r="W22" s="28">
        <f t="shared" si="3"/>
        <v>15.161027113972336</v>
      </c>
      <c r="X22" s="28">
        <f t="shared" si="3"/>
        <v>24.445264270916709</v>
      </c>
      <c r="Y22" s="28">
        <f t="shared" si="3"/>
        <v>-39.253698404460614</v>
      </c>
      <c r="Z22" s="28">
        <f t="shared" si="3"/>
        <v>-20.621266036382224</v>
      </c>
      <c r="AA22" s="28">
        <f t="shared" si="3"/>
        <v>7.2272064429367955</v>
      </c>
      <c r="AB22" s="28">
        <f t="shared" si="3"/>
        <v>28.465267406613968</v>
      </c>
      <c r="AC22" s="28">
        <f t="shared" si="3"/>
        <v>75.597994158086522</v>
      </c>
      <c r="AD22" s="28">
        <f t="shared" si="3"/>
        <v>83.059142469848183</v>
      </c>
      <c r="AE22" s="28">
        <f t="shared" si="3"/>
        <v>-35.929530052187289</v>
      </c>
      <c r="AF22" s="28">
        <f t="shared" si="3"/>
        <v>2.0515633570594938</v>
      </c>
      <c r="AG22" s="28">
        <f t="shared" si="3"/>
        <v>75.869061263319892</v>
      </c>
      <c r="AH22" s="28">
        <f t="shared" si="3"/>
        <v>134.07027357059187</v>
      </c>
      <c r="AI22" s="28">
        <f t="shared" si="3"/>
        <v>240.30566649081595</v>
      </c>
      <c r="AJ22" s="28">
        <f t="shared" si="3"/>
        <v>67.299817666173951</v>
      </c>
      <c r="AK22" s="28">
        <f t="shared" si="3"/>
        <v>24.827841317799116</v>
      </c>
      <c r="AL22" s="28">
        <f t="shared" si="3"/>
        <v>5.4280261642183358</v>
      </c>
      <c r="AM22" s="28">
        <f t="shared" si="3"/>
        <v>-19.120000444218032</v>
      </c>
      <c r="AN22" s="28">
        <f t="shared" si="3"/>
        <v>-13.363164935478554</v>
      </c>
      <c r="AO22" s="28">
        <f t="shared" si="3"/>
        <v>-14.74053818876464</v>
      </c>
      <c r="AP22" s="28">
        <f t="shared" si="3"/>
        <v>-7.5265057372657989</v>
      </c>
      <c r="AQ22" s="28">
        <f t="shared" si="3"/>
        <v>0.71229531227214871</v>
      </c>
      <c r="AR22" s="28">
        <f t="shared" si="3"/>
        <v>9.9075477541413104</v>
      </c>
      <c r="AS22" s="28">
        <f t="shared" si="3"/>
        <v>47.591475888153042</v>
      </c>
      <c r="AT22" s="28">
        <f t="shared" si="3"/>
        <v>61.950357309873063</v>
      </c>
      <c r="AU22" s="28">
        <f t="shared" si="3"/>
        <v>86.999866000891998</v>
      </c>
      <c r="AV22" s="28">
        <f t="shared" si="3"/>
        <v>90.485684894954062</v>
      </c>
      <c r="AW22" s="28">
        <f t="shared" si="3"/>
        <v>39.673323794924542</v>
      </c>
      <c r="AX22" s="28">
        <f t="shared" si="3"/>
        <v>8.4043077811411635</v>
      </c>
      <c r="AY22" s="28">
        <f t="shared" si="3"/>
        <v>2.8324912448813855</v>
      </c>
      <c r="AZ22" s="28">
        <f t="shared" si="3"/>
        <v>-12.602803918616168</v>
      </c>
      <c r="BA22" s="28">
        <f t="shared" si="3"/>
        <v>-3.674214287143629</v>
      </c>
      <c r="BB22" s="28">
        <f t="shared" si="3"/>
        <v>-20.752477231596256</v>
      </c>
      <c r="BC22" s="28">
        <f t="shared" si="3"/>
        <v>-72.463508989096297</v>
      </c>
      <c r="BD22" s="28">
        <f t="shared" si="3"/>
        <v>-64.471823445417954</v>
      </c>
      <c r="BE22" s="28">
        <f t="shared" si="3"/>
        <v>-58.449117826671525</v>
      </c>
      <c r="BF22" s="28">
        <f t="shared" si="3"/>
        <v>-38.476757223148979</v>
      </c>
      <c r="BG22" s="28">
        <f t="shared" si="3"/>
        <v>137.34568824233807</v>
      </c>
      <c r="BH22" s="28">
        <f t="shared" si="3"/>
        <v>92.407085018281137</v>
      </c>
      <c r="BI22" s="28">
        <f t="shared" si="3"/>
        <v>53.600760444049286</v>
      </c>
      <c r="BJ22" s="28">
        <f t="shared" si="3"/>
        <v>102.07600597062819</v>
      </c>
      <c r="BK22" s="28">
        <f t="shared" si="3"/>
        <v>80.239601289842426</v>
      </c>
      <c r="BL22" s="28">
        <f t="shared" si="3"/>
        <v>104.12631823136765</v>
      </c>
      <c r="BM22" s="28">
        <f t="shared" si="3"/>
        <v>38.139389089867826</v>
      </c>
      <c r="BN22" s="28">
        <f t="shared" si="2"/>
        <v>25.597707774204579</v>
      </c>
      <c r="BO22" s="28">
        <f t="shared" si="2"/>
        <v>-24.530309008557396</v>
      </c>
      <c r="BP22" s="28">
        <f t="shared" si="2"/>
        <v>-44.609886567818045</v>
      </c>
    </row>
    <row r="23" spans="1:68" ht="15" customHeight="1" x14ac:dyDescent="0.25">
      <c r="A23" s="37" t="s">
        <v>89</v>
      </c>
      <c r="C23" s="28"/>
      <c r="D23" s="28"/>
      <c r="E23" s="28"/>
      <c r="F23" s="28">
        <f t="shared" si="3"/>
        <v>24.239723638719248</v>
      </c>
      <c r="G23" s="28">
        <f t="shared" si="3"/>
        <v>10.14367830149261</v>
      </c>
      <c r="H23" s="28">
        <f t="shared" si="3"/>
        <v>17.231348975927176</v>
      </c>
      <c r="I23" s="28">
        <f t="shared" si="3"/>
        <v>-1.9031787570646608</v>
      </c>
      <c r="J23" s="28">
        <f t="shared" si="3"/>
        <v>-20.367659186869545</v>
      </c>
      <c r="K23" s="28">
        <f t="shared" si="3"/>
        <v>-16.51098721813571</v>
      </c>
      <c r="L23" s="28">
        <f t="shared" si="3"/>
        <v>-10.181633982972482</v>
      </c>
      <c r="M23" s="28">
        <f t="shared" si="3"/>
        <v>-14.63810329068812</v>
      </c>
      <c r="N23" s="28">
        <f t="shared" si="3"/>
        <v>0.11023198313611093</v>
      </c>
      <c r="O23" s="28">
        <f t="shared" si="3"/>
        <v>-3.5095265572062551</v>
      </c>
      <c r="P23" s="28">
        <f t="shared" si="3"/>
        <v>12.628799318365669</v>
      </c>
      <c r="Q23" s="28">
        <f t="shared" si="3"/>
        <v>7.4242514255748571</v>
      </c>
      <c r="R23" s="28">
        <f t="shared" si="3"/>
        <v>7.0969614510411727</v>
      </c>
      <c r="S23" s="28">
        <f t="shared" si="3"/>
        <v>10.826858485981973</v>
      </c>
      <c r="T23" s="28">
        <f t="shared" si="3"/>
        <v>15.358556406916657</v>
      </c>
      <c r="U23" s="28">
        <f t="shared" si="3"/>
        <v>23.858149140062189</v>
      </c>
      <c r="V23" s="28">
        <f t="shared" si="3"/>
        <v>31.333604440663045</v>
      </c>
      <c r="W23" s="28">
        <f t="shared" si="3"/>
        <v>30.753168271562402</v>
      </c>
      <c r="X23" s="28">
        <f t="shared" si="3"/>
        <v>11.079868391941972</v>
      </c>
      <c r="Y23" s="28">
        <f t="shared" si="3"/>
        <v>6.0333553075785584</v>
      </c>
      <c r="Z23" s="28">
        <f t="shared" si="3"/>
        <v>4.9317866836518176</v>
      </c>
      <c r="AA23" s="28">
        <f t="shared" si="3"/>
        <v>-2.6873066154667447</v>
      </c>
      <c r="AB23" s="28">
        <f t="shared" si="3"/>
        <v>-3.4737007345463811</v>
      </c>
      <c r="AC23" s="28">
        <f t="shared" si="3"/>
        <v>3.5678639092837194</v>
      </c>
      <c r="AD23" s="28">
        <f t="shared" si="3"/>
        <v>-4.1004156737235338</v>
      </c>
      <c r="AE23" s="28">
        <f t="shared" si="3"/>
        <v>-2.0094318074199813</v>
      </c>
      <c r="AF23" s="28">
        <f t="shared" si="3"/>
        <v>-15.12870662869128</v>
      </c>
      <c r="AG23" s="28">
        <f t="shared" si="3"/>
        <v>10.526449635932899</v>
      </c>
      <c r="AH23" s="28">
        <f t="shared" si="3"/>
        <v>7.4493153130603007</v>
      </c>
      <c r="AI23" s="28">
        <f t="shared" si="3"/>
        <v>-2.9232865967972699</v>
      </c>
      <c r="AJ23" s="28">
        <f t="shared" si="3"/>
        <v>23.497572999180292</v>
      </c>
      <c r="AK23" s="28">
        <f t="shared" si="3"/>
        <v>-9.7598865226949716</v>
      </c>
      <c r="AL23" s="28">
        <f t="shared" si="3"/>
        <v>10.849243016672204</v>
      </c>
      <c r="AM23" s="28">
        <f t="shared" si="3"/>
        <v>8.2336357902694566</v>
      </c>
      <c r="AN23" s="28">
        <f t="shared" si="3"/>
        <v>3.0079255670263594</v>
      </c>
      <c r="AO23" s="28">
        <f t="shared" si="3"/>
        <v>22.130551012886414</v>
      </c>
      <c r="AP23" s="28">
        <f t="shared" si="3"/>
        <v>14.916552935754268</v>
      </c>
      <c r="AQ23" s="28">
        <f t="shared" si="3"/>
        <v>1.0061588801448362</v>
      </c>
      <c r="AR23" s="28">
        <f t="shared" si="3"/>
        <v>8.4662603199684661</v>
      </c>
      <c r="AS23" s="28">
        <f t="shared" si="3"/>
        <v>1.2619979979729079</v>
      </c>
      <c r="AT23" s="28">
        <f t="shared" si="3"/>
        <v>0.71662389357871614</v>
      </c>
      <c r="AU23" s="28">
        <f t="shared" si="3"/>
        <v>18.243519536390362</v>
      </c>
      <c r="AV23" s="28">
        <f t="shared" si="3"/>
        <v>-4.981336481963206</v>
      </c>
      <c r="AW23" s="28">
        <f t="shared" si="3"/>
        <v>6.5505576148852995</v>
      </c>
      <c r="AX23" s="28">
        <f t="shared" si="3"/>
        <v>6.6041620629141207</v>
      </c>
      <c r="AY23" s="28">
        <f t="shared" si="3"/>
        <v>9.0479203168560609</v>
      </c>
      <c r="AZ23" s="28">
        <f t="shared" si="3"/>
        <v>21.466080916679033</v>
      </c>
      <c r="BA23" s="28">
        <f t="shared" si="3"/>
        <v>17.075214416029038</v>
      </c>
      <c r="BB23" s="28">
        <f t="shared" si="3"/>
        <v>4.3844269009973846</v>
      </c>
      <c r="BC23" s="28">
        <f t="shared" si="3"/>
        <v>-77.167094547655935</v>
      </c>
      <c r="BD23" s="28">
        <f t="shared" si="3"/>
        <v>-81.56080746165118</v>
      </c>
      <c r="BE23" s="28">
        <f t="shared" si="3"/>
        <v>-78.659693913466072</v>
      </c>
      <c r="BF23" s="28">
        <f t="shared" si="3"/>
        <v>-75.249001972328216</v>
      </c>
      <c r="BG23" s="28">
        <f t="shared" si="3"/>
        <v>33.660029567799477</v>
      </c>
      <c r="BH23" s="28">
        <f t="shared" si="3"/>
        <v>128.72159435011685</v>
      </c>
      <c r="BI23" s="28">
        <f t="shared" si="3"/>
        <v>160.95603047019495</v>
      </c>
      <c r="BJ23" s="28">
        <f t="shared" si="3"/>
        <v>195.99505019760187</v>
      </c>
      <c r="BK23" s="28">
        <f t="shared" si="3"/>
        <v>176.04190643432585</v>
      </c>
      <c r="BL23" s="28">
        <f t="shared" si="3"/>
        <v>133.19709674889489</v>
      </c>
      <c r="BM23" s="28">
        <f t="shared" si="3"/>
        <v>67.617392932635269</v>
      </c>
      <c r="BN23" s="28">
        <f t="shared" si="2"/>
        <v>36.080829653332103</v>
      </c>
      <c r="BO23" s="28">
        <f t="shared" si="2"/>
        <v>13.955722769779877</v>
      </c>
      <c r="BP23" s="28">
        <f t="shared" si="2"/>
        <v>11.725251430761197</v>
      </c>
    </row>
    <row r="24" spans="1:68" ht="15" customHeight="1" x14ac:dyDescent="0.25">
      <c r="A24" s="16" t="s">
        <v>99</v>
      </c>
      <c r="B24" s="16"/>
      <c r="C24" s="29"/>
      <c r="D24" s="29"/>
      <c r="E24" s="29"/>
      <c r="F24" s="29">
        <f t="shared" si="3"/>
        <v>9.2024499799430615</v>
      </c>
      <c r="G24" s="29">
        <f t="shared" si="3"/>
        <v>-5.6889383079478435</v>
      </c>
      <c r="H24" s="29">
        <f t="shared" si="3"/>
        <v>8.8757601088394154</v>
      </c>
      <c r="I24" s="29">
        <f t="shared" si="3"/>
        <v>4.4849287667626081</v>
      </c>
      <c r="J24" s="29">
        <f t="shared" si="3"/>
        <v>-0.54830154973704026</v>
      </c>
      <c r="K24" s="29">
        <f t="shared" si="3"/>
        <v>-0.49160828088783415</v>
      </c>
      <c r="L24" s="29">
        <f t="shared" si="3"/>
        <v>-13.162009233750094</v>
      </c>
      <c r="M24" s="29">
        <f t="shared" si="3"/>
        <v>-18.531443716991312</v>
      </c>
      <c r="N24" s="29">
        <f t="shared" si="3"/>
        <v>-4.1180439968774856</v>
      </c>
      <c r="O24" s="29">
        <f t="shared" si="3"/>
        <v>7.1912784493303183</v>
      </c>
      <c r="P24" s="29">
        <f t="shared" si="3"/>
        <v>15.480388305402082</v>
      </c>
      <c r="Q24" s="29">
        <f t="shared" si="3"/>
        <v>22.320829066954296</v>
      </c>
      <c r="R24" s="29">
        <f t="shared" si="3"/>
        <v>14.942194617431937</v>
      </c>
      <c r="S24" s="29">
        <f t="shared" si="3"/>
        <v>15.273881025218937</v>
      </c>
      <c r="T24" s="29">
        <f t="shared" si="3"/>
        <v>13.587903287058079</v>
      </c>
      <c r="U24" s="29">
        <f t="shared" si="3"/>
        <v>3.3460789145175029</v>
      </c>
      <c r="V24" s="29">
        <f t="shared" si="3"/>
        <v>-7.3763116198999334E-2</v>
      </c>
      <c r="W24" s="29">
        <f t="shared" si="3"/>
        <v>-8.4001545684481584</v>
      </c>
      <c r="X24" s="29">
        <f t="shared" si="3"/>
        <v>-3.2866782781404758</v>
      </c>
      <c r="Y24" s="29">
        <f t="shared" si="3"/>
        <v>-12.158000203546571</v>
      </c>
      <c r="Z24" s="29">
        <f t="shared" si="3"/>
        <v>-14.741526978004282</v>
      </c>
      <c r="AA24" s="29">
        <f t="shared" si="3"/>
        <v>-4.7198320427536462</v>
      </c>
      <c r="AB24" s="29">
        <f t="shared" si="3"/>
        <v>-13.398606964977766</v>
      </c>
      <c r="AC24" s="29">
        <f t="shared" si="3"/>
        <v>6.9412078409598843</v>
      </c>
      <c r="AD24" s="29">
        <f t="shared" si="3"/>
        <v>11.718557409422449</v>
      </c>
      <c r="AE24" s="29">
        <f t="shared" si="3"/>
        <v>0.92354005474619694</v>
      </c>
      <c r="AF24" s="29">
        <f t="shared" si="3"/>
        <v>21.103645667422754</v>
      </c>
      <c r="AG24" s="29">
        <f t="shared" si="3"/>
        <v>13.423958238370792</v>
      </c>
      <c r="AH24" s="29">
        <f t="shared" si="3"/>
        <v>13.042498699099037</v>
      </c>
      <c r="AI24" s="29">
        <f t="shared" si="3"/>
        <v>11.291199425439347</v>
      </c>
      <c r="AJ24" s="29">
        <f t="shared" si="3"/>
        <v>-12.734409980075956</v>
      </c>
      <c r="AK24" s="29">
        <f t="shared" si="3"/>
        <v>-6.0731606266832383</v>
      </c>
      <c r="AL24" s="29">
        <f t="shared" si="3"/>
        <v>-1.0520813419404695</v>
      </c>
      <c r="AM24" s="29">
        <f t="shared" si="3"/>
        <v>-6.0757865261573674E-2</v>
      </c>
      <c r="AN24" s="29">
        <f t="shared" si="3"/>
        <v>22.719509372035152</v>
      </c>
      <c r="AO24" s="29">
        <f t="shared" si="3"/>
        <v>11.622128827200861</v>
      </c>
      <c r="AP24" s="29">
        <f t="shared" si="3"/>
        <v>18.437126019421957</v>
      </c>
      <c r="AQ24" s="29">
        <f t="shared" si="3"/>
        <v>13.118831707734536</v>
      </c>
      <c r="AR24" s="29">
        <f t="shared" si="3"/>
        <v>6.8049787296887709</v>
      </c>
      <c r="AS24" s="29">
        <f t="shared" si="3"/>
        <v>17.822418386048966</v>
      </c>
      <c r="AT24" s="29">
        <f t="shared" si="3"/>
        <v>1.9986152306227689</v>
      </c>
      <c r="AU24" s="29">
        <f t="shared" si="3"/>
        <v>18.884122242484281</v>
      </c>
      <c r="AV24" s="29">
        <f t="shared" si="3"/>
        <v>12.221624971510693</v>
      </c>
      <c r="AW24" s="29">
        <f t="shared" si="3"/>
        <v>4.2529418177244205</v>
      </c>
      <c r="AX24" s="29">
        <f t="shared" si="3"/>
        <v>4.7278100234205755</v>
      </c>
      <c r="AY24" s="29">
        <f t="shared" si="3"/>
        <v>-2.5114266127624907</v>
      </c>
      <c r="AZ24" s="29">
        <f t="shared" si="3"/>
        <v>2.0418896693140232</v>
      </c>
      <c r="BA24" s="29">
        <f t="shared" si="3"/>
        <v>4.475866769544079</v>
      </c>
      <c r="BB24" s="29">
        <f t="shared" si="3"/>
        <v>7.1232103929267598</v>
      </c>
      <c r="BC24" s="29">
        <f t="shared" si="3"/>
        <v>-39.07750716715033</v>
      </c>
      <c r="BD24" s="29">
        <f t="shared" si="3"/>
        <v>-34.378727906199813</v>
      </c>
      <c r="BE24" s="29">
        <f t="shared" si="3"/>
        <v>-33.076697145183772</v>
      </c>
      <c r="BF24" s="29">
        <f t="shared" si="3"/>
        <v>-29.082280208240995</v>
      </c>
      <c r="BG24" s="29">
        <f t="shared" si="3"/>
        <v>28.375143593128648</v>
      </c>
      <c r="BH24" s="29">
        <f t="shared" si="3"/>
        <v>21.365458783638715</v>
      </c>
      <c r="BI24" s="29">
        <f t="shared" si="3"/>
        <v>25.13342612282614</v>
      </c>
      <c r="BJ24" s="29">
        <f t="shared" si="3"/>
        <v>28.091719852619757</v>
      </c>
      <c r="BK24" s="29">
        <f t="shared" si="3"/>
        <v>36.304316751288688</v>
      </c>
      <c r="BL24" s="29">
        <f t="shared" si="3"/>
        <v>42.135309520383778</v>
      </c>
      <c r="BM24" s="29">
        <f t="shared" si="3"/>
        <v>24.646136776955462</v>
      </c>
      <c r="BN24" s="29">
        <f t="shared" si="2"/>
        <v>29.962685650337772</v>
      </c>
      <c r="BO24" s="29">
        <f t="shared" si="2"/>
        <v>-3.8088603323512049</v>
      </c>
      <c r="BP24" s="29">
        <f t="shared" si="2"/>
        <v>6.1940682968804284</v>
      </c>
    </row>
    <row r="25" spans="1:68" ht="15" customHeight="1" x14ac:dyDescent="0.25">
      <c r="A25" s="12" t="s">
        <v>91</v>
      </c>
      <c r="C25" s="28"/>
      <c r="D25" s="28"/>
      <c r="E25" s="28"/>
      <c r="F25" s="28">
        <f t="shared" si="3"/>
        <v>6.8081442668985082</v>
      </c>
      <c r="G25" s="28">
        <f t="shared" si="3"/>
        <v>-9.4720396935117019</v>
      </c>
      <c r="H25" s="28">
        <f t="shared" si="3"/>
        <v>8.4966892139399128</v>
      </c>
      <c r="I25" s="28">
        <f t="shared" si="3"/>
        <v>5.6595639919706064</v>
      </c>
      <c r="J25" s="28">
        <f t="shared" si="3"/>
        <v>1.6366697602765656</v>
      </c>
      <c r="K25" s="28">
        <f t="shared" si="3"/>
        <v>-0.49176388714066155</v>
      </c>
      <c r="L25" s="28">
        <f t="shared" si="3"/>
        <v>-17.790154122662194</v>
      </c>
      <c r="M25" s="28">
        <f t="shared" si="3"/>
        <v>-23.017921284132083</v>
      </c>
      <c r="N25" s="28">
        <f t="shared" si="3"/>
        <v>-2.6966329340161965</v>
      </c>
      <c r="O25" s="28">
        <f t="shared" si="3"/>
        <v>14.192685521466997</v>
      </c>
      <c r="P25" s="28">
        <f t="shared" si="3"/>
        <v>20.941267185843127</v>
      </c>
      <c r="Q25" s="28">
        <f t="shared" si="3"/>
        <v>20.702576528958041</v>
      </c>
      <c r="R25" s="28">
        <f t="shared" si="3"/>
        <v>15.798690264489611</v>
      </c>
      <c r="S25" s="28">
        <f t="shared" si="3"/>
        <v>15.897111669801633</v>
      </c>
      <c r="T25" s="28">
        <f t="shared" si="3"/>
        <v>18.834003250980015</v>
      </c>
      <c r="U25" s="28">
        <f t="shared" si="3"/>
        <v>12.810749992741609</v>
      </c>
      <c r="V25" s="28">
        <f t="shared" si="3"/>
        <v>-1.4209845748457628</v>
      </c>
      <c r="W25" s="28">
        <f t="shared" si="3"/>
        <v>-11.497199915742307</v>
      </c>
      <c r="X25" s="28">
        <f t="shared" si="3"/>
        <v>-18.945097419887368</v>
      </c>
      <c r="Y25" s="28">
        <f t="shared" si="3"/>
        <v>-15.786407002051162</v>
      </c>
      <c r="Z25" s="28">
        <f t="shared" si="3"/>
        <v>-22.388614423529219</v>
      </c>
      <c r="AA25" s="28">
        <f t="shared" si="3"/>
        <v>-9.883877359223769</v>
      </c>
      <c r="AB25" s="28">
        <f t="shared" si="3"/>
        <v>-7.6464702366094599</v>
      </c>
      <c r="AC25" s="28">
        <f t="shared" si="3"/>
        <v>4.1934890956459858</v>
      </c>
      <c r="AD25" s="28">
        <f t="shared" si="3"/>
        <v>16.318164428315374</v>
      </c>
      <c r="AE25" s="28">
        <f t="shared" si="3"/>
        <v>-0.88574718164650124</v>
      </c>
      <c r="AF25" s="28">
        <f t="shared" si="3"/>
        <v>29.961345539797811</v>
      </c>
      <c r="AG25" s="28">
        <f t="shared" si="3"/>
        <v>11.429635295443363</v>
      </c>
      <c r="AH25" s="28">
        <f t="shared" si="3"/>
        <v>17.898745616886668</v>
      </c>
      <c r="AI25" s="28">
        <f t="shared" si="3"/>
        <v>15.338177376046879</v>
      </c>
      <c r="AJ25" s="28">
        <f t="shared" si="3"/>
        <v>-18.139735852933224</v>
      </c>
      <c r="AK25" s="28">
        <f t="shared" si="3"/>
        <v>-6.541321302088809</v>
      </c>
      <c r="AL25" s="28">
        <f t="shared" si="3"/>
        <v>-8.4927903572554975</v>
      </c>
      <c r="AM25" s="28">
        <f t="shared" si="3"/>
        <v>-5.2876370206592416</v>
      </c>
      <c r="AN25" s="28">
        <f t="shared" si="3"/>
        <v>28.892431177418398</v>
      </c>
      <c r="AO25" s="28">
        <f t="shared" si="3"/>
        <v>15.404116750525599</v>
      </c>
      <c r="AP25" s="28">
        <f t="shared" si="3"/>
        <v>28.562444116470644</v>
      </c>
      <c r="AQ25" s="28">
        <f t="shared" si="3"/>
        <v>21.754641123740548</v>
      </c>
      <c r="AR25" s="28">
        <f t="shared" si="3"/>
        <v>9.0740914606525003</v>
      </c>
      <c r="AS25" s="28">
        <f t="shared" si="3"/>
        <v>21.340262421513522</v>
      </c>
      <c r="AT25" s="28">
        <f t="shared" si="3"/>
        <v>1.1731068388644683</v>
      </c>
      <c r="AU25" s="28">
        <f t="shared" si="3"/>
        <v>18.941997240918298</v>
      </c>
      <c r="AV25" s="28">
        <f t="shared" si="3"/>
        <v>11.212649168766209</v>
      </c>
      <c r="AW25" s="28">
        <f t="shared" si="3"/>
        <v>0.7333236120051545</v>
      </c>
      <c r="AX25" s="28">
        <f t="shared" si="3"/>
        <v>2.2252650063532053</v>
      </c>
      <c r="AY25" s="28">
        <f t="shared" si="3"/>
        <v>-1.2373807434785555</v>
      </c>
      <c r="AZ25" s="28">
        <f t="shared" si="3"/>
        <v>1.4046777254097309</v>
      </c>
      <c r="BA25" s="28">
        <f t="shared" si="3"/>
        <v>8.1970974094758287</v>
      </c>
      <c r="BB25" s="28">
        <f t="shared" si="3"/>
        <v>12.663348079559267</v>
      </c>
      <c r="BC25" s="28">
        <f t="shared" si="3"/>
        <v>-35.088742419041864</v>
      </c>
      <c r="BD25" s="28">
        <f t="shared" si="3"/>
        <v>-27.888336088320454</v>
      </c>
      <c r="BE25" s="28">
        <f t="shared" si="3"/>
        <v>-29.702141675203009</v>
      </c>
      <c r="BF25" s="28">
        <f t="shared" si="3"/>
        <v>-24.463355207285531</v>
      </c>
      <c r="BG25" s="28">
        <f t="shared" si="3"/>
        <v>27.855788501498679</v>
      </c>
      <c r="BH25" s="28">
        <f t="shared" si="3"/>
        <v>18.337132589346506</v>
      </c>
      <c r="BI25" s="28">
        <f t="shared" si="3"/>
        <v>26.045669600940414</v>
      </c>
      <c r="BJ25" s="28">
        <f t="shared" si="3"/>
        <v>27.016330975750069</v>
      </c>
      <c r="BK25" s="28">
        <f t="shared" si="3"/>
        <v>38.256660545686572</v>
      </c>
      <c r="BL25" s="28">
        <f t="shared" si="3"/>
        <v>48.268282647588691</v>
      </c>
      <c r="BM25" s="28">
        <f t="shared" si="3"/>
        <v>26.854182368855774</v>
      </c>
      <c r="BN25" s="28">
        <f t="shared" si="2"/>
        <v>31.992086898197371</v>
      </c>
      <c r="BO25" s="28">
        <f t="shared" si="2"/>
        <v>-6.0577307031551282</v>
      </c>
      <c r="BP25" s="28">
        <f t="shared" si="2"/>
        <v>5.670232458291391</v>
      </c>
    </row>
    <row r="26" spans="1:68" ht="15" customHeight="1" x14ac:dyDescent="0.25">
      <c r="A26" s="12" t="s">
        <v>92</v>
      </c>
      <c r="C26" s="28"/>
      <c r="D26" s="28"/>
      <c r="E26" s="28"/>
      <c r="F26" s="28">
        <f t="shared" si="3"/>
        <v>16.954916743693961</v>
      </c>
      <c r="G26" s="28">
        <f t="shared" si="3"/>
        <v>8.0096930603969163</v>
      </c>
      <c r="H26" s="28">
        <f t="shared" si="3"/>
        <v>10.17977788105069</v>
      </c>
      <c r="I26" s="28">
        <f t="shared" si="3"/>
        <v>0.38444795670673493</v>
      </c>
      <c r="J26" s="28">
        <f t="shared" si="3"/>
        <v>-7.0091854262164137</v>
      </c>
      <c r="K26" s="28">
        <f t="shared" si="3"/>
        <v>-0.49113602623382935</v>
      </c>
      <c r="L26" s="28">
        <f t="shared" si="3"/>
        <v>2.5157723481142424</v>
      </c>
      <c r="M26" s="28">
        <f t="shared" si="3"/>
        <v>-2.0467970406237046</v>
      </c>
      <c r="N26" s="28">
        <f t="shared" si="3"/>
        <v>-8.7118881994641804</v>
      </c>
      <c r="O26" s="28">
        <f t="shared" si="3"/>
        <v>-14.057393452135736</v>
      </c>
      <c r="P26" s="28">
        <f t="shared" si="3"/>
        <v>0.64587325980989263</v>
      </c>
      <c r="Q26" s="28">
        <f t="shared" si="3"/>
        <v>26.993782270324608</v>
      </c>
      <c r="R26" s="28">
        <f t="shared" si="3"/>
        <v>11.991696270406194</v>
      </c>
      <c r="S26" s="28">
        <f t="shared" si="3"/>
        <v>12.760692739282021</v>
      </c>
      <c r="T26" s="28">
        <f t="shared" si="3"/>
        <v>-3.5369126893009861</v>
      </c>
      <c r="U26" s="28">
        <f t="shared" ref="U26:BP26" si="4">+(U12/Q12-1)*100</f>
        <v>-22.630666819340394</v>
      </c>
      <c r="V26" s="28">
        <f t="shared" si="4"/>
        <v>4.7249748043010076</v>
      </c>
      <c r="W26" s="28">
        <f t="shared" si="4"/>
        <v>4.4361102745002157</v>
      </c>
      <c r="X26" s="28">
        <f t="shared" si="4"/>
        <v>59.680877537935181</v>
      </c>
      <c r="Y26" s="28">
        <f t="shared" si="4"/>
        <v>2.3623410242632925</v>
      </c>
      <c r="Z26" s="28">
        <f t="shared" si="4"/>
        <v>10.898489996446914</v>
      </c>
      <c r="AA26" s="28">
        <f t="shared" si="4"/>
        <v>13.418087559109448</v>
      </c>
      <c r="AB26" s="28">
        <f t="shared" si="4"/>
        <v>-25.140131771689912</v>
      </c>
      <c r="AC26" s="28">
        <f t="shared" si="4"/>
        <v>15.987593834135971</v>
      </c>
      <c r="AD26" s="28">
        <f t="shared" si="4"/>
        <v>0.92554232563211158</v>
      </c>
      <c r="AE26" s="28">
        <f t="shared" si="4"/>
        <v>5.9727697147575753</v>
      </c>
      <c r="AF26" s="28">
        <f t="shared" si="4"/>
        <v>-1.2023031202014978</v>
      </c>
      <c r="AG26" s="28">
        <f t="shared" si="4"/>
        <v>19.322265132844052</v>
      </c>
      <c r="AH26" s="28">
        <f t="shared" si="4"/>
        <v>-9.066219544188181E-2</v>
      </c>
      <c r="AI26" s="28">
        <f t="shared" si="4"/>
        <v>0.72812670877442365</v>
      </c>
      <c r="AJ26" s="28">
        <f t="shared" si="4"/>
        <v>5.1711950285188157</v>
      </c>
      <c r="AK26" s="28">
        <f t="shared" si="4"/>
        <v>-4.7801382787604592</v>
      </c>
      <c r="AL26" s="28">
        <f t="shared" si="4"/>
        <v>22.693670736112171</v>
      </c>
      <c r="AM26" s="28">
        <f t="shared" si="4"/>
        <v>15.560795532848504</v>
      </c>
      <c r="AN26" s="28">
        <f t="shared" si="4"/>
        <v>6.8034985065365872</v>
      </c>
      <c r="AO26" s="28">
        <f t="shared" si="4"/>
        <v>1.3697810897967067</v>
      </c>
      <c r="AP26" s="28">
        <f t="shared" si="4"/>
        <v>-5.6626738908811758</v>
      </c>
      <c r="AQ26" s="28">
        <f t="shared" si="4"/>
        <v>-8.0346060346860977</v>
      </c>
      <c r="AR26" s="28">
        <f t="shared" si="4"/>
        <v>-0.25561886381563204</v>
      </c>
      <c r="AS26" s="28">
        <f t="shared" si="4"/>
        <v>6.965850204073476</v>
      </c>
      <c r="AT26" s="28">
        <f t="shared" si="4"/>
        <v>4.6762837405217139</v>
      </c>
      <c r="AU26" s="28">
        <f t="shared" si="4"/>
        <v>18.69643705916133</v>
      </c>
      <c r="AV26" s="28">
        <f t="shared" si="4"/>
        <v>15.654826546621825</v>
      </c>
      <c r="AW26" s="28">
        <f t="shared" si="4"/>
        <v>16.574661405404644</v>
      </c>
      <c r="AX26" s="28">
        <f t="shared" si="4"/>
        <v>12.573551760470437</v>
      </c>
      <c r="AY26" s="28">
        <f t="shared" si="4"/>
        <v>-6.6516293170521994</v>
      </c>
      <c r="AZ26" s="28">
        <f t="shared" si="4"/>
        <v>4.1268264175223335</v>
      </c>
      <c r="BA26" s="28">
        <f t="shared" si="4"/>
        <v>-6.7813584372246716</v>
      </c>
      <c r="BB26" s="28">
        <f t="shared" si="4"/>
        <v>-8.6490720018588156</v>
      </c>
      <c r="BC26" s="28">
        <f t="shared" si="4"/>
        <v>-52.791402188500435</v>
      </c>
      <c r="BD26" s="28">
        <f t="shared" si="4"/>
        <v>-55.059904783114547</v>
      </c>
      <c r="BE26" s="28">
        <f t="shared" si="4"/>
        <v>-44.925491934024627</v>
      </c>
      <c r="BF26" s="28">
        <f t="shared" si="4"/>
        <v>-45.299805591260608</v>
      </c>
      <c r="BG26" s="28">
        <f t="shared" si="4"/>
        <v>30.830337023460295</v>
      </c>
      <c r="BH26" s="28">
        <f t="shared" si="4"/>
        <v>36.849293080078269</v>
      </c>
      <c r="BI26" s="28">
        <f t="shared" si="4"/>
        <v>21.044965293678185</v>
      </c>
      <c r="BJ26" s="28">
        <f t="shared" si="4"/>
        <v>33.305804007722472</v>
      </c>
      <c r="BK26" s="28">
        <f t="shared" si="4"/>
        <v>27.284669548411976</v>
      </c>
      <c r="BL26" s="28">
        <f t="shared" si="4"/>
        <v>15.019323144712416</v>
      </c>
      <c r="BM26" s="28">
        <f t="shared" si="4"/>
        <v>14.341366606921845</v>
      </c>
      <c r="BN26" s="28">
        <f t="shared" si="4"/>
        <v>20.587261508444744</v>
      </c>
      <c r="BO26" s="28">
        <f t="shared" si="4"/>
        <v>7.4762975747501459</v>
      </c>
      <c r="BP26" s="28">
        <f t="shared" si="4"/>
        <v>9.1796365403449709</v>
      </c>
    </row>
    <row r="27" spans="1:68" ht="15" customHeight="1" x14ac:dyDescent="0.25">
      <c r="A27" s="4" t="s">
        <v>100</v>
      </c>
      <c r="C27" s="28"/>
      <c r="D27" s="28"/>
      <c r="E27" s="28"/>
      <c r="F27" s="28">
        <f t="shared" ref="F27:BP28" si="5">+(F13/B13-1)*100</f>
        <v>-12.658861263658128</v>
      </c>
      <c r="G27" s="28">
        <f t="shared" si="5"/>
        <v>-25.145980136373659</v>
      </c>
      <c r="H27" s="28">
        <f t="shared" si="5"/>
        <v>-4.8003838460164872</v>
      </c>
      <c r="I27" s="28">
        <f t="shared" si="5"/>
        <v>10.553172693301981</v>
      </c>
      <c r="J27" s="28">
        <f t="shared" si="5"/>
        <v>44.535952042251736</v>
      </c>
      <c r="K27" s="28">
        <f t="shared" si="5"/>
        <v>26.810281244288326</v>
      </c>
      <c r="L27" s="28">
        <f t="shared" si="5"/>
        <v>-17.224114678536139</v>
      </c>
      <c r="M27" s="28">
        <f t="shared" si="5"/>
        <v>-24.983264890341939</v>
      </c>
      <c r="N27" s="28">
        <f t="shared" si="5"/>
        <v>-12.747896637284361</v>
      </c>
      <c r="O27" s="28">
        <f t="shared" si="5"/>
        <v>14.327143004799314</v>
      </c>
      <c r="P27" s="28">
        <f t="shared" si="5"/>
        <v>23.343994842133387</v>
      </c>
      <c r="Q27" s="28">
        <f t="shared" si="5"/>
        <v>35.616967333064849</v>
      </c>
      <c r="R27" s="28">
        <f t="shared" si="5"/>
        <v>20.707333086700142</v>
      </c>
      <c r="S27" s="28">
        <f t="shared" si="5"/>
        <v>19.809969360870781</v>
      </c>
      <c r="T27" s="28">
        <f t="shared" si="5"/>
        <v>6.9380024777050187</v>
      </c>
      <c r="U27" s="28">
        <f t="shared" si="5"/>
        <v>-17.531297961837133</v>
      </c>
      <c r="V27" s="28">
        <f t="shared" si="5"/>
        <v>-33.419938926994796</v>
      </c>
      <c r="W27" s="28">
        <f t="shared" si="5"/>
        <v>-46.166849754510949</v>
      </c>
      <c r="X27" s="28">
        <f t="shared" si="5"/>
        <v>-25.426758249434201</v>
      </c>
      <c r="Y27" s="28">
        <f t="shared" si="5"/>
        <v>-34.695652421192278</v>
      </c>
      <c r="Z27" s="28">
        <f t="shared" si="5"/>
        <v>-58.206724249622042</v>
      </c>
      <c r="AA27" s="28">
        <f t="shared" si="5"/>
        <v>-12.051044963994052</v>
      </c>
      <c r="AB27" s="28">
        <f t="shared" si="5"/>
        <v>-41.034513314505396</v>
      </c>
      <c r="AC27" s="28">
        <f t="shared" si="5"/>
        <v>3.993975292150953</v>
      </c>
      <c r="AD27" s="28">
        <f t="shared" si="5"/>
        <v>79.789257939349142</v>
      </c>
      <c r="AE27" s="28">
        <f t="shared" si="5"/>
        <v>18.920886025543403</v>
      </c>
      <c r="AF27" s="28">
        <f t="shared" si="5"/>
        <v>145.36181524137936</v>
      </c>
      <c r="AG27" s="28">
        <f t="shared" si="5"/>
        <v>3.3111702140940613</v>
      </c>
      <c r="AH27" s="28">
        <f t="shared" si="5"/>
        <v>-7.3069514310051815</v>
      </c>
      <c r="AI27" s="28">
        <f t="shared" si="5"/>
        <v>2.8922683890749923</v>
      </c>
      <c r="AJ27" s="28">
        <f t="shared" si="5"/>
        <v>-67.114673865020947</v>
      </c>
      <c r="AK27" s="28">
        <f t="shared" si="5"/>
        <v>-10.947709325213895</v>
      </c>
      <c r="AL27" s="28">
        <f t="shared" si="5"/>
        <v>-47.787800047241824</v>
      </c>
      <c r="AM27" s="28">
        <f t="shared" si="5"/>
        <v>-5.5141390003693003</v>
      </c>
      <c r="AN27" s="28">
        <f t="shared" si="5"/>
        <v>137.38341165575099</v>
      </c>
      <c r="AO27" s="28">
        <f t="shared" si="5"/>
        <v>1.2686756271425015</v>
      </c>
      <c r="AP27" s="28">
        <f t="shared" si="5"/>
        <v>85.376924378264334</v>
      </c>
      <c r="AQ27" s="28">
        <f t="shared" si="5"/>
        <v>44.711368247443929</v>
      </c>
      <c r="AR27" s="28">
        <f t="shared" si="5"/>
        <v>2.7807418426198938</v>
      </c>
      <c r="AS27" s="28">
        <f t="shared" si="5"/>
        <v>53.897978830300872</v>
      </c>
      <c r="AT27" s="28">
        <f t="shared" si="5"/>
        <v>-39.030173774268476</v>
      </c>
      <c r="AU27" s="28">
        <f t="shared" si="5"/>
        <v>-1.6098535259752689</v>
      </c>
      <c r="AV27" s="28">
        <f t="shared" si="5"/>
        <v>17.423214755255746</v>
      </c>
      <c r="AW27" s="28">
        <f t="shared" si="5"/>
        <v>-19.266654407592377</v>
      </c>
      <c r="AX27" s="28">
        <f t="shared" si="5"/>
        <v>-17.211094254007641</v>
      </c>
      <c r="AY27" s="28">
        <f t="shared" si="5"/>
        <v>-26.505808472298309</v>
      </c>
      <c r="AZ27" s="28">
        <f t="shared" si="5"/>
        <v>-19.547847116692086</v>
      </c>
      <c r="BA27" s="28">
        <f t="shared" si="5"/>
        <v>-22.746877550086321</v>
      </c>
      <c r="BB27" s="28">
        <f t="shared" si="5"/>
        <v>109.89865795240603</v>
      </c>
      <c r="BC27" s="28">
        <f t="shared" si="5"/>
        <v>90.55824269371449</v>
      </c>
      <c r="BD27" s="28">
        <f t="shared" si="5"/>
        <v>94.217109009511034</v>
      </c>
      <c r="BE27" s="28">
        <f t="shared" si="5"/>
        <v>185.99548055580706</v>
      </c>
      <c r="BF27" s="28">
        <f t="shared" si="5"/>
        <v>205.77103059789403</v>
      </c>
      <c r="BG27" s="28">
        <f t="shared" si="5"/>
        <v>13.496290270670496</v>
      </c>
      <c r="BH27" s="28">
        <f t="shared" si="5"/>
        <v>-10.450128745974174</v>
      </c>
      <c r="BI27" s="28">
        <f t="shared" si="5"/>
        <v>-21.85735074666151</v>
      </c>
      <c r="BJ27" s="28">
        <f t="shared" si="5"/>
        <v>-53.509141598800227</v>
      </c>
      <c r="BK27" s="28">
        <f t="shared" si="5"/>
        <v>-27.449821242458771</v>
      </c>
      <c r="BL27" s="28">
        <f t="shared" si="5"/>
        <v>-24.437396874268501</v>
      </c>
      <c r="BM27" s="28">
        <f t="shared" si="5"/>
        <v>-24.412504851949201</v>
      </c>
      <c r="BN27" s="28">
        <f t="shared" si="5"/>
        <v>18.507457068661193</v>
      </c>
      <c r="BO27" s="28">
        <f t="shared" si="5"/>
        <v>-16.238952249679517</v>
      </c>
      <c r="BP27" s="28">
        <f t="shared" si="5"/>
        <v>30.070843227191446</v>
      </c>
    </row>
    <row r="28" spans="1:68" ht="15" customHeight="1" x14ac:dyDescent="0.25">
      <c r="A28" s="30" t="s">
        <v>81</v>
      </c>
      <c r="B28" s="31"/>
      <c r="C28" s="32"/>
      <c r="D28" s="32"/>
      <c r="E28" s="32"/>
      <c r="F28" s="32">
        <f t="shared" si="5"/>
        <v>6.5986738667497269</v>
      </c>
      <c r="G28" s="32">
        <f t="shared" si="5"/>
        <v>3.117835646668432</v>
      </c>
      <c r="H28" s="32">
        <f t="shared" si="5"/>
        <v>17.772924143584845</v>
      </c>
      <c r="I28" s="32">
        <f t="shared" si="5"/>
        <v>16.262834870930721</v>
      </c>
      <c r="J28" s="32">
        <f t="shared" si="5"/>
        <v>7.3655169952951294</v>
      </c>
      <c r="K28" s="32">
        <f t="shared" si="5"/>
        <v>5.062330129112369</v>
      </c>
      <c r="L28" s="32">
        <f t="shared" si="5"/>
        <v>1.393577594930373</v>
      </c>
      <c r="M28" s="32">
        <f t="shared" si="5"/>
        <v>-9.9269489294657056</v>
      </c>
      <c r="N28" s="32">
        <f t="shared" si="5"/>
        <v>-0.88271311264971342</v>
      </c>
      <c r="O28" s="32">
        <f t="shared" si="5"/>
        <v>6.7834098571753598</v>
      </c>
      <c r="P28" s="32">
        <f t="shared" si="5"/>
        <v>1.0146944519350054</v>
      </c>
      <c r="Q28" s="32">
        <f t="shared" si="5"/>
        <v>3.19560234813967</v>
      </c>
      <c r="R28" s="32">
        <f t="shared" si="5"/>
        <v>4.1737653230246696</v>
      </c>
      <c r="S28" s="32">
        <f t="shared" si="5"/>
        <v>4.1266354350551593</v>
      </c>
      <c r="T28" s="32">
        <f t="shared" si="5"/>
        <v>6.5452306478587685</v>
      </c>
      <c r="U28" s="32">
        <f t="shared" si="5"/>
        <v>12.075211096239681</v>
      </c>
      <c r="V28" s="32">
        <f t="shared" si="5"/>
        <v>4.3585574430816676</v>
      </c>
      <c r="W28" s="32">
        <f t="shared" si="5"/>
        <v>-0.7046206344784256</v>
      </c>
      <c r="X28" s="32">
        <f t="shared" si="5"/>
        <v>1.2138689568030658</v>
      </c>
      <c r="Y28" s="32">
        <f t="shared" si="5"/>
        <v>2.3211616145315528</v>
      </c>
      <c r="Z28" s="32">
        <f t="shared" si="5"/>
        <v>5.7140467729853484</v>
      </c>
      <c r="AA28" s="32">
        <f t="shared" si="5"/>
        <v>2.6685178814249921</v>
      </c>
      <c r="AB28" s="32">
        <f t="shared" si="5"/>
        <v>0.66820146842674344</v>
      </c>
      <c r="AC28" s="32">
        <f t="shared" si="5"/>
        <v>-0.4018921074458337</v>
      </c>
      <c r="AD28" s="32">
        <f t="shared" si="5"/>
        <v>0.44972445066551181</v>
      </c>
      <c r="AE28" s="32">
        <f t="shared" si="5"/>
        <v>1.4225509509927958</v>
      </c>
      <c r="AF28" s="32">
        <f t="shared" si="5"/>
        <v>0.91124718223585255</v>
      </c>
      <c r="AG28" s="32">
        <f t="shared" si="5"/>
        <v>-0.32609197608840512</v>
      </c>
      <c r="AH28" s="32">
        <f t="shared" si="5"/>
        <v>1.739138800372042</v>
      </c>
      <c r="AI28" s="32">
        <f t="shared" si="5"/>
        <v>2.6590245903498344</v>
      </c>
      <c r="AJ28" s="32">
        <f t="shared" si="5"/>
        <v>-0.21910972958665287</v>
      </c>
      <c r="AK28" s="32">
        <f t="shared" si="5"/>
        <v>5.9341685062483052</v>
      </c>
      <c r="AL28" s="32">
        <f t="shared" si="5"/>
        <v>6.4587363009798615</v>
      </c>
      <c r="AM28" s="32">
        <f t="shared" si="5"/>
        <v>5.3404910436266828</v>
      </c>
      <c r="AN28" s="32">
        <f t="shared" si="5"/>
        <v>8.6833079306186214</v>
      </c>
      <c r="AO28" s="32">
        <f t="shared" si="5"/>
        <v>3.8973858373782866</v>
      </c>
      <c r="AP28" s="32">
        <f t="shared" si="5"/>
        <v>8.6866211778300784</v>
      </c>
      <c r="AQ28" s="32">
        <f t="shared" si="5"/>
        <v>5.1554838938155712</v>
      </c>
      <c r="AR28" s="32">
        <f t="shared" si="5"/>
        <v>5.1877952955798445</v>
      </c>
      <c r="AS28" s="32">
        <f t="shared" si="5"/>
        <v>4.6850950918838619</v>
      </c>
      <c r="AT28" s="32">
        <f t="shared" si="5"/>
        <v>-1.1262212437759267</v>
      </c>
      <c r="AU28" s="32">
        <f t="shared" si="5"/>
        <v>5.5453777099226054</v>
      </c>
      <c r="AV28" s="32">
        <f t="shared" si="5"/>
        <v>9.9929208724690568</v>
      </c>
      <c r="AW28" s="32">
        <f t="shared" si="5"/>
        <v>7.5353362085518683</v>
      </c>
      <c r="AX28" s="32">
        <f t="shared" si="5"/>
        <v>8.7261265390567324</v>
      </c>
      <c r="AY28" s="32">
        <f t="shared" si="5"/>
        <v>6.7844062045495201</v>
      </c>
      <c r="AZ28" s="32">
        <f t="shared" si="5"/>
        <v>6.3054157400503463</v>
      </c>
      <c r="BA28" s="32">
        <f t="shared" si="5"/>
        <v>8.9294130019891718</v>
      </c>
      <c r="BB28" s="32">
        <f t="shared" si="5"/>
        <v>4.2581737693234922</v>
      </c>
      <c r="BC28" s="32">
        <f t="shared" si="5"/>
        <v>-33.043541468137185</v>
      </c>
      <c r="BD28" s="32">
        <f t="shared" si="5"/>
        <v>-26.734636465236495</v>
      </c>
      <c r="BE28" s="32">
        <f t="shared" si="5"/>
        <v>-25.500828629677663</v>
      </c>
      <c r="BF28" s="32">
        <f t="shared" si="5"/>
        <v>-25.722289797756947</v>
      </c>
      <c r="BG28" s="32">
        <f t="shared" si="5"/>
        <v>24.382986939494945</v>
      </c>
      <c r="BH28" s="32">
        <f t="shared" si="5"/>
        <v>15.783584994569932</v>
      </c>
      <c r="BI28" s="32">
        <f t="shared" si="5"/>
        <v>20.158011787820264</v>
      </c>
      <c r="BJ28" s="32">
        <f t="shared" si="5"/>
        <v>29.448731069338187</v>
      </c>
      <c r="BK28" s="32">
        <f t="shared" si="5"/>
        <v>27.767031878434032</v>
      </c>
      <c r="BL28" s="32">
        <f t="shared" si="5"/>
        <v>29.171446066721064</v>
      </c>
      <c r="BM28" s="32">
        <f t="shared" si="5"/>
        <v>19.703575641935721</v>
      </c>
      <c r="BN28" s="32">
        <f t="shared" si="5"/>
        <v>16.303852986516311</v>
      </c>
      <c r="BO28" s="32">
        <f t="shared" si="5"/>
        <v>9.9791072054159713</v>
      </c>
      <c r="BP28" s="32">
        <f>+(BP14/BL14-1)*100</f>
        <v>4.1388709362206733</v>
      </c>
    </row>
    <row r="29" spans="1:68" ht="15" customHeight="1" x14ac:dyDescent="0.25">
      <c r="A29" s="33"/>
    </row>
    <row r="30" spans="1:68" ht="15" customHeight="1" x14ac:dyDescent="0.25">
      <c r="A30" s="33" t="s">
        <v>120</v>
      </c>
    </row>
  </sheetData>
  <pageMargins left="0.138125" right="0.31496062992125984" top="0.55118110236220474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P28"/>
  <sheetViews>
    <sheetView showGridLines="0" view="pageLayout" topLeftCell="AW4" zoomScaleNormal="100" zoomScaleSheetLayoutView="40" workbookViewId="0">
      <selection activeCell="BP19" sqref="BP19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68" width="9.42578125" style="4" customWidth="1"/>
    <col min="69" max="16384" width="10" style="4"/>
  </cols>
  <sheetData>
    <row r="1" spans="1:68" ht="18" customHeight="1" x14ac:dyDescent="0.25">
      <c r="A1" s="5" t="s">
        <v>143</v>
      </c>
      <c r="B1" s="6"/>
      <c r="C1" s="6"/>
      <c r="D1" s="6"/>
      <c r="E1" s="6"/>
      <c r="F1" s="6"/>
      <c r="G1" s="6"/>
      <c r="H1" s="6"/>
    </row>
    <row r="2" spans="1:68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132</v>
      </c>
      <c r="BO2" s="129" t="s">
        <v>134</v>
      </c>
      <c r="BP2" s="129" t="s">
        <v>138</v>
      </c>
    </row>
    <row r="3" spans="1:68" ht="15" customHeight="1" x14ac:dyDescent="0.25">
      <c r="A3" s="10" t="s">
        <v>83</v>
      </c>
      <c r="B3" s="11">
        <v>28153.845973804782</v>
      </c>
      <c r="C3" s="11">
        <v>28396.444655033451</v>
      </c>
      <c r="D3" s="11">
        <v>29296.996809428416</v>
      </c>
      <c r="E3" s="11">
        <v>32971.874477858444</v>
      </c>
      <c r="F3" s="11">
        <v>30479.396830087553</v>
      </c>
      <c r="G3" s="11">
        <v>28261.378560870875</v>
      </c>
      <c r="H3" s="11">
        <v>30933.2637378871</v>
      </c>
      <c r="I3" s="11">
        <v>31721.08056427677</v>
      </c>
      <c r="J3" s="11">
        <v>29680.972675419685</v>
      </c>
      <c r="K3" s="11">
        <v>32737.233612647175</v>
      </c>
      <c r="L3" s="11">
        <v>32784.407667161722</v>
      </c>
      <c r="M3" s="11">
        <v>33763.071227801644</v>
      </c>
      <c r="N3" s="11">
        <v>29665.113039463318</v>
      </c>
      <c r="O3" s="11">
        <v>32551.624472584488</v>
      </c>
      <c r="P3" s="11">
        <v>32805.401141218055</v>
      </c>
      <c r="Q3" s="11">
        <v>33356.726155610675</v>
      </c>
      <c r="R3" s="11">
        <v>31003.934536408578</v>
      </c>
      <c r="S3" s="11">
        <v>31658.214484322798</v>
      </c>
      <c r="T3" s="11">
        <v>33479.43132770629</v>
      </c>
      <c r="U3" s="11">
        <v>36289.758206886945</v>
      </c>
      <c r="V3" s="11">
        <v>32149.792421126658</v>
      </c>
      <c r="W3" s="11">
        <v>32609.535336515848</v>
      </c>
      <c r="X3" s="11">
        <v>33126.992608947075</v>
      </c>
      <c r="Y3" s="11">
        <v>35914.419407969741</v>
      </c>
      <c r="Z3" s="11">
        <v>33892.265817263171</v>
      </c>
      <c r="AA3" s="11">
        <v>32306.978166277113</v>
      </c>
      <c r="AB3" s="11">
        <v>33616.677294069712</v>
      </c>
      <c r="AC3" s="11">
        <v>36414.929226297034</v>
      </c>
      <c r="AD3" s="11">
        <v>33413.564212416888</v>
      </c>
      <c r="AE3" s="11">
        <v>32562.692690499138</v>
      </c>
      <c r="AF3" s="11">
        <v>35602.649450516466</v>
      </c>
      <c r="AG3" s="11">
        <v>37651.813735831027</v>
      </c>
      <c r="AH3" s="11">
        <v>33654.768213214302</v>
      </c>
      <c r="AI3" s="11">
        <v>34157.828895292012</v>
      </c>
      <c r="AJ3" s="11">
        <v>35796.335339722267</v>
      </c>
      <c r="AK3" s="11">
        <v>40094.602551771473</v>
      </c>
      <c r="AL3" s="11">
        <v>37948.117030154084</v>
      </c>
      <c r="AM3" s="11">
        <v>37172.406657644264</v>
      </c>
      <c r="AN3" s="11">
        <v>37918.512079639841</v>
      </c>
      <c r="AO3" s="11">
        <v>40810.734232561874</v>
      </c>
      <c r="AP3" s="11">
        <v>41693.853291562358</v>
      </c>
      <c r="AQ3" s="11">
        <v>41900.877082046849</v>
      </c>
      <c r="AR3" s="11">
        <v>40050.526684542507</v>
      </c>
      <c r="AS3" s="11">
        <v>43084.982633296204</v>
      </c>
      <c r="AT3" s="11">
        <v>41482.401197202766</v>
      </c>
      <c r="AU3" s="11">
        <v>42272.905106119375</v>
      </c>
      <c r="AV3" s="11">
        <v>43672.925293614317</v>
      </c>
      <c r="AW3" s="11">
        <v>46899.14127543709</v>
      </c>
      <c r="AX3" s="11">
        <v>43128.53466573944</v>
      </c>
      <c r="AY3" s="11">
        <v>44452.362356998106</v>
      </c>
      <c r="AZ3" s="11">
        <v>46573.723317437034</v>
      </c>
      <c r="BA3" s="11">
        <v>51725.418251724339</v>
      </c>
      <c r="BB3" s="11">
        <v>50587.771725505547</v>
      </c>
      <c r="BC3" s="11">
        <v>34715.60707235711</v>
      </c>
      <c r="BD3" s="11">
        <v>38357.471069116364</v>
      </c>
      <c r="BE3" s="11">
        <v>43484.579525845074</v>
      </c>
      <c r="BF3" s="11">
        <v>36828.145327718383</v>
      </c>
      <c r="BG3" s="11">
        <v>40950.389394114201</v>
      </c>
      <c r="BH3" s="11">
        <v>43349.638229043201</v>
      </c>
      <c r="BI3" s="11">
        <v>50077.71587872009</v>
      </c>
      <c r="BJ3" s="11">
        <v>45410.552055810716</v>
      </c>
      <c r="BK3" s="11">
        <v>49138.51204006542</v>
      </c>
      <c r="BL3" s="11">
        <v>50793.294711658993</v>
      </c>
      <c r="BM3" s="11">
        <v>56405.54170009146</v>
      </c>
      <c r="BN3" s="11">
        <v>51423.807001574933</v>
      </c>
      <c r="BO3" s="11">
        <v>51315.164502036205</v>
      </c>
      <c r="BP3" s="11">
        <v>53774.430638712176</v>
      </c>
    </row>
    <row r="4" spans="1:68" ht="15" customHeight="1" x14ac:dyDescent="0.25">
      <c r="A4" s="12" t="s">
        <v>84</v>
      </c>
      <c r="B4" s="13">
        <v>22419.005966656408</v>
      </c>
      <c r="C4" s="13">
        <v>22243.417741271376</v>
      </c>
      <c r="D4" s="13">
        <v>22107.743032232145</v>
      </c>
      <c r="E4" s="13">
        <v>24130.589186533332</v>
      </c>
      <c r="F4" s="13">
        <v>24029.662985647632</v>
      </c>
      <c r="G4" s="13">
        <v>21624.793478179101</v>
      </c>
      <c r="H4" s="13">
        <v>22924.331268203241</v>
      </c>
      <c r="I4" s="13">
        <v>23819.418654250829</v>
      </c>
      <c r="J4" s="13">
        <v>23260.688758123739</v>
      </c>
      <c r="K4" s="13">
        <v>25242.95128881398</v>
      </c>
      <c r="L4" s="13">
        <v>24966.699660949431</v>
      </c>
      <c r="M4" s="13">
        <v>24397.806922398213</v>
      </c>
      <c r="N4" s="13">
        <v>22979.949738029161</v>
      </c>
      <c r="O4" s="13">
        <v>24834.758354074645</v>
      </c>
      <c r="P4" s="13">
        <v>24586.673455788612</v>
      </c>
      <c r="Q4" s="13">
        <v>24256.092475422949</v>
      </c>
      <c r="R4" s="13">
        <v>23190.255156005947</v>
      </c>
      <c r="S4" s="13">
        <v>23676.421805706268</v>
      </c>
      <c r="T4" s="13">
        <v>25266.554394605722</v>
      </c>
      <c r="U4" s="13">
        <v>26659.560967888036</v>
      </c>
      <c r="V4" s="13">
        <v>24970.663250803031</v>
      </c>
      <c r="W4" s="13">
        <v>25004.26674922906</v>
      </c>
      <c r="X4" s="13">
        <v>25638.005008755492</v>
      </c>
      <c r="Y4" s="13">
        <v>26481.086687929892</v>
      </c>
      <c r="Z4" s="13">
        <v>26521.376710298686</v>
      </c>
      <c r="AA4" s="13">
        <v>24459.4814521521</v>
      </c>
      <c r="AB4" s="13">
        <v>26265.38896679521</v>
      </c>
      <c r="AC4" s="13">
        <v>26665.070683833943</v>
      </c>
      <c r="AD4" s="13">
        <v>25463.434544150692</v>
      </c>
      <c r="AE4" s="13">
        <v>24260.180479987339</v>
      </c>
      <c r="AF4" s="13">
        <v>27285.805663651401</v>
      </c>
      <c r="AG4" s="13">
        <v>28266.419801348129</v>
      </c>
      <c r="AH4" s="13">
        <v>25516.184348828334</v>
      </c>
      <c r="AI4" s="13">
        <v>25474.595063689165</v>
      </c>
      <c r="AJ4" s="13">
        <v>27835.077945268717</v>
      </c>
      <c r="AK4" s="13">
        <v>29644.677642213752</v>
      </c>
      <c r="AL4" s="13">
        <v>29199.735134184972</v>
      </c>
      <c r="AM4" s="13">
        <v>28367.82373233778</v>
      </c>
      <c r="AN4" s="13">
        <v>29213.139039419177</v>
      </c>
      <c r="AO4" s="13">
        <v>30487.976094058053</v>
      </c>
      <c r="AP4" s="13">
        <v>33932.667404599182</v>
      </c>
      <c r="AQ4" s="13">
        <v>33819.977187594384</v>
      </c>
      <c r="AR4" s="13">
        <v>31507.547476346794</v>
      </c>
      <c r="AS4" s="13">
        <v>33862.71660048372</v>
      </c>
      <c r="AT4" s="13">
        <v>33644.906633475344</v>
      </c>
      <c r="AU4" s="13">
        <v>33648.703351223092</v>
      </c>
      <c r="AV4" s="13">
        <v>34835.17904568473</v>
      </c>
      <c r="AW4" s="13">
        <v>36716.304758960701</v>
      </c>
      <c r="AX4" s="13">
        <v>33523.892790146143</v>
      </c>
      <c r="AY4" s="13">
        <v>34340.762779445125</v>
      </c>
      <c r="AZ4" s="13">
        <v>36543.832989135211</v>
      </c>
      <c r="BA4" s="13">
        <v>40068.93008592978</v>
      </c>
      <c r="BB4" s="13">
        <v>41122.188962322623</v>
      </c>
      <c r="BC4" s="13">
        <v>24681.082360419176</v>
      </c>
      <c r="BD4" s="13">
        <v>27867.193712623615</v>
      </c>
      <c r="BE4" s="13">
        <v>30899.442323068502</v>
      </c>
      <c r="BF4" s="13">
        <v>26603.067329442252</v>
      </c>
      <c r="BG4" s="13">
        <v>29807.232272455862</v>
      </c>
      <c r="BH4" s="13">
        <v>32214.803223580941</v>
      </c>
      <c r="BI4" s="13">
        <v>37693.995125564288</v>
      </c>
      <c r="BJ4" s="13">
        <v>35672.364798947485</v>
      </c>
      <c r="BK4" s="13">
        <v>38964.166138719018</v>
      </c>
      <c r="BL4" s="13">
        <v>40536.288653506446</v>
      </c>
      <c r="BM4" s="13">
        <v>43883.685579977129</v>
      </c>
      <c r="BN4" s="13">
        <v>41696.591170651765</v>
      </c>
      <c r="BO4" s="13">
        <v>41049.245573588785</v>
      </c>
      <c r="BP4" s="13">
        <v>43044.713026790589</v>
      </c>
    </row>
    <row r="5" spans="1:68" ht="15" customHeight="1" x14ac:dyDescent="0.25">
      <c r="A5" s="14" t="s">
        <v>85</v>
      </c>
      <c r="B5" s="15">
        <v>5753.7823979793739</v>
      </c>
      <c r="C5" s="15">
        <v>6167.6654739443366</v>
      </c>
      <c r="D5" s="15">
        <v>7194.1681067246082</v>
      </c>
      <c r="E5" s="15">
        <v>8837.728046659553</v>
      </c>
      <c r="F5" s="15">
        <v>6467.3193134437415</v>
      </c>
      <c r="G5" s="15">
        <v>6644.9419761137024</v>
      </c>
      <c r="H5" s="15">
        <v>8009.0560412977147</v>
      </c>
      <c r="I5" s="15">
        <v>7905.5588478970267</v>
      </c>
      <c r="J5" s="15">
        <v>6422.1565732599338</v>
      </c>
      <c r="K5" s="15">
        <v>7499.7113239988657</v>
      </c>
      <c r="L5" s="15">
        <v>7825.6915136631815</v>
      </c>
      <c r="M5" s="15">
        <v>9384.1916127935965</v>
      </c>
      <c r="N5" s="15">
        <v>6695.3332726848039</v>
      </c>
      <c r="O5" s="15">
        <v>7726.1519013784327</v>
      </c>
      <c r="P5" s="15">
        <v>8225.9148037796786</v>
      </c>
      <c r="Q5" s="15">
        <v>9104.2857196881541</v>
      </c>
      <c r="R5" s="15">
        <v>7820.9754544999387</v>
      </c>
      <c r="S5" s="15">
        <v>7989.2422960618005</v>
      </c>
      <c r="T5" s="15">
        <v>8220.7853258876476</v>
      </c>
      <c r="U5" s="15">
        <v>9638.6730409646825</v>
      </c>
      <c r="V5" s="15">
        <v>7158.5963656828435</v>
      </c>
      <c r="W5" s="15">
        <v>7593.6468863296968</v>
      </c>
      <c r="X5" s="15">
        <v>7470.4385639271859</v>
      </c>
      <c r="Y5" s="15">
        <v>9450.618970982312</v>
      </c>
      <c r="Z5" s="15">
        <v>7336.7057886424836</v>
      </c>
      <c r="AA5" s="15">
        <v>7846.892647245365</v>
      </c>
      <c r="AB5" s="15">
        <v>7318.9533802459991</v>
      </c>
      <c r="AC5" s="15">
        <v>9784.3953854423016</v>
      </c>
      <c r="AD5" s="15">
        <v>7942.9210355315045</v>
      </c>
      <c r="AE5" s="15">
        <v>8314.3383860246522</v>
      </c>
      <c r="AF5" s="15">
        <v>8303.9258230468822</v>
      </c>
      <c r="AG5" s="15">
        <v>9391.773903719637</v>
      </c>
      <c r="AH5" s="15">
        <v>8137.389815821818</v>
      </c>
      <c r="AI5" s="15">
        <v>8686.4980891520736</v>
      </c>
      <c r="AJ5" s="15">
        <v>7952.6306294565356</v>
      </c>
      <c r="AK5" s="15">
        <v>10456.481465569585</v>
      </c>
      <c r="AL5" s="15">
        <v>8748.3818959690943</v>
      </c>
      <c r="AM5" s="15">
        <v>8804.5829253064639</v>
      </c>
      <c r="AN5" s="15">
        <v>8705.3730402206475</v>
      </c>
      <c r="AO5" s="15">
        <v>10322.758138503803</v>
      </c>
      <c r="AP5" s="15">
        <v>7745.2542297111722</v>
      </c>
      <c r="AQ5" s="15">
        <v>8066.970326493155</v>
      </c>
      <c r="AR5" s="15">
        <v>8535.7262898197041</v>
      </c>
      <c r="AS5" s="15">
        <v>9214.7006105661039</v>
      </c>
      <c r="AT5" s="15">
        <v>7838.3466268085276</v>
      </c>
      <c r="AU5" s="15">
        <v>8610.5125209029939</v>
      </c>
      <c r="AV5" s="15">
        <v>8825.2499317860329</v>
      </c>
      <c r="AW5" s="15">
        <v>10153.60619514073</v>
      </c>
      <c r="AX5" s="15">
        <v>9561.7207252805129</v>
      </c>
      <c r="AY5" s="15">
        <v>10059.807500428944</v>
      </c>
      <c r="AZ5" s="15">
        <v>9995.7171899282257</v>
      </c>
      <c r="BA5" s="15">
        <v>11600.121538223899</v>
      </c>
      <c r="BB5" s="15">
        <v>9480.2611109708141</v>
      </c>
      <c r="BC5" s="15">
        <v>9916.7795956441678</v>
      </c>
      <c r="BD5" s="15">
        <v>10381.740405301947</v>
      </c>
      <c r="BE5" s="15">
        <v>12437.074346698708</v>
      </c>
      <c r="BF5" s="15">
        <v>10114.629064537796</v>
      </c>
      <c r="BG5" s="15">
        <v>11028.714748945775</v>
      </c>
      <c r="BH5" s="15">
        <v>11038.126158702866</v>
      </c>
      <c r="BI5" s="15">
        <v>12289.717715675306</v>
      </c>
      <c r="BJ5" s="15">
        <v>9672.6232708337557</v>
      </c>
      <c r="BK5" s="15">
        <v>10110.886442347817</v>
      </c>
      <c r="BL5" s="15">
        <v>10196.767161728665</v>
      </c>
      <c r="BM5" s="15">
        <v>12431.641980497667</v>
      </c>
      <c r="BN5" s="15">
        <v>9677.6924219997145</v>
      </c>
      <c r="BO5" s="15">
        <v>10205.981814447787</v>
      </c>
      <c r="BP5" s="15">
        <v>10667.438272724132</v>
      </c>
    </row>
    <row r="6" spans="1:68" ht="15" customHeight="1" x14ac:dyDescent="0.25">
      <c r="A6" s="4" t="s">
        <v>86</v>
      </c>
      <c r="B6" s="13">
        <v>15466.886588763282</v>
      </c>
      <c r="C6" s="13">
        <v>19158.36631282929</v>
      </c>
      <c r="D6" s="13">
        <v>17155.53196892055</v>
      </c>
      <c r="E6" s="13">
        <v>18198.263684859983</v>
      </c>
      <c r="F6" s="13">
        <v>14740.036698604465</v>
      </c>
      <c r="G6" s="13">
        <v>16118.926836242217</v>
      </c>
      <c r="H6" s="13">
        <v>18482.546748331926</v>
      </c>
      <c r="I6" s="13">
        <v>23409.960039112</v>
      </c>
      <c r="J6" s="13">
        <v>18577.299516777915</v>
      </c>
      <c r="K6" s="13">
        <v>15703.064486613701</v>
      </c>
      <c r="L6" s="13">
        <v>15965.5948272065</v>
      </c>
      <c r="M6" s="13">
        <v>15509.795098102699</v>
      </c>
      <c r="N6" s="13">
        <v>17990.381044495392</v>
      </c>
      <c r="O6" s="13">
        <v>18828.118633956488</v>
      </c>
      <c r="P6" s="13">
        <v>17212.107666831376</v>
      </c>
      <c r="Q6" s="13">
        <v>18738.46416937207</v>
      </c>
      <c r="R6" s="13">
        <v>17872.171632816047</v>
      </c>
      <c r="S6" s="13">
        <v>21197.495478213918</v>
      </c>
      <c r="T6" s="13">
        <v>18340.876387174063</v>
      </c>
      <c r="U6" s="13">
        <v>16659.860148972639</v>
      </c>
      <c r="V6" s="13">
        <v>14482.922238905594</v>
      </c>
      <c r="W6" s="13">
        <v>14694.503101361497</v>
      </c>
      <c r="X6" s="13">
        <v>15761.464368570827</v>
      </c>
      <c r="Y6" s="13">
        <v>14063.067795445662</v>
      </c>
      <c r="Z6" s="13">
        <v>10599.73627017004</v>
      </c>
      <c r="AA6" s="13">
        <v>14532.064978842682</v>
      </c>
      <c r="AB6" s="13">
        <v>12395.41652078779</v>
      </c>
      <c r="AC6" s="13">
        <v>13936.456598313373</v>
      </c>
      <c r="AD6" s="13">
        <v>13280.750971161706</v>
      </c>
      <c r="AE6" s="13">
        <v>16050.905512447976</v>
      </c>
      <c r="AF6" s="13">
        <v>17977.798813477188</v>
      </c>
      <c r="AG6" s="13">
        <v>13021.844303856389</v>
      </c>
      <c r="AH6" s="13">
        <v>13284.580865810674</v>
      </c>
      <c r="AI6" s="13">
        <v>15444.38956724333</v>
      </c>
      <c r="AJ6" s="13">
        <v>10000.660438356748</v>
      </c>
      <c r="AK6" s="13">
        <v>11890.648128589231</v>
      </c>
      <c r="AL6" s="13">
        <v>9825.0794627759569</v>
      </c>
      <c r="AM6" s="13">
        <v>14548.978345102958</v>
      </c>
      <c r="AN6" s="13">
        <v>17043.693039902995</v>
      </c>
      <c r="AO6" s="13">
        <v>13078.654152217976</v>
      </c>
      <c r="AP6" s="13">
        <v>10918.774879094672</v>
      </c>
      <c r="AQ6" s="13">
        <v>13935.374519218674</v>
      </c>
      <c r="AR6" s="13">
        <v>15415.652069643013</v>
      </c>
      <c r="AS6" s="13">
        <v>15501.767647678287</v>
      </c>
      <c r="AT6" s="13">
        <v>9435.0216424591326</v>
      </c>
      <c r="AU6" s="13">
        <v>16733.385703368862</v>
      </c>
      <c r="AV6" s="13">
        <v>18064.808000186047</v>
      </c>
      <c r="AW6" s="13">
        <v>13787.092697060407</v>
      </c>
      <c r="AX6" s="13">
        <v>12081.021008227202</v>
      </c>
      <c r="AY6" s="13">
        <v>14744.273620483162</v>
      </c>
      <c r="AZ6" s="13">
        <v>16831.352260320815</v>
      </c>
      <c r="BA6" s="13">
        <v>12214.161401770692</v>
      </c>
      <c r="BB6" s="13">
        <v>8000.5328589774972</v>
      </c>
      <c r="BC6" s="13">
        <v>13229.776104326147</v>
      </c>
      <c r="BD6" s="13">
        <v>18741.307000939873</v>
      </c>
      <c r="BE6" s="13">
        <v>15945.200264893541</v>
      </c>
      <c r="BF6" s="13">
        <v>21211.715121605979</v>
      </c>
      <c r="BG6" s="13">
        <v>19980.846899554992</v>
      </c>
      <c r="BH6" s="13">
        <v>16550.239865573145</v>
      </c>
      <c r="BI6" s="13">
        <v>11286.016115051374</v>
      </c>
      <c r="BJ6" s="13">
        <v>10289.687246037091</v>
      </c>
      <c r="BK6" s="13">
        <v>10217.593959474099</v>
      </c>
      <c r="BL6" s="13">
        <v>9152.6111388909176</v>
      </c>
      <c r="BM6" s="13">
        <v>1938.5757496081985</v>
      </c>
      <c r="BN6" s="13">
        <v>6257.372481825736</v>
      </c>
      <c r="BO6" s="13">
        <v>5414.9674337214346</v>
      </c>
      <c r="BP6" s="13">
        <v>7031.0698596473758</v>
      </c>
    </row>
    <row r="7" spans="1:68" ht="15" customHeight="1" x14ac:dyDescent="0.25">
      <c r="A7" s="16" t="s">
        <v>87</v>
      </c>
      <c r="B7" s="15">
        <v>12582.541332884975</v>
      </c>
      <c r="C7" s="15">
        <v>13586.254755011607</v>
      </c>
      <c r="D7" s="15">
        <v>11795.582082374065</v>
      </c>
      <c r="E7" s="15">
        <v>15004.233752131175</v>
      </c>
      <c r="F7" s="15">
        <v>15106.680159625454</v>
      </c>
      <c r="G7" s="15">
        <v>14294.18352566358</v>
      </c>
      <c r="H7" s="15">
        <v>13615.586232990558</v>
      </c>
      <c r="I7" s="15">
        <v>14052.603436476245</v>
      </c>
      <c r="J7" s="15">
        <v>11412.804724582422</v>
      </c>
      <c r="K7" s="15">
        <v>11783.570413932752</v>
      </c>
      <c r="L7" s="15">
        <v>12069.791537746269</v>
      </c>
      <c r="M7" s="15">
        <v>12164.325431745485</v>
      </c>
      <c r="N7" s="15">
        <v>11812.743014881926</v>
      </c>
      <c r="O7" s="15">
        <v>11986.861438011245</v>
      </c>
      <c r="P7" s="15">
        <v>13255.455463317843</v>
      </c>
      <c r="Q7" s="15">
        <v>13493.663414335932</v>
      </c>
      <c r="R7" s="15">
        <v>12648.256926618211</v>
      </c>
      <c r="S7" s="15">
        <v>12714.157924995241</v>
      </c>
      <c r="T7" s="15">
        <v>14942.481600857949</v>
      </c>
      <c r="U7" s="15">
        <v>15681.284488356665</v>
      </c>
      <c r="V7" s="15">
        <v>15432.880255664148</v>
      </c>
      <c r="W7" s="15">
        <v>16048.644227661965</v>
      </c>
      <c r="X7" s="15">
        <v>16518.655573991076</v>
      </c>
      <c r="Y7" s="15">
        <v>15674.453098981472</v>
      </c>
      <c r="Z7" s="15">
        <v>15679.076711473643</v>
      </c>
      <c r="AA7" s="15">
        <v>15490.077975454406</v>
      </c>
      <c r="AB7" s="15">
        <v>16121.93063809072</v>
      </c>
      <c r="AC7" s="15">
        <v>16653.175214581097</v>
      </c>
      <c r="AD7" s="15">
        <v>15489.686061689516</v>
      </c>
      <c r="AE7" s="15">
        <v>14411.459938236945</v>
      </c>
      <c r="AF7" s="15">
        <v>13826.384097757653</v>
      </c>
      <c r="AG7" s="15">
        <v>19279.405337478493</v>
      </c>
      <c r="AH7" s="15">
        <v>18315.822945547676</v>
      </c>
      <c r="AI7" s="15">
        <v>16589.008893422342</v>
      </c>
      <c r="AJ7" s="15">
        <v>17980.912493978987</v>
      </c>
      <c r="AK7" s="15">
        <v>18653.255667051002</v>
      </c>
      <c r="AL7" s="15">
        <v>20436.148502556367</v>
      </c>
      <c r="AM7" s="15">
        <v>17255.618494055012</v>
      </c>
      <c r="AN7" s="15">
        <v>18379.696083991301</v>
      </c>
      <c r="AO7" s="15">
        <v>21845.794919397325</v>
      </c>
      <c r="AP7" s="15">
        <v>23206.397416182892</v>
      </c>
      <c r="AQ7" s="15">
        <v>17868.333489467026</v>
      </c>
      <c r="AR7" s="15">
        <v>20357.042751556262</v>
      </c>
      <c r="AS7" s="15">
        <v>24097.958931343608</v>
      </c>
      <c r="AT7" s="15">
        <v>25442.404322271177</v>
      </c>
      <c r="AU7" s="15">
        <v>22929.678710509692</v>
      </c>
      <c r="AV7" s="15">
        <v>22007.435064436282</v>
      </c>
      <c r="AW7" s="15">
        <v>26612.132366882517</v>
      </c>
      <c r="AX7" s="15">
        <v>26882.806796024252</v>
      </c>
      <c r="AY7" s="15">
        <v>24489.892428810665</v>
      </c>
      <c r="AZ7" s="15">
        <v>24673.49709934802</v>
      </c>
      <c r="BA7" s="15">
        <v>29859.737716205065</v>
      </c>
      <c r="BB7" s="15">
        <v>26711.743153800689</v>
      </c>
      <c r="BC7" s="15">
        <v>5946.8752493016418</v>
      </c>
      <c r="BD7" s="15">
        <v>5548.1573617253525</v>
      </c>
      <c r="BE7" s="15">
        <v>7816.4948402005994</v>
      </c>
      <c r="BF7" s="15">
        <v>8502.9793594621387</v>
      </c>
      <c r="BG7" s="15">
        <v>9812.3725640360244</v>
      </c>
      <c r="BH7" s="15">
        <v>11835.62915191643</v>
      </c>
      <c r="BI7" s="15">
        <v>16848.788716802152</v>
      </c>
      <c r="BJ7" s="15">
        <v>20864.769581328328</v>
      </c>
      <c r="BK7" s="15">
        <v>21601.613802574771</v>
      </c>
      <c r="BL7" s="15">
        <v>24996.170203218153</v>
      </c>
      <c r="BM7" s="15">
        <v>25351.122747717021</v>
      </c>
      <c r="BN7" s="15">
        <v>25442.871266609964</v>
      </c>
      <c r="BO7" s="15">
        <v>20679.883422844581</v>
      </c>
      <c r="BP7" s="15">
        <v>23222.83433950429</v>
      </c>
    </row>
    <row r="8" spans="1:68" ht="15" customHeight="1" x14ac:dyDescent="0.25">
      <c r="A8" s="12" t="s">
        <v>88</v>
      </c>
      <c r="B8" s="13">
        <v>741.08479792866706</v>
      </c>
      <c r="C8" s="13">
        <v>711.32827055250686</v>
      </c>
      <c r="D8" s="13">
        <v>429.14228380732419</v>
      </c>
      <c r="E8" s="13">
        <v>623.42618739444242</v>
      </c>
      <c r="F8" s="13">
        <v>809.03959347087994</v>
      </c>
      <c r="G8" s="13">
        <v>704.28923541752056</v>
      </c>
      <c r="H8" s="13">
        <v>964.16828588628664</v>
      </c>
      <c r="I8" s="13">
        <v>782.53802469592074</v>
      </c>
      <c r="J8" s="13">
        <v>466.23310311274929</v>
      </c>
      <c r="K8" s="13">
        <v>728.44532960861852</v>
      </c>
      <c r="L8" s="13">
        <v>882.65111297489136</v>
      </c>
      <c r="M8" s="13">
        <v>894.70824722097586</v>
      </c>
      <c r="N8" s="13">
        <v>809.24674912443504</v>
      </c>
      <c r="O8" s="13">
        <v>1248.7018326907066</v>
      </c>
      <c r="P8" s="13">
        <v>689.50748447230251</v>
      </c>
      <c r="Q8" s="13">
        <v>1532.8730518915963</v>
      </c>
      <c r="R8" s="13">
        <v>1252.1437931212145</v>
      </c>
      <c r="S8" s="13">
        <v>1374.6979589584521</v>
      </c>
      <c r="T8" s="13">
        <v>1179.7678997219909</v>
      </c>
      <c r="U8" s="13">
        <v>1577.5323960748931</v>
      </c>
      <c r="V8" s="13">
        <v>984.78951796433751</v>
      </c>
      <c r="W8" s="13">
        <v>1567.2366136414971</v>
      </c>
      <c r="X8" s="13">
        <v>1460.7178439427455</v>
      </c>
      <c r="Y8" s="13">
        <v>952.32974114687147</v>
      </c>
      <c r="Z8" s="13">
        <v>768.73524640768608</v>
      </c>
      <c r="AA8" s="13">
        <v>1638.0255549133503</v>
      </c>
      <c r="AB8" s="13">
        <v>1817.7217811787152</v>
      </c>
      <c r="AC8" s="13">
        <v>1613.1726897685314</v>
      </c>
      <c r="AD8" s="13">
        <v>1352.6729568715441</v>
      </c>
      <c r="AE8" s="13">
        <v>1011.4187849882952</v>
      </c>
      <c r="AF8" s="13">
        <v>1802.4912212610204</v>
      </c>
      <c r="AG8" s="13">
        <v>2806.4555109109133</v>
      </c>
      <c r="AH8" s="13">
        <v>3228.4417457361324</v>
      </c>
      <c r="AI8" s="13">
        <v>3607.4289237785842</v>
      </c>
      <c r="AJ8" s="13">
        <v>3238.5984993751958</v>
      </c>
      <c r="AK8" s="13">
        <v>3829.5308311100794</v>
      </c>
      <c r="AL8" s="13">
        <v>3756.7965947823859</v>
      </c>
      <c r="AM8" s="13">
        <v>3269.1798906269951</v>
      </c>
      <c r="AN8" s="13">
        <v>3206.6232160377908</v>
      </c>
      <c r="AO8" s="13">
        <v>3822.2912985528237</v>
      </c>
      <c r="AP8" s="13">
        <v>4183.4967802408628</v>
      </c>
      <c r="AQ8" s="13">
        <v>3965.0165559722532</v>
      </c>
      <c r="AR8" s="13">
        <v>4131.5303660014388</v>
      </c>
      <c r="AS8" s="13">
        <v>6273.9166533706948</v>
      </c>
      <c r="AT8" s="13">
        <v>6927.6233084236883</v>
      </c>
      <c r="AU8" s="13">
        <v>7185.7007136377615</v>
      </c>
      <c r="AV8" s="13">
        <v>7431.9664178179637</v>
      </c>
      <c r="AW8" s="13">
        <v>8272.2023778795465</v>
      </c>
      <c r="AX8" s="13">
        <v>7305.7823607681648</v>
      </c>
      <c r="AY8" s="13">
        <v>7378.0251829619119</v>
      </c>
      <c r="AZ8" s="13">
        <v>6649.1844607702569</v>
      </c>
      <c r="BA8" s="13">
        <v>8357.7574093222047</v>
      </c>
      <c r="BB8" s="13">
        <v>6222.6643855145931</v>
      </c>
      <c r="BC8" s="13">
        <v>2192.6556660524921</v>
      </c>
      <c r="BD8" s="13">
        <v>2530.6415458537576</v>
      </c>
      <c r="BE8" s="13">
        <v>3650.09490835007</v>
      </c>
      <c r="BF8" s="13">
        <v>4021.0448138122624</v>
      </c>
      <c r="BG8" s="13">
        <v>5400.8832512669178</v>
      </c>
      <c r="BH8" s="13">
        <v>4968.9221744147017</v>
      </c>
      <c r="BI8" s="13">
        <v>5478.9690509991206</v>
      </c>
      <c r="BJ8" s="13">
        <v>7774.3487051347884</v>
      </c>
      <c r="BK8" s="13">
        <v>8978.0756693703879</v>
      </c>
      <c r="BL8" s="13">
        <v>9384.3595398868474</v>
      </c>
      <c r="BM8" s="13">
        <v>6982.653388826946</v>
      </c>
      <c r="BN8" s="13">
        <v>8742.6858366387714</v>
      </c>
      <c r="BO8" s="13">
        <v>6146.004190005704</v>
      </c>
      <c r="BP8" s="13">
        <v>4783.6302429500347</v>
      </c>
    </row>
    <row r="9" spans="1:68" ht="15" customHeight="1" x14ac:dyDescent="0.25">
      <c r="A9" s="12" t="s">
        <v>89</v>
      </c>
      <c r="B9" s="13">
        <v>11957.870115569971</v>
      </c>
      <c r="C9" s="13">
        <v>13005.989093565138</v>
      </c>
      <c r="D9" s="13">
        <v>11491.598504749203</v>
      </c>
      <c r="E9" s="13">
        <v>14535.332815221751</v>
      </c>
      <c r="F9" s="13">
        <v>14442.2776671724</v>
      </c>
      <c r="G9" s="13">
        <v>13730.447334311393</v>
      </c>
      <c r="H9" s="13">
        <v>12767.599590090478</v>
      </c>
      <c r="I9" s="13">
        <v>13402.803196631115</v>
      </c>
      <c r="J9" s="13">
        <v>11068.510815064836</v>
      </c>
      <c r="K9" s="13">
        <v>11160.902067897046</v>
      </c>
      <c r="L9" s="13">
        <v>11284.367751506616</v>
      </c>
      <c r="M9" s="13">
        <v>11367.187043335132</v>
      </c>
      <c r="N9" s="13">
        <v>11104.007066966424</v>
      </c>
      <c r="O9" s="13">
        <v>10810.941538053436</v>
      </c>
      <c r="P9" s="13">
        <v>12693.668228461343</v>
      </c>
      <c r="Q9" s="13">
        <v>12034.030223111307</v>
      </c>
      <c r="R9" s="13">
        <v>11476.747289330746</v>
      </c>
      <c r="S9" s="13">
        <v>11412.179194406861</v>
      </c>
      <c r="T9" s="13">
        <v>13879.488330627151</v>
      </c>
      <c r="U9" s="13">
        <v>14201.917162682259</v>
      </c>
      <c r="V9" s="13">
        <v>14575.671935983495</v>
      </c>
      <c r="W9" s="13">
        <v>14585.735466365684</v>
      </c>
      <c r="X9" s="13">
        <v>15173.274716666758</v>
      </c>
      <c r="Y9" s="13">
        <v>14854.199882097135</v>
      </c>
      <c r="Z9" s="13">
        <v>15046.951584732977</v>
      </c>
      <c r="AA9" s="13">
        <v>13951.04327084268</v>
      </c>
      <c r="AB9" s="13">
        <v>14402.615752920166</v>
      </c>
      <c r="AC9" s="13">
        <v>15152.479847397266</v>
      </c>
      <c r="AD9" s="13">
        <v>14248.56955267476</v>
      </c>
      <c r="AE9" s="13">
        <v>13517.513805555758</v>
      </c>
      <c r="AF9" s="13">
        <v>12090.52149512046</v>
      </c>
      <c r="AG9" s="13">
        <v>16549.628815269225</v>
      </c>
      <c r="AH9" s="13">
        <v>15110.779030319774</v>
      </c>
      <c r="AI9" s="13">
        <v>12954.515502796508</v>
      </c>
      <c r="AJ9" s="13">
        <v>14760.398092135531</v>
      </c>
      <c r="AK9" s="13">
        <v>14809.307374748125</v>
      </c>
      <c r="AL9" s="13">
        <v>16679.351907773962</v>
      </c>
      <c r="AM9" s="13">
        <v>13986.438603428001</v>
      </c>
      <c r="AN9" s="13">
        <v>15173.072867953491</v>
      </c>
      <c r="AO9" s="13">
        <v>18023.50362084448</v>
      </c>
      <c r="AP9" s="13">
        <v>19022.59851356555</v>
      </c>
      <c r="AQ9" s="13">
        <v>13992.064151990979</v>
      </c>
      <c r="AR9" s="13">
        <v>16280.47723290127</v>
      </c>
      <c r="AS9" s="13">
        <v>18054.56592753053</v>
      </c>
      <c r="AT9" s="13">
        <v>18989.361901812656</v>
      </c>
      <c r="AU9" s="13">
        <v>16414.777473565151</v>
      </c>
      <c r="AV9" s="13">
        <v>15357.382126530381</v>
      </c>
      <c r="AW9" s="13">
        <v>19101.04293721779</v>
      </c>
      <c r="AX9" s="13">
        <v>20093.082261089414</v>
      </c>
      <c r="AY9" s="13">
        <v>17754.654743548439</v>
      </c>
      <c r="AZ9" s="13">
        <v>18484.532528982989</v>
      </c>
      <c r="BA9" s="13">
        <v>22133.242384054494</v>
      </c>
      <c r="BB9" s="13">
        <v>20734.325947865993</v>
      </c>
      <c r="BC9" s="13">
        <v>4014.366427064695</v>
      </c>
      <c r="BD9" s="13">
        <v>3383.7066252490636</v>
      </c>
      <c r="BE9" s="13">
        <v>4703.9004533713533</v>
      </c>
      <c r="BF9" s="13">
        <v>5147.0247071653766</v>
      </c>
      <c r="BG9" s="13">
        <v>5411.4634324040298</v>
      </c>
      <c r="BH9" s="13">
        <v>7600.5021525012962</v>
      </c>
      <c r="BI9" s="13">
        <v>11927.074589981146</v>
      </c>
      <c r="BJ9" s="13">
        <v>14056.632386444611</v>
      </c>
      <c r="BK9" s="13">
        <v>13931.16681303491</v>
      </c>
      <c r="BL9" s="13">
        <v>16792.696928706362</v>
      </c>
      <c r="BM9" s="13">
        <v>18727.763768309163</v>
      </c>
      <c r="BN9" s="13">
        <v>17635.666965674798</v>
      </c>
      <c r="BO9" s="13">
        <v>14980.074867488034</v>
      </c>
      <c r="BP9" s="13">
        <v>18247.123242267138</v>
      </c>
    </row>
    <row r="10" spans="1:68" ht="15" customHeight="1" x14ac:dyDescent="0.25">
      <c r="A10" s="16" t="s">
        <v>90</v>
      </c>
      <c r="B10" s="15">
        <v>19921.276329558961</v>
      </c>
      <c r="C10" s="15">
        <v>23375.319869749179</v>
      </c>
      <c r="D10" s="15">
        <v>22162.869828196031</v>
      </c>
      <c r="E10" s="15">
        <v>25365.005363170603</v>
      </c>
      <c r="F10" s="15">
        <v>20986.756558632336</v>
      </c>
      <c r="G10" s="15">
        <v>20917.092494562366</v>
      </c>
      <c r="H10" s="15">
        <v>22690.597192305544</v>
      </c>
      <c r="I10" s="15">
        <v>24980.841357010926</v>
      </c>
      <c r="J10" s="15">
        <v>20745.951395510514</v>
      </c>
      <c r="K10" s="15">
        <v>21247.272529493432</v>
      </c>
      <c r="L10" s="15">
        <v>20367.372330324681</v>
      </c>
      <c r="M10" s="15">
        <v>20963.073655872417</v>
      </c>
      <c r="N10" s="15">
        <v>19999.055805095359</v>
      </c>
      <c r="O10" s="15">
        <v>22469.356944024228</v>
      </c>
      <c r="P10" s="15">
        <v>22882.328370881303</v>
      </c>
      <c r="Q10" s="15">
        <v>24641.185026552059</v>
      </c>
      <c r="R10" s="15">
        <v>21810.528885907424</v>
      </c>
      <c r="S10" s="15">
        <v>24326.826841839149</v>
      </c>
      <c r="T10" s="15">
        <v>24300.266649438639</v>
      </c>
      <c r="U10" s="15">
        <v>23890.546423456384</v>
      </c>
      <c r="V10" s="15">
        <v>20786.524629835563</v>
      </c>
      <c r="W10" s="15">
        <v>21601.783339840054</v>
      </c>
      <c r="X10" s="15">
        <v>23124.149934793764</v>
      </c>
      <c r="Y10" s="15">
        <v>20836.18100735468</v>
      </c>
      <c r="Z10" s="15">
        <v>17669.42732851057</v>
      </c>
      <c r="AA10" s="15">
        <v>20602.74448651509</v>
      </c>
      <c r="AB10" s="15">
        <v>20046.937755059404</v>
      </c>
      <c r="AC10" s="15">
        <v>22332.868488707325</v>
      </c>
      <c r="AD10" s="15">
        <v>19744.539275092964</v>
      </c>
      <c r="AE10" s="15">
        <v>20772.544988509413</v>
      </c>
      <c r="AF10" s="15">
        <v>24258.436211110555</v>
      </c>
      <c r="AG10" s="15">
        <v>25337.589138610645</v>
      </c>
      <c r="AH10" s="15">
        <v>22387.644306750211</v>
      </c>
      <c r="AI10" s="15">
        <v>23339.342312070949</v>
      </c>
      <c r="AJ10" s="15">
        <v>21591.370981212902</v>
      </c>
      <c r="AK10" s="15">
        <v>24633.642399965964</v>
      </c>
      <c r="AL10" s="15">
        <v>23338.045799241234</v>
      </c>
      <c r="AM10" s="15">
        <v>24754.604748373094</v>
      </c>
      <c r="AN10" s="15">
        <v>28120.795512434521</v>
      </c>
      <c r="AO10" s="15">
        <v>28694.54693995116</v>
      </c>
      <c r="AP10" s="15">
        <v>27994.12410058056</v>
      </c>
      <c r="AQ10" s="15">
        <v>27840.447870344397</v>
      </c>
      <c r="AR10" s="15">
        <v>29564.107889398842</v>
      </c>
      <c r="AS10" s="15">
        <v>33504.133737096017</v>
      </c>
      <c r="AT10" s="15">
        <v>28944.91170483669</v>
      </c>
      <c r="AU10" s="15">
        <v>34035.325707492622</v>
      </c>
      <c r="AV10" s="15">
        <v>34335.89254211363</v>
      </c>
      <c r="AW10" s="15">
        <v>36061.766337517474</v>
      </c>
      <c r="AX10" s="15">
        <v>30957.284769645183</v>
      </c>
      <c r="AY10" s="15">
        <v>33615.763660691489</v>
      </c>
      <c r="AZ10" s="15">
        <v>35305.293501912536</v>
      </c>
      <c r="BA10" s="15">
        <v>37926.639153768127</v>
      </c>
      <c r="BB10" s="15">
        <v>33431.672311282491</v>
      </c>
      <c r="BC10" s="15">
        <v>20681.191978024843</v>
      </c>
      <c r="BD10" s="15">
        <v>23408.055312270353</v>
      </c>
      <c r="BE10" s="15">
        <v>25580.785469289469</v>
      </c>
      <c r="BF10" s="15">
        <v>26859.901632818852</v>
      </c>
      <c r="BG10" s="15">
        <v>27586.924383806418</v>
      </c>
      <c r="BH10" s="15">
        <v>27455.467547135206</v>
      </c>
      <c r="BI10" s="15">
        <v>29187.606379710574</v>
      </c>
      <c r="BJ10" s="15">
        <v>29746.434987666522</v>
      </c>
      <c r="BK10" s="15">
        <v>31819.599299030757</v>
      </c>
      <c r="BL10" s="15">
        <v>32733.412076814384</v>
      </c>
      <c r="BM10" s="15">
        <v>30913.966532407925</v>
      </c>
      <c r="BN10" s="15">
        <v>32438.192296417317</v>
      </c>
      <c r="BO10" s="15">
        <v>26366.724169124889</v>
      </c>
      <c r="BP10" s="15">
        <v>30403.70982662477</v>
      </c>
    </row>
    <row r="11" spans="1:68" ht="15" customHeight="1" x14ac:dyDescent="0.25">
      <c r="A11" s="12" t="s">
        <v>91</v>
      </c>
      <c r="B11" s="13">
        <v>15156.236039338733</v>
      </c>
      <c r="C11" s="13">
        <v>18239.480914902048</v>
      </c>
      <c r="D11" s="13">
        <v>17098.764076517797</v>
      </c>
      <c r="E11" s="13">
        <v>19633.599826068919</v>
      </c>
      <c r="F11" s="13">
        <v>15597.157899101274</v>
      </c>
      <c r="G11" s="13">
        <v>15632.368303397145</v>
      </c>
      <c r="H11" s="13">
        <v>17403.213026481521</v>
      </c>
      <c r="I11" s="13">
        <v>19526.588435459875</v>
      </c>
      <c r="J11" s="13">
        <v>15802.914223296353</v>
      </c>
      <c r="K11" s="13">
        <v>15972.263389553649</v>
      </c>
      <c r="L11" s="13">
        <v>14894.139430129664</v>
      </c>
      <c r="M11" s="13">
        <v>15564.005956137376</v>
      </c>
      <c r="N11" s="13">
        <v>15465.141973401001</v>
      </c>
      <c r="O11" s="13">
        <v>17946.066147780159</v>
      </c>
      <c r="P11" s="13">
        <v>17428.954130276874</v>
      </c>
      <c r="Q11" s="13">
        <v>17933.685305807023</v>
      </c>
      <c r="R11" s="13">
        <v>16902.850045672552</v>
      </c>
      <c r="S11" s="13">
        <v>19428.543030603632</v>
      </c>
      <c r="T11" s="13">
        <v>19260.431173147419</v>
      </c>
      <c r="U11" s="13">
        <v>18894.495107008766</v>
      </c>
      <c r="V11" s="13">
        <v>15811.82652179453</v>
      </c>
      <c r="W11" s="13">
        <v>16605.811060607881</v>
      </c>
      <c r="X11" s="13">
        <v>15320.865778386105</v>
      </c>
      <c r="Y11" s="13">
        <v>15813.098916638823</v>
      </c>
      <c r="Z11" s="13">
        <v>12288.499015184045</v>
      </c>
      <c r="AA11" s="13">
        <v>15051.730715184918</v>
      </c>
      <c r="AB11" s="13">
        <v>14245.699339171093</v>
      </c>
      <c r="AC11" s="13">
        <v>16548.715398398203</v>
      </c>
      <c r="AD11" s="13">
        <v>14273.305304476955</v>
      </c>
      <c r="AE11" s="13">
        <v>14861.434291891381</v>
      </c>
      <c r="AF11" s="13">
        <v>18453.679077026096</v>
      </c>
      <c r="AG11" s="13">
        <v>18445.129316306786</v>
      </c>
      <c r="AH11" s="13">
        <v>16938.254875526913</v>
      </c>
      <c r="AI11" s="13">
        <v>17439.491337364863</v>
      </c>
      <c r="AJ11" s="13">
        <v>15598.353573433586</v>
      </c>
      <c r="AK11" s="13">
        <v>18124.900213674624</v>
      </c>
      <c r="AL11" s="13">
        <v>16667.155855755758</v>
      </c>
      <c r="AM11" s="13">
        <v>17904.042796647886</v>
      </c>
      <c r="AN11" s="13">
        <v>21660.733377492885</v>
      </c>
      <c r="AO11" s="13">
        <v>22071.351970103438</v>
      </c>
      <c r="AP11" s="13">
        <v>21799.296130794675</v>
      </c>
      <c r="AQ11" s="13">
        <v>21673.798870706614</v>
      </c>
      <c r="AR11" s="13">
        <v>23283.398670848001</v>
      </c>
      <c r="AS11" s="13">
        <v>26582.882531764713</v>
      </c>
      <c r="AT11" s="13">
        <v>22427.393774467855</v>
      </c>
      <c r="AU11" s="13">
        <v>26638.962369059478</v>
      </c>
      <c r="AV11" s="13">
        <v>26952.221953834076</v>
      </c>
      <c r="AW11" s="13">
        <v>27816.690069388285</v>
      </c>
      <c r="AX11" s="13">
        <v>23533.641873520271</v>
      </c>
      <c r="AY11" s="13">
        <v>26771.013483712726</v>
      </c>
      <c r="AZ11" s="13">
        <v>27675.325059874063</v>
      </c>
      <c r="BA11" s="13">
        <v>30446.980861599968</v>
      </c>
      <c r="BB11" s="13">
        <v>26911.270797170477</v>
      </c>
      <c r="BC11" s="13">
        <v>17654.576788888884</v>
      </c>
      <c r="BD11" s="13">
        <v>20253.827077760456</v>
      </c>
      <c r="BE11" s="13">
        <v>21649.660668630426</v>
      </c>
      <c r="BF11" s="13">
        <v>23580.493000724746</v>
      </c>
      <c r="BG11" s="13">
        <v>23616.35675738892</v>
      </c>
      <c r="BH11" s="13">
        <v>23087.556607101753</v>
      </c>
      <c r="BI11" s="13">
        <v>24520.244288551938</v>
      </c>
      <c r="BJ11" s="13">
        <v>25570.060744902708</v>
      </c>
      <c r="BK11" s="13">
        <v>27041.984009404132</v>
      </c>
      <c r="BL11" s="13">
        <v>28047.162006479695</v>
      </c>
      <c r="BM11" s="13">
        <v>25869.233013952497</v>
      </c>
      <c r="BN11" s="13">
        <v>27745.349500495824</v>
      </c>
      <c r="BO11" s="13">
        <v>21423.29003412549</v>
      </c>
      <c r="BP11" s="13">
        <v>25326.552877466933</v>
      </c>
    </row>
    <row r="12" spans="1:68" ht="15" customHeight="1" x14ac:dyDescent="0.25">
      <c r="A12" s="12" t="s">
        <v>92</v>
      </c>
      <c r="B12" s="13">
        <v>4722.5241336804529</v>
      </c>
      <c r="C12" s="13">
        <v>5081.9034859999347</v>
      </c>
      <c r="D12" s="13">
        <v>5014.6980414367808</v>
      </c>
      <c r="E12" s="13">
        <v>5674.2871346533711</v>
      </c>
      <c r="F12" s="13">
        <v>5348.0946160195308</v>
      </c>
      <c r="G12" s="13">
        <v>5242.5847664822295</v>
      </c>
      <c r="H12" s="13">
        <v>5237.7127915505034</v>
      </c>
      <c r="I12" s="13">
        <v>5396.3077092931362</v>
      </c>
      <c r="J12" s="13">
        <v>4898.446477892343</v>
      </c>
      <c r="K12" s="13">
        <v>5233.0243113457291</v>
      </c>
      <c r="L12" s="13">
        <v>5440.2083945768591</v>
      </c>
      <c r="M12" s="13">
        <v>5361.0174546236676</v>
      </c>
      <c r="N12" s="13">
        <v>4498.2026388126251</v>
      </c>
      <c r="O12" s="13">
        <v>4485.4673625855912</v>
      </c>
      <c r="P12" s="13">
        <v>5411.4437813556187</v>
      </c>
      <c r="Q12" s="13">
        <v>6658.9827415268037</v>
      </c>
      <c r="R12" s="13">
        <v>4865.5993434939655</v>
      </c>
      <c r="S12" s="13">
        <v>4845.6203209806617</v>
      </c>
      <c r="T12" s="13">
        <v>4988.6916591467279</v>
      </c>
      <c r="U12" s="13">
        <v>4946.1798199894965</v>
      </c>
      <c r="V12" s="13">
        <v>4954.3127057171641</v>
      </c>
      <c r="W12" s="13">
        <v>4968.2201416957278</v>
      </c>
      <c r="X12" s="13">
        <v>7866.3300716360673</v>
      </c>
      <c r="Y12" s="13">
        <v>5004.026894866759</v>
      </c>
      <c r="Z12" s="13">
        <v>5414.2029398387231</v>
      </c>
      <c r="AA12" s="13">
        <v>5555.3454744456521</v>
      </c>
      <c r="AB12" s="13">
        <v>5824.515468801409</v>
      </c>
      <c r="AC12" s="13">
        <v>5777.7437042487272</v>
      </c>
      <c r="AD12" s="13">
        <v>5483.2714012876786</v>
      </c>
      <c r="AE12" s="13">
        <v>5928.6519008621917</v>
      </c>
      <c r="AF12" s="13">
        <v>5790.6872299915931</v>
      </c>
      <c r="AG12" s="13">
        <v>6903.8606730814563</v>
      </c>
      <c r="AH12" s="13">
        <v>5435.7490613850023</v>
      </c>
      <c r="AI12" s="13">
        <v>5893.9761526664188</v>
      </c>
      <c r="AJ12" s="13">
        <v>6007.9886962625078</v>
      </c>
      <c r="AK12" s="13">
        <v>6513.2860896860711</v>
      </c>
      <c r="AL12" s="13">
        <v>6670.8899434854648</v>
      </c>
      <c r="AM12" s="13">
        <v>6850.5619517252071</v>
      </c>
      <c r="AN12" s="13">
        <v>6460.0621349416242</v>
      </c>
      <c r="AO12" s="13">
        <v>6623.1949698477065</v>
      </c>
      <c r="AP12" s="13">
        <v>6253.7609669911481</v>
      </c>
      <c r="AQ12" s="13">
        <v>6224.8787450134669</v>
      </c>
      <c r="AR12" s="13">
        <v>6359.9882482318753</v>
      </c>
      <c r="AS12" s="13">
        <v>7023.8983822134851</v>
      </c>
      <c r="AT12" s="13">
        <v>6569.3913400268329</v>
      </c>
      <c r="AU12" s="13">
        <v>7476.3635894416393</v>
      </c>
      <c r="AV12" s="13">
        <v>7469.9222965704021</v>
      </c>
      <c r="AW12" s="13">
        <v>8300.814955945867</v>
      </c>
      <c r="AX12" s="13">
        <v>7435.9505212003733</v>
      </c>
      <c r="AY12" s="13">
        <v>6968.1284005492671</v>
      </c>
      <c r="AZ12" s="13">
        <v>7719.6446788760031</v>
      </c>
      <c r="BA12" s="13">
        <v>7640.8232453271994</v>
      </c>
      <c r="BB12" s="13">
        <v>6680.4847806082289</v>
      </c>
      <c r="BC12" s="13">
        <v>3235.696911904286</v>
      </c>
      <c r="BD12" s="13">
        <v>3420.5450352446301</v>
      </c>
      <c r="BE12" s="13">
        <v>4169.2513091585397</v>
      </c>
      <c r="BF12" s="13">
        <v>3647.4257883590972</v>
      </c>
      <c r="BG12" s="13">
        <v>4268.2599598586321</v>
      </c>
      <c r="BH12" s="13">
        <v>4608.7058481597051</v>
      </c>
      <c r="BI12" s="13">
        <v>4920.1653169803822</v>
      </c>
      <c r="BJ12" s="13">
        <v>4514.1615019839874</v>
      </c>
      <c r="BK12" s="13">
        <v>5092.900366904184</v>
      </c>
      <c r="BL12" s="13">
        <v>5044.5205845420351</v>
      </c>
      <c r="BM12" s="13">
        <v>5291.2063993285983</v>
      </c>
      <c r="BN12" s="13">
        <v>5024.2120755390652</v>
      </c>
      <c r="BO12" s="13">
        <v>5170.6365633513369</v>
      </c>
      <c r="BP12" s="13">
        <v>5362.4090796121609</v>
      </c>
    </row>
    <row r="13" spans="1:68" ht="15" customHeight="1" x14ac:dyDescent="0.25">
      <c r="A13" s="17" t="s">
        <v>94</v>
      </c>
      <c r="B13" s="18">
        <v>36220.850487562515</v>
      </c>
      <c r="C13" s="18">
        <v>37722.326511997548</v>
      </c>
      <c r="D13" s="18">
        <v>36087.365099229617</v>
      </c>
      <c r="E13" s="18">
        <v>40721.500409801985</v>
      </c>
      <c r="F13" s="18">
        <v>39179.684295127132</v>
      </c>
      <c r="G13" s="18">
        <v>37637.817249621789</v>
      </c>
      <c r="H13" s="18">
        <v>40306.366362589717</v>
      </c>
      <c r="I13" s="18">
        <v>44239.627937189121</v>
      </c>
      <c r="J13" s="18">
        <v>38969.240333488517</v>
      </c>
      <c r="K13" s="18">
        <v>38991.129389241716</v>
      </c>
      <c r="L13" s="18">
        <v>40481.967049643616</v>
      </c>
      <c r="M13" s="18">
        <v>40494.918878615659</v>
      </c>
      <c r="N13" s="18">
        <v>39485.020867787323</v>
      </c>
      <c r="O13" s="18">
        <v>40951.205898427041</v>
      </c>
      <c r="P13" s="18">
        <v>40418.388827138071</v>
      </c>
      <c r="Q13" s="18">
        <v>41001.394310781638</v>
      </c>
      <c r="R13" s="18">
        <v>39737.460838421197</v>
      </c>
      <c r="S13" s="18">
        <v>41285.508962344073</v>
      </c>
      <c r="T13" s="18">
        <v>42453.660651876402</v>
      </c>
      <c r="U13" s="18">
        <v>44731.771744884325</v>
      </c>
      <c r="V13" s="18">
        <v>41258.992436143162</v>
      </c>
      <c r="W13" s="18">
        <v>41710.945131560133</v>
      </c>
      <c r="X13" s="18">
        <v>42222.587576565515</v>
      </c>
      <c r="Y13" s="18">
        <v>44838.664893037261</v>
      </c>
      <c r="Z13" s="18">
        <v>42612.594493330376</v>
      </c>
      <c r="AA13" s="18">
        <v>41718.690553514447</v>
      </c>
      <c r="AB13" s="18">
        <v>42105.369377096795</v>
      </c>
      <c r="AC13" s="18">
        <v>44669.365158948051</v>
      </c>
      <c r="AD13" s="18">
        <v>42467.174595159828</v>
      </c>
      <c r="AE13" s="18">
        <v>42218.297575238379</v>
      </c>
      <c r="AF13" s="18">
        <v>43052.393215298391</v>
      </c>
      <c r="AG13" s="18">
        <v>44560.193114385322</v>
      </c>
      <c r="AH13" s="18">
        <v>42867.147137968503</v>
      </c>
      <c r="AI13" s="18">
        <v>42792.52148437532</v>
      </c>
      <c r="AJ13" s="18">
        <v>42235.04911131713</v>
      </c>
      <c r="AK13" s="18">
        <v>46016.096266339053</v>
      </c>
      <c r="AL13" s="18">
        <v>44871.299196245185</v>
      </c>
      <c r="AM13" s="18">
        <v>44222.39874842915</v>
      </c>
      <c r="AN13" s="18">
        <v>45221.105691099612</v>
      </c>
      <c r="AO13" s="18">
        <v>47040.636364226011</v>
      </c>
      <c r="AP13" s="18">
        <v>47914.055711648602</v>
      </c>
      <c r="AQ13" s="18">
        <v>45975.731388500797</v>
      </c>
      <c r="AR13" s="18">
        <v>46349.048611323509</v>
      </c>
      <c r="AS13" s="18">
        <v>49370.661337729791</v>
      </c>
      <c r="AT13" s="18">
        <v>47225.643125960582</v>
      </c>
      <c r="AU13" s="18">
        <v>48220.247524197985</v>
      </c>
      <c r="AV13" s="18">
        <v>49787.034793037368</v>
      </c>
      <c r="AW13" s="18">
        <v>51405.328501190568</v>
      </c>
      <c r="AX13" s="18">
        <v>51020.223424945892</v>
      </c>
      <c r="AY13" s="18">
        <v>50218.250040224782</v>
      </c>
      <c r="AZ13" s="18">
        <v>52912.019379842553</v>
      </c>
      <c r="BA13" s="18">
        <v>56149.845471786219</v>
      </c>
      <c r="BB13" s="18">
        <v>52457.531597673064</v>
      </c>
      <c r="BC13" s="18">
        <v>33302.892568644114</v>
      </c>
      <c r="BD13" s="18">
        <v>39001.308383270698</v>
      </c>
      <c r="BE13" s="18">
        <v>41785.040130034686</v>
      </c>
      <c r="BF13" s="18">
        <v>39313.51539086931</v>
      </c>
      <c r="BG13" s="18">
        <v>42886.651714155778</v>
      </c>
      <c r="BH13" s="18">
        <v>44255.022177664883</v>
      </c>
      <c r="BI13" s="18">
        <v>49443.322285604583</v>
      </c>
      <c r="BJ13" s="18">
        <v>47597.015008377144</v>
      </c>
      <c r="BK13" s="18">
        <v>50177.068571385709</v>
      </c>
      <c r="BL13" s="18">
        <v>53302.988941511117</v>
      </c>
      <c r="BM13" s="18">
        <v>54929.61902978499</v>
      </c>
      <c r="BN13" s="18">
        <v>51602.775338975262</v>
      </c>
      <c r="BO13" s="18">
        <v>51871.285726049689</v>
      </c>
      <c r="BP13" s="18">
        <v>54722.203734635004</v>
      </c>
    </row>
    <row r="14" spans="1:68" ht="15" customHeight="1" x14ac:dyDescent="0.25">
      <c r="A14" s="125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8"/>
      <c r="BP14" s="128"/>
    </row>
    <row r="15" spans="1:68" ht="15" customHeight="1" x14ac:dyDescent="0.25">
      <c r="A15" s="119" t="s">
        <v>95</v>
      </c>
      <c r="B15" s="119"/>
      <c r="C15" s="119"/>
      <c r="D15" s="119"/>
      <c r="E15" s="119"/>
      <c r="F15" s="22" t="s">
        <v>5</v>
      </c>
      <c r="G15" s="22" t="s">
        <v>6</v>
      </c>
      <c r="H15" s="22" t="s">
        <v>7</v>
      </c>
      <c r="I15" s="22" t="s">
        <v>8</v>
      </c>
      <c r="J15" s="22" t="s">
        <v>9</v>
      </c>
      <c r="K15" s="22" t="s">
        <v>10</v>
      </c>
      <c r="L15" s="22" t="s">
        <v>11</v>
      </c>
      <c r="M15" s="22" t="s">
        <v>12</v>
      </c>
      <c r="N15" s="22" t="s">
        <v>13</v>
      </c>
      <c r="O15" s="22" t="s">
        <v>14</v>
      </c>
      <c r="P15" s="22" t="s">
        <v>15</v>
      </c>
      <c r="Q15" s="22" t="s">
        <v>16</v>
      </c>
      <c r="R15" s="22" t="s">
        <v>17</v>
      </c>
      <c r="S15" s="22" t="s">
        <v>18</v>
      </c>
      <c r="T15" s="22" t="s">
        <v>19</v>
      </c>
      <c r="U15" s="22" t="s">
        <v>20</v>
      </c>
      <c r="V15" s="22" t="s">
        <v>21</v>
      </c>
      <c r="W15" s="22" t="s">
        <v>22</v>
      </c>
      <c r="X15" s="22" t="s">
        <v>23</v>
      </c>
      <c r="Y15" s="22" t="s">
        <v>24</v>
      </c>
      <c r="Z15" s="22" t="s">
        <v>25</v>
      </c>
      <c r="AA15" s="22" t="s">
        <v>26</v>
      </c>
      <c r="AB15" s="22" t="s">
        <v>27</v>
      </c>
      <c r="AC15" s="22" t="s">
        <v>28</v>
      </c>
      <c r="AD15" s="22" t="s">
        <v>29</v>
      </c>
      <c r="AE15" s="22" t="s">
        <v>30</v>
      </c>
      <c r="AF15" s="22" t="s">
        <v>31</v>
      </c>
      <c r="AG15" s="22" t="s">
        <v>32</v>
      </c>
      <c r="AH15" s="22" t="s">
        <v>33</v>
      </c>
      <c r="AI15" s="22" t="s">
        <v>34</v>
      </c>
      <c r="AJ15" s="22" t="s">
        <v>35</v>
      </c>
      <c r="AK15" s="22" t="s">
        <v>36</v>
      </c>
      <c r="AL15" s="22" t="s">
        <v>37</v>
      </c>
      <c r="AM15" s="22" t="s">
        <v>38</v>
      </c>
      <c r="AN15" s="22" t="s">
        <v>39</v>
      </c>
      <c r="AO15" s="22" t="s">
        <v>40</v>
      </c>
      <c r="AP15" s="22" t="s">
        <v>41</v>
      </c>
      <c r="AQ15" s="22" t="s">
        <v>42</v>
      </c>
      <c r="AR15" s="22" t="s">
        <v>43</v>
      </c>
      <c r="AS15" s="22" t="s">
        <v>44</v>
      </c>
      <c r="AT15" s="22" t="s">
        <v>45</v>
      </c>
      <c r="AU15" s="22" t="s">
        <v>46</v>
      </c>
      <c r="AV15" s="22" t="s">
        <v>47</v>
      </c>
      <c r="AW15" s="22" t="s">
        <v>48</v>
      </c>
      <c r="AX15" s="22" t="s">
        <v>49</v>
      </c>
      <c r="AY15" s="22" t="s">
        <v>50</v>
      </c>
      <c r="AZ15" s="22" t="s">
        <v>51</v>
      </c>
      <c r="BA15" s="22" t="s">
        <v>52</v>
      </c>
      <c r="BB15" s="22" t="s">
        <v>53</v>
      </c>
      <c r="BC15" s="22" t="s">
        <v>54</v>
      </c>
      <c r="BD15" s="22" t="s">
        <v>55</v>
      </c>
      <c r="BE15" s="22" t="s">
        <v>56</v>
      </c>
      <c r="BF15" s="23" t="s">
        <v>57</v>
      </c>
      <c r="BG15" s="23" t="s">
        <v>58</v>
      </c>
      <c r="BH15" s="23" t="s">
        <v>59</v>
      </c>
      <c r="BI15" s="23" t="s">
        <v>60</v>
      </c>
      <c r="BJ15" s="23" t="s">
        <v>61</v>
      </c>
      <c r="BK15" s="23" t="s">
        <v>62</v>
      </c>
      <c r="BL15" s="23" t="s">
        <v>63</v>
      </c>
      <c r="BM15" s="24" t="s">
        <v>64</v>
      </c>
      <c r="BN15" s="23" t="s">
        <v>132</v>
      </c>
      <c r="BO15" s="23" t="s">
        <v>134</v>
      </c>
      <c r="BP15" s="23" t="s">
        <v>138</v>
      </c>
    </row>
    <row r="16" spans="1:68" ht="15" customHeight="1" x14ac:dyDescent="0.25">
      <c r="A16" s="16" t="s">
        <v>96</v>
      </c>
      <c r="B16" s="17"/>
      <c r="C16" s="17"/>
      <c r="D16" s="17"/>
      <c r="E16" s="17"/>
      <c r="F16" s="27">
        <f t="shared" ref="F16:BM20" si="0">+(F3/B3-1)*100</f>
        <v>8.260153367488531</v>
      </c>
      <c r="G16" s="27">
        <f t="shared" si="0"/>
        <v>-0.47564438366629602</v>
      </c>
      <c r="H16" s="27">
        <f t="shared" si="0"/>
        <v>5.5851012276183054</v>
      </c>
      <c r="I16" s="27">
        <f t="shared" si="0"/>
        <v>-3.7935177583598323</v>
      </c>
      <c r="J16" s="27">
        <f t="shared" si="0"/>
        <v>-2.6195536582262924</v>
      </c>
      <c r="K16" s="27">
        <f t="shared" si="0"/>
        <v>15.837355711916047</v>
      </c>
      <c r="L16" s="27">
        <f t="shared" si="0"/>
        <v>5.9843149593275413</v>
      </c>
      <c r="M16" s="27">
        <f t="shared" si="0"/>
        <v>6.4373300883844964</v>
      </c>
      <c r="N16" s="27">
        <f t="shared" si="0"/>
        <v>-5.3433679986847338E-2</v>
      </c>
      <c r="O16" s="27">
        <f t="shared" si="0"/>
        <v>-0.56696647694440827</v>
      </c>
      <c r="P16" s="27">
        <f t="shared" si="0"/>
        <v>6.4034934745405003E-2</v>
      </c>
      <c r="Q16" s="27">
        <f t="shared" si="0"/>
        <v>-1.203519281315768</v>
      </c>
      <c r="R16" s="27">
        <f t="shared" si="0"/>
        <v>4.5131177999026439</v>
      </c>
      <c r="S16" s="27">
        <f t="shared" si="0"/>
        <v>-2.7445941722943346</v>
      </c>
      <c r="T16" s="27">
        <f t="shared" si="0"/>
        <v>2.0546317467258657</v>
      </c>
      <c r="U16" s="27">
        <f t="shared" si="0"/>
        <v>8.7929254135838733</v>
      </c>
      <c r="V16" s="27">
        <f t="shared" si="0"/>
        <v>3.6958466783384436</v>
      </c>
      <c r="W16" s="27">
        <f t="shared" si="0"/>
        <v>3.0049731726473183</v>
      </c>
      <c r="X16" s="27">
        <f t="shared" si="0"/>
        <v>-1.05270222576197</v>
      </c>
      <c r="Y16" s="27">
        <f t="shared" si="0"/>
        <v>-1.0342829973608691</v>
      </c>
      <c r="Z16" s="27">
        <f t="shared" si="0"/>
        <v>5.419858931939725</v>
      </c>
      <c r="AA16" s="27">
        <f t="shared" si="0"/>
        <v>-0.92781809711938168</v>
      </c>
      <c r="AB16" s="27">
        <f t="shared" si="0"/>
        <v>1.4782044687943641</v>
      </c>
      <c r="AC16" s="27">
        <f t="shared" si="0"/>
        <v>1.3936180135386556</v>
      </c>
      <c r="AD16" s="27">
        <f t="shared" si="0"/>
        <v>-1.4124213690146825</v>
      </c>
      <c r="AE16" s="27">
        <f t="shared" si="0"/>
        <v>0.79151483282007273</v>
      </c>
      <c r="AF16" s="27">
        <f t="shared" si="0"/>
        <v>5.9076991431187498</v>
      </c>
      <c r="AG16" s="27">
        <f t="shared" si="0"/>
        <v>3.3966412562482118</v>
      </c>
      <c r="AH16" s="27">
        <f t="shared" si="0"/>
        <v>0.72187450361185235</v>
      </c>
      <c r="AI16" s="27">
        <f t="shared" si="0"/>
        <v>4.8986618519367475</v>
      </c>
      <c r="AJ16" s="27">
        <f t="shared" si="0"/>
        <v>0.54402099898491763</v>
      </c>
      <c r="AK16" s="27">
        <f t="shared" si="0"/>
        <v>6.4878383630581515</v>
      </c>
      <c r="AL16" s="27">
        <f t="shared" si="0"/>
        <v>12.757029820380783</v>
      </c>
      <c r="AM16" s="27">
        <f t="shared" si="0"/>
        <v>8.8254372711836773</v>
      </c>
      <c r="AN16" s="27">
        <f t="shared" si="0"/>
        <v>5.9284748558119826</v>
      </c>
      <c r="AO16" s="27">
        <f t="shared" si="0"/>
        <v>1.7861049498263615</v>
      </c>
      <c r="AP16" s="27">
        <f t="shared" si="0"/>
        <v>9.8706775317253914</v>
      </c>
      <c r="AQ16" s="27">
        <f t="shared" si="0"/>
        <v>12.720377423908879</v>
      </c>
      <c r="AR16" s="27">
        <f t="shared" si="0"/>
        <v>5.6226220069627741</v>
      </c>
      <c r="AS16" s="27">
        <f t="shared" si="0"/>
        <v>5.5726721008605651</v>
      </c>
      <c r="AT16" s="27">
        <f t="shared" si="0"/>
        <v>-0.50715411905184471</v>
      </c>
      <c r="AU16" s="27">
        <f t="shared" si="0"/>
        <v>0.88787645982697505</v>
      </c>
      <c r="AV16" s="27">
        <f t="shared" si="0"/>
        <v>9.0445717171301787</v>
      </c>
      <c r="AW16" s="27">
        <f t="shared" si="0"/>
        <v>8.8526405467163727</v>
      </c>
      <c r="AX16" s="27">
        <f t="shared" si="0"/>
        <v>3.9682694854406675</v>
      </c>
      <c r="AY16" s="27">
        <f t="shared" si="0"/>
        <v>5.1556836356705382</v>
      </c>
      <c r="AZ16" s="27">
        <f t="shared" si="0"/>
        <v>6.6420969154701082</v>
      </c>
      <c r="BA16" s="27">
        <f t="shared" si="0"/>
        <v>10.290757666420136</v>
      </c>
      <c r="BB16" s="27">
        <f t="shared" si="0"/>
        <v>17.295364003385892</v>
      </c>
      <c r="BC16" s="27">
        <f t="shared" si="0"/>
        <v>-21.903797162555406</v>
      </c>
      <c r="BD16" s="27">
        <f t="shared" si="0"/>
        <v>-17.641390172566538</v>
      </c>
      <c r="BE16" s="27">
        <f t="shared" si="0"/>
        <v>-15.931893843322465</v>
      </c>
      <c r="BF16" s="27">
        <f t="shared" si="0"/>
        <v>-27.19951072849841</v>
      </c>
      <c r="BG16" s="27">
        <f t="shared" si="0"/>
        <v>17.959594682478254</v>
      </c>
      <c r="BH16" s="27">
        <f t="shared" si="0"/>
        <v>13.014849573715237</v>
      </c>
      <c r="BI16" s="27">
        <f t="shared" si="0"/>
        <v>15.162010130410453</v>
      </c>
      <c r="BJ16" s="27">
        <f t="shared" si="0"/>
        <v>23.303934128968628</v>
      </c>
      <c r="BK16" s="27">
        <f t="shared" si="0"/>
        <v>19.995225361954905</v>
      </c>
      <c r="BL16" s="27">
        <f t="shared" si="0"/>
        <v>17.171207850193149</v>
      </c>
      <c r="BM16" s="27">
        <f t="shared" si="0"/>
        <v>12.636011268357983</v>
      </c>
      <c r="BN16" s="27">
        <f t="shared" ref="BN16:BP24" si="1">+(BN3/BJ3-1)*100</f>
        <v>13.241977191498954</v>
      </c>
      <c r="BO16" s="27">
        <f t="shared" si="1"/>
        <v>4.4296263187538765</v>
      </c>
      <c r="BP16" s="27">
        <f t="shared" si="1"/>
        <v>5.8691525012826151</v>
      </c>
    </row>
    <row r="17" spans="1:68" ht="15" customHeight="1" x14ac:dyDescent="0.25">
      <c r="A17" s="12" t="s">
        <v>84</v>
      </c>
      <c r="B17" s="21"/>
      <c r="C17" s="21"/>
      <c r="D17" s="21"/>
      <c r="E17" s="21"/>
      <c r="F17" s="28">
        <f t="shared" si="0"/>
        <v>7.1843373492417095</v>
      </c>
      <c r="G17" s="28">
        <f t="shared" si="0"/>
        <v>-2.7811565213939793</v>
      </c>
      <c r="H17" s="28">
        <f t="shared" si="0"/>
        <v>3.6936752647275917</v>
      </c>
      <c r="I17" s="28">
        <f t="shared" si="0"/>
        <v>-1.289527287863157</v>
      </c>
      <c r="J17" s="28">
        <f t="shared" si="0"/>
        <v>-3.2001040879482301</v>
      </c>
      <c r="K17" s="28">
        <f t="shared" si="0"/>
        <v>16.73152538675502</v>
      </c>
      <c r="L17" s="28">
        <f t="shared" si="0"/>
        <v>8.9091732659570155</v>
      </c>
      <c r="M17" s="28">
        <f t="shared" si="0"/>
        <v>2.4282215974408938</v>
      </c>
      <c r="N17" s="28">
        <f t="shared" si="0"/>
        <v>-1.2069247949355377</v>
      </c>
      <c r="O17" s="28">
        <f t="shared" si="0"/>
        <v>-1.6170570947471541</v>
      </c>
      <c r="P17" s="28">
        <f t="shared" si="0"/>
        <v>-1.5221323215387605</v>
      </c>
      <c r="Q17" s="28">
        <f t="shared" si="0"/>
        <v>-0.5808491206853672</v>
      </c>
      <c r="R17" s="28">
        <f t="shared" si="0"/>
        <v>0.91516918171825612</v>
      </c>
      <c r="S17" s="28">
        <f t="shared" si="0"/>
        <v>-4.6641748305085828</v>
      </c>
      <c r="T17" s="28">
        <f t="shared" si="0"/>
        <v>2.7652416665461477</v>
      </c>
      <c r="U17" s="28">
        <f t="shared" si="0"/>
        <v>9.9087208498250803</v>
      </c>
      <c r="V17" s="28">
        <f t="shared" si="0"/>
        <v>7.677397608693326</v>
      </c>
      <c r="W17" s="28">
        <f t="shared" si="0"/>
        <v>5.6083007576878341</v>
      </c>
      <c r="X17" s="28">
        <f t="shared" si="0"/>
        <v>1.4701276966718968</v>
      </c>
      <c r="Y17" s="28">
        <f t="shared" si="0"/>
        <v>-0.66945693581795807</v>
      </c>
      <c r="Z17" s="28">
        <f t="shared" si="0"/>
        <v>6.2101412522383992</v>
      </c>
      <c r="AA17" s="28">
        <f t="shared" si="0"/>
        <v>-2.1787693378121475</v>
      </c>
      <c r="AB17" s="28">
        <f t="shared" si="0"/>
        <v>2.4470857144518909</v>
      </c>
      <c r="AC17" s="28">
        <f t="shared" si="0"/>
        <v>0.69477509768476331</v>
      </c>
      <c r="AD17" s="28">
        <f t="shared" si="0"/>
        <v>-3.9890167758040107</v>
      </c>
      <c r="AE17" s="28">
        <f t="shared" si="0"/>
        <v>-0.81482092150905183</v>
      </c>
      <c r="AF17" s="28">
        <f t="shared" si="0"/>
        <v>3.8850241210827141</v>
      </c>
      <c r="AG17" s="28">
        <f t="shared" si="0"/>
        <v>6.0054186111159424</v>
      </c>
      <c r="AH17" s="28">
        <f t="shared" si="0"/>
        <v>0.20715903263630597</v>
      </c>
      <c r="AI17" s="28">
        <f t="shared" si="0"/>
        <v>5.0057936902143663</v>
      </c>
      <c r="AJ17" s="28">
        <f t="shared" si="0"/>
        <v>2.0130330340548674</v>
      </c>
      <c r="AK17" s="28">
        <f t="shared" si="0"/>
        <v>4.8759547567459816</v>
      </c>
      <c r="AL17" s="28">
        <f t="shared" si="0"/>
        <v>14.436134866402073</v>
      </c>
      <c r="AM17" s="28">
        <f t="shared" si="0"/>
        <v>11.357309748850719</v>
      </c>
      <c r="AN17" s="28">
        <f t="shared" si="0"/>
        <v>4.9508073836189714</v>
      </c>
      <c r="AO17" s="28">
        <f t="shared" si="0"/>
        <v>2.844687542304225</v>
      </c>
      <c r="AP17" s="28">
        <f t="shared" si="0"/>
        <v>16.208819185052235</v>
      </c>
      <c r="AQ17" s="28">
        <f t="shared" si="0"/>
        <v>19.219498494843812</v>
      </c>
      <c r="AR17" s="28">
        <f t="shared" si="0"/>
        <v>7.8540290854455019</v>
      </c>
      <c r="AS17" s="28">
        <f t="shared" si="0"/>
        <v>11.06908669835709</v>
      </c>
      <c r="AT17" s="28">
        <f t="shared" si="0"/>
        <v>-0.8480346319158949</v>
      </c>
      <c r="AU17" s="28">
        <f t="shared" si="0"/>
        <v>-0.50642800679983058</v>
      </c>
      <c r="AV17" s="28">
        <f t="shared" si="0"/>
        <v>10.561379211873101</v>
      </c>
      <c r="AW17" s="28">
        <f t="shared" si="0"/>
        <v>8.4269321689217858</v>
      </c>
      <c r="AX17" s="28">
        <f t="shared" si="0"/>
        <v>-0.35967953380734441</v>
      </c>
      <c r="AY17" s="28">
        <f t="shared" si="0"/>
        <v>2.0567194551253776</v>
      </c>
      <c r="AZ17" s="28">
        <f t="shared" si="0"/>
        <v>4.9049667326516611</v>
      </c>
      <c r="BA17" s="28">
        <f t="shared" si="0"/>
        <v>9.1311621607315097</v>
      </c>
      <c r="BB17" s="28">
        <f t="shared" si="0"/>
        <v>22.665315808460917</v>
      </c>
      <c r="BC17" s="28">
        <f t="shared" si="0"/>
        <v>-28.12890465207666</v>
      </c>
      <c r="BD17" s="28">
        <f t="shared" si="0"/>
        <v>-23.743101275367671</v>
      </c>
      <c r="BE17" s="28">
        <f t="shared" si="0"/>
        <v>-22.88428401556234</v>
      </c>
      <c r="BF17" s="28">
        <f t="shared" si="0"/>
        <v>-35.307268409722113</v>
      </c>
      <c r="BG17" s="28">
        <f t="shared" si="0"/>
        <v>20.76955069141313</v>
      </c>
      <c r="BH17" s="28">
        <f t="shared" si="0"/>
        <v>15.601174469849454</v>
      </c>
      <c r="BI17" s="28">
        <f t="shared" si="0"/>
        <v>21.9892408783805</v>
      </c>
      <c r="BJ17" s="28">
        <f t="shared" si="0"/>
        <v>34.091172108819293</v>
      </c>
      <c r="BK17" s="28">
        <f t="shared" si="0"/>
        <v>30.720510319654394</v>
      </c>
      <c r="BL17" s="28">
        <f t="shared" si="0"/>
        <v>25.831247120063907</v>
      </c>
      <c r="BM17" s="28">
        <f t="shared" si="0"/>
        <v>16.420892595210624</v>
      </c>
      <c r="BN17" s="28">
        <f t="shared" si="1"/>
        <v>16.887656329086511</v>
      </c>
      <c r="BO17" s="28">
        <f t="shared" si="1"/>
        <v>5.3512743669312357</v>
      </c>
      <c r="BP17" s="28">
        <f t="shared" si="1"/>
        <v>6.1880957941796266</v>
      </c>
    </row>
    <row r="18" spans="1:68" ht="15" customHeight="1" x14ac:dyDescent="0.25">
      <c r="A18" s="14" t="s">
        <v>85</v>
      </c>
      <c r="B18" s="17"/>
      <c r="C18" s="17"/>
      <c r="D18" s="17"/>
      <c r="E18" s="17"/>
      <c r="F18" s="29">
        <f t="shared" si="0"/>
        <v>12.40118006052764</v>
      </c>
      <c r="G18" s="29">
        <f t="shared" si="0"/>
        <v>7.7383655807152341</v>
      </c>
      <c r="H18" s="29">
        <f t="shared" si="0"/>
        <v>11.32706273309636</v>
      </c>
      <c r="I18" s="29">
        <f t="shared" si="0"/>
        <v>-10.547611262092005</v>
      </c>
      <c r="J18" s="29">
        <f t="shared" si="0"/>
        <v>-0.69832241141900564</v>
      </c>
      <c r="K18" s="29">
        <f t="shared" si="0"/>
        <v>12.863458416307738</v>
      </c>
      <c r="L18" s="29">
        <f t="shared" si="0"/>
        <v>-2.2894649093355923</v>
      </c>
      <c r="M18" s="29">
        <f t="shared" si="0"/>
        <v>18.703709545972245</v>
      </c>
      <c r="N18" s="29">
        <f t="shared" si="0"/>
        <v>4.2536599086092197</v>
      </c>
      <c r="O18" s="29">
        <f t="shared" si="0"/>
        <v>3.0193239125746452</v>
      </c>
      <c r="P18" s="29">
        <f t="shared" si="0"/>
        <v>5.1142226781841771</v>
      </c>
      <c r="Q18" s="29">
        <f t="shared" si="0"/>
        <v>-2.9827384675718105</v>
      </c>
      <c r="R18" s="29">
        <f t="shared" si="0"/>
        <v>16.812339818952072</v>
      </c>
      <c r="S18" s="29">
        <f t="shared" si="0"/>
        <v>3.4051931419628145</v>
      </c>
      <c r="T18" s="29">
        <f t="shared" si="0"/>
        <v>-6.2357537299972954E-2</v>
      </c>
      <c r="U18" s="29">
        <f t="shared" si="0"/>
        <v>5.8696237983931976</v>
      </c>
      <c r="V18" s="29">
        <f t="shared" si="0"/>
        <v>-8.4692643861448698</v>
      </c>
      <c r="W18" s="29">
        <f t="shared" si="0"/>
        <v>-4.9516011039883896</v>
      </c>
      <c r="X18" s="29">
        <f t="shared" si="0"/>
        <v>-9.1274340858601875</v>
      </c>
      <c r="Y18" s="29">
        <f t="shared" si="0"/>
        <v>-1.9510369236837355</v>
      </c>
      <c r="Z18" s="29">
        <f t="shared" si="0"/>
        <v>2.4880495262097568</v>
      </c>
      <c r="AA18" s="29">
        <f t="shared" si="0"/>
        <v>3.3349688852607695</v>
      </c>
      <c r="AB18" s="29">
        <f t="shared" si="0"/>
        <v>-2.0277950535952383</v>
      </c>
      <c r="AC18" s="29">
        <f t="shared" si="0"/>
        <v>3.5317942188213713</v>
      </c>
      <c r="AD18" s="29">
        <f t="shared" si="0"/>
        <v>8.2627716628281167</v>
      </c>
      <c r="AE18" s="29">
        <f t="shared" si="0"/>
        <v>5.9570808445223555</v>
      </c>
      <c r="AF18" s="29">
        <f t="shared" si="0"/>
        <v>13.457831900655947</v>
      </c>
      <c r="AG18" s="29">
        <f t="shared" si="0"/>
        <v>-4.012731152574089</v>
      </c>
      <c r="AH18" s="29">
        <f t="shared" si="0"/>
        <v>2.4483282588406263</v>
      </c>
      <c r="AI18" s="29">
        <f t="shared" si="0"/>
        <v>4.4761192755033319</v>
      </c>
      <c r="AJ18" s="29">
        <f t="shared" si="0"/>
        <v>-4.2304712382588372</v>
      </c>
      <c r="AK18" s="29">
        <f t="shared" si="0"/>
        <v>11.336597034435281</v>
      </c>
      <c r="AL18" s="29">
        <f t="shared" si="0"/>
        <v>7.5084528820200225</v>
      </c>
      <c r="AM18" s="29">
        <f t="shared" si="0"/>
        <v>1.3594066900429969</v>
      </c>
      <c r="AN18" s="29">
        <f t="shared" si="0"/>
        <v>9.4653259510878662</v>
      </c>
      <c r="AO18" s="29">
        <f t="shared" si="0"/>
        <v>-1.2788558704579289</v>
      </c>
      <c r="AP18" s="29">
        <f t="shared" si="0"/>
        <v>-11.466436630071254</v>
      </c>
      <c r="AQ18" s="29">
        <f t="shared" si="0"/>
        <v>-8.3775984060895698</v>
      </c>
      <c r="AR18" s="29">
        <f t="shared" si="0"/>
        <v>-1.9487591125290082</v>
      </c>
      <c r="AS18" s="29">
        <f t="shared" si="0"/>
        <v>-10.734122732224572</v>
      </c>
      <c r="AT18" s="29">
        <f t="shared" si="0"/>
        <v>1.201928230325211</v>
      </c>
      <c r="AU18" s="29">
        <f t="shared" si="0"/>
        <v>6.7378727379814984</v>
      </c>
      <c r="AV18" s="29">
        <f t="shared" si="0"/>
        <v>3.3919040060086614</v>
      </c>
      <c r="AW18" s="29">
        <f t="shared" si="0"/>
        <v>10.18921421601069</v>
      </c>
      <c r="AX18" s="29">
        <f t="shared" si="0"/>
        <v>21.986449190416522</v>
      </c>
      <c r="AY18" s="29">
        <f t="shared" si="0"/>
        <v>16.831692376123051</v>
      </c>
      <c r="AZ18" s="29">
        <f t="shared" si="0"/>
        <v>13.262709466465129</v>
      </c>
      <c r="BA18" s="29">
        <f t="shared" si="0"/>
        <v>14.246321112743532</v>
      </c>
      <c r="BB18" s="29">
        <f t="shared" si="0"/>
        <v>-0.85193467420906499</v>
      </c>
      <c r="BC18" s="29">
        <f t="shared" si="0"/>
        <v>-1.4217757623958271</v>
      </c>
      <c r="BD18" s="29">
        <f t="shared" si="0"/>
        <v>3.8618861262169624</v>
      </c>
      <c r="BE18" s="29">
        <f t="shared" si="0"/>
        <v>7.2150348228416483</v>
      </c>
      <c r="BF18" s="29">
        <f t="shared" si="0"/>
        <v>6.6914607745653054</v>
      </c>
      <c r="BG18" s="29">
        <f t="shared" si="0"/>
        <v>11.212663774336695</v>
      </c>
      <c r="BH18" s="29">
        <f t="shared" si="0"/>
        <v>6.3225020832316625</v>
      </c>
      <c r="BI18" s="29">
        <f t="shared" si="0"/>
        <v>-1.1848174813115619</v>
      </c>
      <c r="BJ18" s="29">
        <f t="shared" si="0"/>
        <v>-4.3699654320861425</v>
      </c>
      <c r="BK18" s="29">
        <f t="shared" si="0"/>
        <v>-8.3221692417576811</v>
      </c>
      <c r="BL18" s="29">
        <f t="shared" si="0"/>
        <v>-7.6222991554670934</v>
      </c>
      <c r="BM18" s="29">
        <f t="shared" si="0"/>
        <v>1.1548211936661446</v>
      </c>
      <c r="BN18" s="29">
        <f t="shared" si="1"/>
        <v>5.2407201480120236E-2</v>
      </c>
      <c r="BO18" s="29">
        <f t="shared" si="1"/>
        <v>0.94052457855404725</v>
      </c>
      <c r="BP18" s="29">
        <f t="shared" si="1"/>
        <v>4.6158856383621938</v>
      </c>
    </row>
    <row r="19" spans="1:68" ht="15" customHeight="1" x14ac:dyDescent="0.25">
      <c r="A19" s="4" t="s">
        <v>97</v>
      </c>
      <c r="B19" s="21"/>
      <c r="C19" s="21"/>
      <c r="D19" s="21"/>
      <c r="E19" s="21"/>
      <c r="F19" s="28">
        <f t="shared" si="0"/>
        <v>-4.6993936755628347</v>
      </c>
      <c r="G19" s="28">
        <f t="shared" si="0"/>
        <v>-15.864815543023258</v>
      </c>
      <c r="H19" s="28">
        <f t="shared" si="0"/>
        <v>7.7352004112459793</v>
      </c>
      <c r="I19" s="28">
        <f t="shared" si="0"/>
        <v>28.638426415306206</v>
      </c>
      <c r="J19" s="28">
        <f t="shared" si="0"/>
        <v>26.032925810400108</v>
      </c>
      <c r="K19" s="28">
        <f t="shared" si="0"/>
        <v>-2.579963007794539</v>
      </c>
      <c r="L19" s="28">
        <f t="shared" si="0"/>
        <v>-13.61799299305213</v>
      </c>
      <c r="M19" s="28">
        <f t="shared" si="0"/>
        <v>-33.747024462280862</v>
      </c>
      <c r="N19" s="28">
        <f t="shared" si="0"/>
        <v>-3.159331482772576</v>
      </c>
      <c r="O19" s="28">
        <f t="shared" si="0"/>
        <v>19.900919021295383</v>
      </c>
      <c r="P19" s="28">
        <f t="shared" si="0"/>
        <v>7.807493883664951</v>
      </c>
      <c r="Q19" s="28">
        <f t="shared" si="0"/>
        <v>20.816967927992369</v>
      </c>
      <c r="R19" s="28">
        <f t="shared" si="0"/>
        <v>-0.6570700831015186</v>
      </c>
      <c r="S19" s="28">
        <f t="shared" si="0"/>
        <v>12.58424641527518</v>
      </c>
      <c r="T19" s="28">
        <f t="shared" si="0"/>
        <v>6.5579924445736681</v>
      </c>
      <c r="U19" s="28">
        <f t="shared" si="0"/>
        <v>-11.092712837143281</v>
      </c>
      <c r="V19" s="28">
        <f t="shared" si="0"/>
        <v>-18.963836424261238</v>
      </c>
      <c r="W19" s="28">
        <f t="shared" si="0"/>
        <v>-30.678116589462089</v>
      </c>
      <c r="X19" s="28">
        <f t="shared" si="0"/>
        <v>-14.063733728705795</v>
      </c>
      <c r="Y19" s="28">
        <f t="shared" si="0"/>
        <v>-15.587119761549218</v>
      </c>
      <c r="Z19" s="28">
        <f t="shared" si="0"/>
        <v>-26.812171636909842</v>
      </c>
      <c r="AA19" s="28">
        <f t="shared" si="0"/>
        <v>-1.1054346063853249</v>
      </c>
      <c r="AB19" s="28">
        <f t="shared" si="0"/>
        <v>-21.356187274674234</v>
      </c>
      <c r="AC19" s="28">
        <f t="shared" si="0"/>
        <v>-0.90030993929569592</v>
      </c>
      <c r="AD19" s="28">
        <f t="shared" si="0"/>
        <v>25.293220818489814</v>
      </c>
      <c r="AE19" s="28">
        <f t="shared" si="0"/>
        <v>10.451649753951585</v>
      </c>
      <c r="AF19" s="28">
        <f t="shared" si="0"/>
        <v>45.035858886447564</v>
      </c>
      <c r="AG19" s="28">
        <f t="shared" si="0"/>
        <v>-6.5627319828748476</v>
      </c>
      <c r="AH19" s="28">
        <f t="shared" si="0"/>
        <v>2.8837937382353296E-2</v>
      </c>
      <c r="AI19" s="28">
        <f t="shared" si="0"/>
        <v>-3.778702358781405</v>
      </c>
      <c r="AJ19" s="28">
        <f t="shared" si="0"/>
        <v>-44.372164011204305</v>
      </c>
      <c r="AK19" s="28">
        <f t="shared" si="0"/>
        <v>-8.6869121521607866</v>
      </c>
      <c r="AL19" s="28">
        <f t="shared" si="0"/>
        <v>-26.041479501533416</v>
      </c>
      <c r="AM19" s="28">
        <f t="shared" si="0"/>
        <v>-5.7976472183755901</v>
      </c>
      <c r="AN19" s="28">
        <f t="shared" si="0"/>
        <v>70.42567483376645</v>
      </c>
      <c r="AO19" s="28">
        <f t="shared" si="0"/>
        <v>9.9910956138073548</v>
      </c>
      <c r="AP19" s="28">
        <f t="shared" si="0"/>
        <v>11.131669931651667</v>
      </c>
      <c r="AQ19" s="28">
        <f t="shared" si="0"/>
        <v>-4.2175045651285608</v>
      </c>
      <c r="AR19" s="28">
        <f t="shared" si="0"/>
        <v>-9.5521608283391615</v>
      </c>
      <c r="AS19" s="28">
        <f t="shared" si="0"/>
        <v>18.527238867688702</v>
      </c>
      <c r="AT19" s="28">
        <f t="shared" si="0"/>
        <v>-13.589008410424929</v>
      </c>
      <c r="AU19" s="28">
        <f t="shared" si="0"/>
        <v>20.078478553205503</v>
      </c>
      <c r="AV19" s="28">
        <f t="shared" si="0"/>
        <v>17.184845107913628</v>
      </c>
      <c r="AW19" s="28">
        <f t="shared" si="0"/>
        <v>-11.061157602079586</v>
      </c>
      <c r="AX19" s="28">
        <f t="shared" si="0"/>
        <v>28.044444051518049</v>
      </c>
      <c r="AY19" s="28">
        <f t="shared" si="0"/>
        <v>-11.887086798490765</v>
      </c>
      <c r="AZ19" s="28">
        <f t="shared" si="0"/>
        <v>-6.8279482397627937</v>
      </c>
      <c r="BA19" s="28">
        <f t="shared" si="0"/>
        <v>-11.408723578286262</v>
      </c>
      <c r="BB19" s="28">
        <f t="shared" si="0"/>
        <v>-33.776020639901901</v>
      </c>
      <c r="BC19" s="28">
        <f t="shared" si="0"/>
        <v>-10.271767569838309</v>
      </c>
      <c r="BD19" s="28">
        <f t="shared" si="0"/>
        <v>11.3476012567433</v>
      </c>
      <c r="BE19" s="28">
        <f t="shared" si="0"/>
        <v>30.546827902421182</v>
      </c>
      <c r="BF19" s="28">
        <f t="shared" si="0"/>
        <v>165.12877948878182</v>
      </c>
      <c r="BG19" s="28">
        <f t="shared" si="0"/>
        <v>51.029365440441879</v>
      </c>
      <c r="BH19" s="28">
        <f t="shared" si="0"/>
        <v>-11.691111699183232</v>
      </c>
      <c r="BI19" s="28">
        <f t="shared" si="0"/>
        <v>-29.219978880417496</v>
      </c>
      <c r="BJ19" s="28">
        <f t="shared" si="0"/>
        <v>-51.490545733587808</v>
      </c>
      <c r="BK19" s="28">
        <f t="shared" si="0"/>
        <v>-48.863058653926913</v>
      </c>
      <c r="BL19" s="28">
        <f t="shared" si="0"/>
        <v>-44.698015175419592</v>
      </c>
      <c r="BM19" s="28">
        <f t="shared" si="0"/>
        <v>-82.823205905023883</v>
      </c>
      <c r="BN19" s="28">
        <f t="shared" si="1"/>
        <v>-39.18792347905751</v>
      </c>
      <c r="BO19" s="28">
        <f t="shared" si="1"/>
        <v>-47.003497543563142</v>
      </c>
      <c r="BP19" s="28">
        <f t="shared" si="1"/>
        <v>-23.179628709765364</v>
      </c>
    </row>
    <row r="20" spans="1:68" ht="15" customHeight="1" x14ac:dyDescent="0.25">
      <c r="A20" s="16" t="s">
        <v>98</v>
      </c>
      <c r="B20" s="17"/>
      <c r="C20" s="17"/>
      <c r="D20" s="17"/>
      <c r="E20" s="17"/>
      <c r="F20" s="29">
        <f t="shared" si="0"/>
        <v>20.060644030181241</v>
      </c>
      <c r="G20" s="29">
        <f t="shared" si="0"/>
        <v>5.2106248809359101</v>
      </c>
      <c r="H20" s="29">
        <f t="shared" si="0"/>
        <v>15.429540805248543</v>
      </c>
      <c r="I20" s="29">
        <f t="shared" si="0"/>
        <v>-6.34241195769002</v>
      </c>
      <c r="J20" s="29">
        <f t="shared" si="0"/>
        <v>-24.451933820081717</v>
      </c>
      <c r="K20" s="29">
        <f t="shared" si="0"/>
        <v>-17.563879092662471</v>
      </c>
      <c r="L20" s="29">
        <f t="shared" si="0"/>
        <v>-11.353126253931167</v>
      </c>
      <c r="M20" s="29">
        <f t="shared" si="0"/>
        <v>-13.437211213328414</v>
      </c>
      <c r="N20" s="29">
        <f t="shared" si="0"/>
        <v>3.5042945178765939</v>
      </c>
      <c r="O20" s="29">
        <f t="shared" si="0"/>
        <v>1.725207360225256</v>
      </c>
      <c r="P20" s="29">
        <f t="shared" si="0"/>
        <v>9.823400195965327</v>
      </c>
      <c r="Q20" s="29">
        <f t="shared" si="0"/>
        <v>10.928168520724114</v>
      </c>
      <c r="R20" s="29">
        <f t="shared" si="0"/>
        <v>7.0729881339472778</v>
      </c>
      <c r="S20" s="29">
        <f t="shared" si="0"/>
        <v>6.0674471857802947</v>
      </c>
      <c r="T20" s="29">
        <f t="shared" si="0"/>
        <v>12.727032595814268</v>
      </c>
      <c r="U20" s="29">
        <f t="shared" ref="U20:BM25" si="2">+(U7/Q7-1)*100</f>
        <v>16.212210182273857</v>
      </c>
      <c r="V20" s="29">
        <f t="shared" si="2"/>
        <v>22.015866258896956</v>
      </c>
      <c r="W20" s="29">
        <f t="shared" si="2"/>
        <v>26.226560361589748</v>
      </c>
      <c r="X20" s="29">
        <f t="shared" si="2"/>
        <v>10.548274478334507</v>
      </c>
      <c r="Y20" s="29">
        <f t="shared" si="2"/>
        <v>-4.356396556841613E-2</v>
      </c>
      <c r="Z20" s="29">
        <f t="shared" si="2"/>
        <v>1.5952722481543002</v>
      </c>
      <c r="AA20" s="29">
        <f t="shared" si="2"/>
        <v>-3.4804575656602665</v>
      </c>
      <c r="AB20" s="29">
        <f t="shared" si="2"/>
        <v>-2.4016781155302147</v>
      </c>
      <c r="AC20" s="29">
        <f t="shared" si="2"/>
        <v>6.2440591031735826</v>
      </c>
      <c r="AD20" s="29">
        <f t="shared" si="2"/>
        <v>-1.2079196579575013</v>
      </c>
      <c r="AE20" s="29">
        <f t="shared" si="2"/>
        <v>-6.9632834574922082</v>
      </c>
      <c r="AF20" s="29">
        <f t="shared" si="2"/>
        <v>-14.238657837352676</v>
      </c>
      <c r="AG20" s="29">
        <f t="shared" si="2"/>
        <v>15.770146467911639</v>
      </c>
      <c r="AH20" s="29">
        <f t="shared" si="2"/>
        <v>18.245281877261643</v>
      </c>
      <c r="AI20" s="29">
        <f t="shared" si="2"/>
        <v>15.109842892515379</v>
      </c>
      <c r="AJ20" s="29">
        <f t="shared" si="2"/>
        <v>30.047830053376789</v>
      </c>
      <c r="AK20" s="29">
        <f t="shared" si="2"/>
        <v>-3.2477644380984994</v>
      </c>
      <c r="AL20" s="29">
        <f t="shared" si="2"/>
        <v>11.576468954260744</v>
      </c>
      <c r="AM20" s="29">
        <f t="shared" si="2"/>
        <v>4.0183811155649174</v>
      </c>
      <c r="AN20" s="29">
        <f t="shared" si="2"/>
        <v>2.2178161989601319</v>
      </c>
      <c r="AO20" s="29">
        <f t="shared" si="2"/>
        <v>17.115185195180736</v>
      </c>
      <c r="AP20" s="29">
        <f t="shared" si="2"/>
        <v>13.555631156624216</v>
      </c>
      <c r="AQ20" s="29">
        <f t="shared" si="2"/>
        <v>3.5508144528294316</v>
      </c>
      <c r="AR20" s="29">
        <f t="shared" si="2"/>
        <v>10.758320804266329</v>
      </c>
      <c r="AS20" s="29">
        <f t="shared" si="2"/>
        <v>10.309370843477716</v>
      </c>
      <c r="AT20" s="29">
        <f t="shared" si="2"/>
        <v>9.635303860344191</v>
      </c>
      <c r="AU20" s="29">
        <f t="shared" si="2"/>
        <v>28.325782166681712</v>
      </c>
      <c r="AV20" s="29">
        <f t="shared" si="2"/>
        <v>8.1072301759244958</v>
      </c>
      <c r="AW20" s="29">
        <f t="shared" si="2"/>
        <v>10.433138518917406</v>
      </c>
      <c r="AX20" s="29">
        <f t="shared" si="2"/>
        <v>5.6614243508904982</v>
      </c>
      <c r="AY20" s="29">
        <f t="shared" si="2"/>
        <v>6.8043418226608532</v>
      </c>
      <c r="AZ20" s="29">
        <f t="shared" si="2"/>
        <v>12.114369653281676</v>
      </c>
      <c r="BA20" s="29">
        <f t="shared" si="2"/>
        <v>12.203476611908147</v>
      </c>
      <c r="BB20" s="29">
        <f t="shared" si="2"/>
        <v>-0.63633103314517658</v>
      </c>
      <c r="BC20" s="29">
        <f t="shared" si="2"/>
        <v>-75.717021760758911</v>
      </c>
      <c r="BD20" s="29">
        <f t="shared" si="2"/>
        <v>-77.513696824630671</v>
      </c>
      <c r="BE20" s="29">
        <f t="shared" si="2"/>
        <v>-73.822627263204183</v>
      </c>
      <c r="BF20" s="29">
        <f t="shared" si="2"/>
        <v>-68.167635820306657</v>
      </c>
      <c r="BG20" s="29">
        <f t="shared" si="2"/>
        <v>65.000477606930104</v>
      </c>
      <c r="BH20" s="29">
        <f t="shared" si="2"/>
        <v>113.32540481937259</v>
      </c>
      <c r="BI20" s="29">
        <f t="shared" si="2"/>
        <v>115.55427415045476</v>
      </c>
      <c r="BJ20" s="29">
        <f t="shared" si="2"/>
        <v>145.38186792268237</v>
      </c>
      <c r="BK20" s="29">
        <f t="shared" si="2"/>
        <v>120.14669399884257</v>
      </c>
      <c r="BL20" s="29">
        <f t="shared" si="2"/>
        <v>111.19426675489206</v>
      </c>
      <c r="BM20" s="29">
        <f t="shared" si="2"/>
        <v>50.462583238616254</v>
      </c>
      <c r="BN20" s="29">
        <f t="shared" si="1"/>
        <v>21.941779263062333</v>
      </c>
      <c r="BO20" s="29">
        <f t="shared" si="1"/>
        <v>-4.2669514794321799</v>
      </c>
      <c r="BP20" s="29">
        <f t="shared" si="1"/>
        <v>-7.0944302639031953</v>
      </c>
    </row>
    <row r="21" spans="1:68" ht="15" customHeight="1" x14ac:dyDescent="0.25">
      <c r="A21" s="12" t="s">
        <v>88</v>
      </c>
      <c r="B21" s="21"/>
      <c r="C21" s="21"/>
      <c r="D21" s="21"/>
      <c r="E21" s="21"/>
      <c r="F21" s="28">
        <f t="shared" ref="F21:U26" si="3">+(F8/B8-1)*100</f>
        <v>9.169638310237449</v>
      </c>
      <c r="G21" s="28">
        <f t="shared" si="3"/>
        <v>-0.98956212291674284</v>
      </c>
      <c r="H21" s="28">
        <f t="shared" si="3"/>
        <v>124.67333615607492</v>
      </c>
      <c r="I21" s="28">
        <f t="shared" si="3"/>
        <v>25.522161326984506</v>
      </c>
      <c r="J21" s="28">
        <f t="shared" si="3"/>
        <v>-42.372028900025569</v>
      </c>
      <c r="K21" s="28">
        <f t="shared" si="3"/>
        <v>3.4298542383339958</v>
      </c>
      <c r="L21" s="28">
        <f t="shared" si="3"/>
        <v>-8.45466233484985</v>
      </c>
      <c r="M21" s="28">
        <f t="shared" si="3"/>
        <v>14.33415616687026</v>
      </c>
      <c r="N21" s="28">
        <f t="shared" si="3"/>
        <v>73.571276625704257</v>
      </c>
      <c r="O21" s="28">
        <f t="shared" si="3"/>
        <v>71.420116505052377</v>
      </c>
      <c r="P21" s="28">
        <f t="shared" si="3"/>
        <v>-21.882216615760754</v>
      </c>
      <c r="Q21" s="28">
        <f t="shared" si="3"/>
        <v>71.326581223857417</v>
      </c>
      <c r="R21" s="28">
        <f t="shared" si="3"/>
        <v>54.729542562385582</v>
      </c>
      <c r="S21" s="28">
        <f t="shared" si="3"/>
        <v>10.090169083539235</v>
      </c>
      <c r="T21" s="28">
        <f t="shared" si="3"/>
        <v>71.102986739135559</v>
      </c>
      <c r="U21" s="28">
        <f t="shared" si="2"/>
        <v>2.9134404919041623</v>
      </c>
      <c r="V21" s="28">
        <f t="shared" si="2"/>
        <v>-21.351723070913753</v>
      </c>
      <c r="W21" s="28">
        <f t="shared" si="2"/>
        <v>14.005887870010604</v>
      </c>
      <c r="X21" s="28">
        <f t="shared" si="2"/>
        <v>23.814001405442518</v>
      </c>
      <c r="Y21" s="28">
        <f t="shared" si="2"/>
        <v>-39.63168404551358</v>
      </c>
      <c r="Z21" s="28">
        <f t="shared" si="2"/>
        <v>-21.939131927729903</v>
      </c>
      <c r="AA21" s="28">
        <f t="shared" si="2"/>
        <v>4.5167998664460862</v>
      </c>
      <c r="AB21" s="28">
        <f t="shared" si="2"/>
        <v>24.440307805944951</v>
      </c>
      <c r="AC21" s="28">
        <f t="shared" si="2"/>
        <v>69.392240950683743</v>
      </c>
      <c r="AD21" s="28">
        <f t="shared" si="2"/>
        <v>75.960834785787384</v>
      </c>
      <c r="AE21" s="28">
        <f t="shared" si="2"/>
        <v>-38.253784749908981</v>
      </c>
      <c r="AF21" s="28">
        <f t="shared" si="2"/>
        <v>-0.8378927994040164</v>
      </c>
      <c r="AG21" s="28">
        <f t="shared" si="2"/>
        <v>73.971176719685332</v>
      </c>
      <c r="AH21" s="28">
        <f t="shared" si="2"/>
        <v>138.67127152470454</v>
      </c>
      <c r="AI21" s="28">
        <f t="shared" si="2"/>
        <v>256.67015259364911</v>
      </c>
      <c r="AJ21" s="28">
        <f t="shared" si="2"/>
        <v>79.67346865131897</v>
      </c>
      <c r="AK21" s="28">
        <f t="shared" si="2"/>
        <v>36.454357328012613</v>
      </c>
      <c r="AL21" s="28">
        <f t="shared" si="2"/>
        <v>16.365630562919776</v>
      </c>
      <c r="AM21" s="28">
        <f t="shared" si="2"/>
        <v>-9.3764573134622395</v>
      </c>
      <c r="AN21" s="28">
        <f t="shared" si="2"/>
        <v>-0.98731853743444509</v>
      </c>
      <c r="AO21" s="28">
        <f t="shared" si="2"/>
        <v>-0.18904489548546843</v>
      </c>
      <c r="AP21" s="28">
        <f t="shared" si="2"/>
        <v>11.358085930207086</v>
      </c>
      <c r="AQ21" s="28">
        <f t="shared" si="2"/>
        <v>21.284746897540828</v>
      </c>
      <c r="AR21" s="28">
        <f t="shared" si="2"/>
        <v>28.843649148979011</v>
      </c>
      <c r="AS21" s="28">
        <f t="shared" si="2"/>
        <v>64.140201866511148</v>
      </c>
      <c r="AT21" s="28">
        <f t="shared" si="2"/>
        <v>65.594087251211747</v>
      </c>
      <c r="AU21" s="28">
        <f t="shared" si="2"/>
        <v>81.227508440397216</v>
      </c>
      <c r="AV21" s="28">
        <f t="shared" si="2"/>
        <v>79.884104906403962</v>
      </c>
      <c r="AW21" s="28">
        <f t="shared" si="2"/>
        <v>31.850689687362397</v>
      </c>
      <c r="AX21" s="28">
        <f t="shared" si="2"/>
        <v>5.4587126855562662</v>
      </c>
      <c r="AY21" s="28">
        <f t="shared" si="2"/>
        <v>2.6764887237668677</v>
      </c>
      <c r="AZ21" s="28">
        <f t="shared" si="2"/>
        <v>-10.532635819922509</v>
      </c>
      <c r="BA21" s="28">
        <f t="shared" si="2"/>
        <v>1.0342473205374958</v>
      </c>
      <c r="BB21" s="28">
        <f t="shared" si="2"/>
        <v>-14.825489205233966</v>
      </c>
      <c r="BC21" s="28">
        <f t="shared" si="2"/>
        <v>-70.281266169760499</v>
      </c>
      <c r="BD21" s="28">
        <f t="shared" si="2"/>
        <v>-61.940572399752583</v>
      </c>
      <c r="BE21" s="28">
        <f t="shared" si="2"/>
        <v>-56.326862224084529</v>
      </c>
      <c r="BF21" s="28">
        <f t="shared" si="2"/>
        <v>-35.3806574692886</v>
      </c>
      <c r="BG21" s="28">
        <f t="shared" si="2"/>
        <v>146.31698149807079</v>
      </c>
      <c r="BH21" s="28">
        <f t="shared" si="2"/>
        <v>96.350296333191125</v>
      </c>
      <c r="BI21" s="28">
        <f t="shared" si="2"/>
        <v>50.104838054080773</v>
      </c>
      <c r="BJ21" s="28">
        <f t="shared" si="2"/>
        <v>93.341508615620299</v>
      </c>
      <c r="BK21" s="28">
        <f t="shared" si="2"/>
        <v>66.233470558067452</v>
      </c>
      <c r="BL21" s="28">
        <f t="shared" si="2"/>
        <v>88.861069070622904</v>
      </c>
      <c r="BM21" s="28">
        <f t="shared" si="2"/>
        <v>27.444658362390651</v>
      </c>
      <c r="BN21" s="28">
        <f t="shared" si="1"/>
        <v>12.455540241775065</v>
      </c>
      <c r="BO21" s="28">
        <f t="shared" si="1"/>
        <v>-31.544303965120079</v>
      </c>
      <c r="BP21" s="28">
        <f t="shared" si="1"/>
        <v>-49.025501179724472</v>
      </c>
    </row>
    <row r="22" spans="1:68" ht="15" customHeight="1" x14ac:dyDescent="0.25">
      <c r="A22" s="12" t="s">
        <v>89</v>
      </c>
      <c r="B22" s="21"/>
      <c r="C22" s="21"/>
      <c r="D22" s="21"/>
      <c r="E22" s="21"/>
      <c r="F22" s="28">
        <f t="shared" si="3"/>
        <v>20.776338324394072</v>
      </c>
      <c r="G22" s="28">
        <f t="shared" si="3"/>
        <v>5.5701895144959712</v>
      </c>
      <c r="H22" s="28">
        <f t="shared" si="3"/>
        <v>11.103773637879311</v>
      </c>
      <c r="I22" s="28">
        <f t="shared" si="3"/>
        <v>-7.7915630346256926</v>
      </c>
      <c r="J22" s="28">
        <f t="shared" si="3"/>
        <v>-23.360351669295266</v>
      </c>
      <c r="K22" s="28">
        <f t="shared" si="3"/>
        <v>-18.714213775054802</v>
      </c>
      <c r="L22" s="28">
        <f t="shared" si="3"/>
        <v>-11.617155034647764</v>
      </c>
      <c r="M22" s="28">
        <f t="shared" si="3"/>
        <v>-15.18798809048878</v>
      </c>
      <c r="N22" s="28">
        <f t="shared" si="3"/>
        <v>0.32069582344604886</v>
      </c>
      <c r="O22" s="28">
        <f t="shared" si="3"/>
        <v>-3.135593590147423</v>
      </c>
      <c r="P22" s="28">
        <f t="shared" si="3"/>
        <v>12.488962678184311</v>
      </c>
      <c r="Q22" s="28">
        <f t="shared" si="3"/>
        <v>5.8663869718512451</v>
      </c>
      <c r="R22" s="28">
        <f t="shared" si="3"/>
        <v>3.356808223521357</v>
      </c>
      <c r="S22" s="28">
        <f t="shared" si="3"/>
        <v>5.5613810715480216</v>
      </c>
      <c r="T22" s="28">
        <f t="shared" si="3"/>
        <v>9.3418236621861439</v>
      </c>
      <c r="U22" s="28">
        <f t="shared" si="2"/>
        <v>18.014637651545318</v>
      </c>
      <c r="V22" s="28">
        <f t="shared" si="2"/>
        <v>27.001767735477067</v>
      </c>
      <c r="W22" s="28">
        <f t="shared" si="2"/>
        <v>27.808503686256447</v>
      </c>
      <c r="X22" s="28">
        <f t="shared" si="2"/>
        <v>9.3215711935480616</v>
      </c>
      <c r="Y22" s="28">
        <f t="shared" si="2"/>
        <v>4.5929201807263675</v>
      </c>
      <c r="Z22" s="28">
        <f t="shared" si="2"/>
        <v>3.2333305169006676</v>
      </c>
      <c r="AA22" s="28">
        <f t="shared" si="2"/>
        <v>-4.3514582928408929</v>
      </c>
      <c r="AB22" s="28">
        <f t="shared" si="2"/>
        <v>-5.0790549709093247</v>
      </c>
      <c r="AC22" s="28">
        <f t="shared" si="2"/>
        <v>2.0080513771706388</v>
      </c>
      <c r="AD22" s="28">
        <f t="shared" si="2"/>
        <v>-5.3059387315918194</v>
      </c>
      <c r="AE22" s="28">
        <f t="shared" si="2"/>
        <v>-3.1075057031253461</v>
      </c>
      <c r="AF22" s="28">
        <f t="shared" si="2"/>
        <v>-16.053294050637458</v>
      </c>
      <c r="AG22" s="28">
        <f t="shared" si="2"/>
        <v>9.2205961132622463</v>
      </c>
      <c r="AH22" s="28">
        <f t="shared" si="2"/>
        <v>6.0512002587878033</v>
      </c>
      <c r="AI22" s="28">
        <f t="shared" si="2"/>
        <v>-4.1649545238700236</v>
      </c>
      <c r="AJ22" s="28">
        <f t="shared" si="2"/>
        <v>22.082394031494744</v>
      </c>
      <c r="AK22" s="28">
        <f t="shared" si="2"/>
        <v>-10.515773253569428</v>
      </c>
      <c r="AL22" s="28">
        <f t="shared" si="2"/>
        <v>10.380489810001503</v>
      </c>
      <c r="AM22" s="28">
        <f t="shared" si="2"/>
        <v>7.965740597621962</v>
      </c>
      <c r="AN22" s="28">
        <f t="shared" si="2"/>
        <v>2.7958241589556954</v>
      </c>
      <c r="AO22" s="28">
        <f t="shared" si="2"/>
        <v>21.703893131268217</v>
      </c>
      <c r="AP22" s="28">
        <f t="shared" si="2"/>
        <v>14.048786899804178</v>
      </c>
      <c r="AQ22" s="28">
        <f t="shared" si="2"/>
        <v>4.0221451096189575E-2</v>
      </c>
      <c r="AR22" s="28">
        <f t="shared" si="2"/>
        <v>7.2984844572037133</v>
      </c>
      <c r="AS22" s="28">
        <f t="shared" si="2"/>
        <v>0.17234333201523455</v>
      </c>
      <c r="AT22" s="28">
        <f t="shared" si="2"/>
        <v>-0.17472172231985938</v>
      </c>
      <c r="AU22" s="28">
        <f t="shared" si="2"/>
        <v>17.31491004655976</v>
      </c>
      <c r="AV22" s="28">
        <f t="shared" si="2"/>
        <v>-5.6699511517107286</v>
      </c>
      <c r="AW22" s="28">
        <f t="shared" si="2"/>
        <v>5.7961903592018027</v>
      </c>
      <c r="AX22" s="28">
        <f t="shared" si="2"/>
        <v>5.8123088336707207</v>
      </c>
      <c r="AY22" s="28">
        <f t="shared" si="2"/>
        <v>8.1626282911301473</v>
      </c>
      <c r="AZ22" s="28">
        <f t="shared" si="2"/>
        <v>20.362522575057596</v>
      </c>
      <c r="BA22" s="28">
        <f t="shared" si="2"/>
        <v>15.87452296088272</v>
      </c>
      <c r="BB22" s="28">
        <f t="shared" si="2"/>
        <v>3.1913654582421014</v>
      </c>
      <c r="BC22" s="28">
        <f t="shared" si="2"/>
        <v>-77.389780398160624</v>
      </c>
      <c r="BD22" s="28">
        <f t="shared" si="2"/>
        <v>-81.694388971192268</v>
      </c>
      <c r="BE22" s="28">
        <f t="shared" si="2"/>
        <v>-78.747350380257913</v>
      </c>
      <c r="BF22" s="28">
        <f t="shared" si="2"/>
        <v>-75.176310432724165</v>
      </c>
      <c r="BG22" s="28">
        <f t="shared" si="2"/>
        <v>34.802428495818518</v>
      </c>
      <c r="BH22" s="28">
        <f t="shared" si="2"/>
        <v>124.62060084602777</v>
      </c>
      <c r="BI22" s="28">
        <f>+(BI9/BE9-1)*100</f>
        <v>153.55712154649956</v>
      </c>
      <c r="BJ22" s="28">
        <f t="shared" si="2"/>
        <v>173.10209657388697</v>
      </c>
      <c r="BK22" s="28">
        <f t="shared" si="2"/>
        <v>157.43806619138553</v>
      </c>
      <c r="BL22" s="28">
        <f t="shared" si="2"/>
        <v>120.94194030561454</v>
      </c>
      <c r="BM22" s="28">
        <f t="shared" si="2"/>
        <v>57.018920499085837</v>
      </c>
      <c r="BN22" s="28">
        <f t="shared" si="1"/>
        <v>25.461536453650147</v>
      </c>
      <c r="BO22" s="28">
        <f t="shared" si="1"/>
        <v>7.5292189701705148</v>
      </c>
      <c r="BP22" s="28">
        <f t="shared" si="1"/>
        <v>8.6610645075985371</v>
      </c>
    </row>
    <row r="23" spans="1:68" ht="15" customHeight="1" x14ac:dyDescent="0.25">
      <c r="A23" s="36" t="s">
        <v>99</v>
      </c>
      <c r="B23" s="17"/>
      <c r="C23" s="17"/>
      <c r="D23" s="17"/>
      <c r="E23" s="17"/>
      <c r="F23" s="29">
        <f t="shared" si="3"/>
        <v>5.3484536404548866</v>
      </c>
      <c r="G23" s="29">
        <f t="shared" si="3"/>
        <v>-10.516336841097484</v>
      </c>
      <c r="H23" s="29">
        <f t="shared" si="3"/>
        <v>2.3811328054552217</v>
      </c>
      <c r="I23" s="29">
        <f t="shared" si="3"/>
        <v>-1.5145433665765151</v>
      </c>
      <c r="J23" s="29">
        <f t="shared" si="3"/>
        <v>-1.1474148587423016</v>
      </c>
      <c r="K23" s="29">
        <f t="shared" si="3"/>
        <v>1.5785178318492354</v>
      </c>
      <c r="L23" s="29">
        <f t="shared" si="3"/>
        <v>-10.238711843021376</v>
      </c>
      <c r="M23" s="29">
        <f t="shared" si="3"/>
        <v>-16.083396246423519</v>
      </c>
      <c r="N23" s="29">
        <f t="shared" si="3"/>
        <v>-3.600199268647597</v>
      </c>
      <c r="O23" s="29">
        <f t="shared" si="3"/>
        <v>5.7517237228186247</v>
      </c>
      <c r="P23" s="29">
        <f t="shared" si="3"/>
        <v>12.34796516589498</v>
      </c>
      <c r="Q23" s="29">
        <f t="shared" si="3"/>
        <v>17.54566830732518</v>
      </c>
      <c r="R23" s="29">
        <f t="shared" si="3"/>
        <v>9.0577930201611636</v>
      </c>
      <c r="S23" s="29">
        <f t="shared" si="3"/>
        <v>8.2666802723471822</v>
      </c>
      <c r="T23" s="29">
        <f t="shared" si="3"/>
        <v>6.1966520870390118</v>
      </c>
      <c r="U23" s="29">
        <f t="shared" si="2"/>
        <v>-3.0462763957448735</v>
      </c>
      <c r="V23" s="29">
        <f t="shared" si="2"/>
        <v>-4.6949996555723512</v>
      </c>
      <c r="W23" s="29">
        <f t="shared" si="2"/>
        <v>-11.201804163428154</v>
      </c>
      <c r="X23" s="29">
        <f t="shared" si="2"/>
        <v>-4.8399333703280316</v>
      </c>
      <c r="Y23" s="29">
        <f t="shared" si="2"/>
        <v>-12.784828617828703</v>
      </c>
      <c r="Z23" s="29">
        <f t="shared" si="2"/>
        <v>-14.995759785889963</v>
      </c>
      <c r="AA23" s="29">
        <f t="shared" si="2"/>
        <v>-4.6247980437913334</v>
      </c>
      <c r="AB23" s="29">
        <f t="shared" si="2"/>
        <v>-13.307352652580029</v>
      </c>
      <c r="AC23" s="29">
        <f t="shared" si="2"/>
        <v>7.1831180619152279</v>
      </c>
      <c r="AD23" s="29">
        <f t="shared" si="2"/>
        <v>11.744081503049554</v>
      </c>
      <c r="AE23" s="29">
        <f t="shared" si="2"/>
        <v>0.82416448015196764</v>
      </c>
      <c r="AF23" s="29">
        <f t="shared" si="2"/>
        <v>21.008188420140428</v>
      </c>
      <c r="AG23" s="29">
        <f t="shared" si="2"/>
        <v>13.454253095264779</v>
      </c>
      <c r="AH23" s="29">
        <f t="shared" si="2"/>
        <v>13.386511555584546</v>
      </c>
      <c r="AI23" s="29">
        <f t="shared" si="2"/>
        <v>12.356681980861705</v>
      </c>
      <c r="AJ23" s="29">
        <f t="shared" si="2"/>
        <v>-10.994382352956933</v>
      </c>
      <c r="AK23" s="29">
        <f t="shared" si="2"/>
        <v>-2.7782703981570678</v>
      </c>
      <c r="AL23" s="29">
        <f t="shared" si="2"/>
        <v>4.2452054332686728</v>
      </c>
      <c r="AM23" s="29">
        <f t="shared" si="2"/>
        <v>6.0638488324933792</v>
      </c>
      <c r="AN23" s="29">
        <f t="shared" si="2"/>
        <v>30.240898259323167</v>
      </c>
      <c r="AO23" s="29">
        <f t="shared" si="2"/>
        <v>16.48519725199391</v>
      </c>
      <c r="AP23" s="29">
        <f t="shared" si="2"/>
        <v>19.950592013538284</v>
      </c>
      <c r="AQ23" s="29">
        <f t="shared" si="2"/>
        <v>12.465733762822895</v>
      </c>
      <c r="AR23" s="29">
        <f t="shared" si="2"/>
        <v>5.1325446192520108</v>
      </c>
      <c r="AS23" s="29">
        <f t="shared" si="2"/>
        <v>16.761326837499269</v>
      </c>
      <c r="AT23" s="29">
        <f t="shared" si="2"/>
        <v>3.3963827581817929</v>
      </c>
      <c r="AU23" s="29">
        <f t="shared" si="2"/>
        <v>22.251358404858856</v>
      </c>
      <c r="AV23" s="29">
        <f t="shared" si="2"/>
        <v>16.140465562385064</v>
      </c>
      <c r="AW23" s="29">
        <f t="shared" si="2"/>
        <v>7.6337822087595875</v>
      </c>
      <c r="AX23" s="29">
        <f t="shared" si="2"/>
        <v>6.9524242648569823</v>
      </c>
      <c r="AY23" s="29">
        <f t="shared" si="2"/>
        <v>-1.2327252290956325</v>
      </c>
      <c r="AZ23" s="29">
        <f t="shared" si="2"/>
        <v>2.8232874931383156</v>
      </c>
      <c r="BA23" s="29">
        <f t="shared" si="2"/>
        <v>5.1713296536739506</v>
      </c>
      <c r="BB23" s="29">
        <f t="shared" si="2"/>
        <v>7.9929088098305678</v>
      </c>
      <c r="BC23" s="29">
        <f t="shared" si="2"/>
        <v>-38.477696991282862</v>
      </c>
      <c r="BD23" s="29">
        <f t="shared" si="2"/>
        <v>-33.698171037716186</v>
      </c>
      <c r="BE23" s="29">
        <f t="shared" si="2"/>
        <v>-32.551931729105135</v>
      </c>
      <c r="BF23" s="29">
        <f t="shared" si="2"/>
        <v>-19.657319613789713</v>
      </c>
      <c r="BG23" s="29">
        <f t="shared" si="2"/>
        <v>33.391365512777881</v>
      </c>
      <c r="BH23" s="29">
        <f t="shared" si="2"/>
        <v>17.290681267073161</v>
      </c>
      <c r="BI23" s="29">
        <f t="shared" si="2"/>
        <v>14.099726979655136</v>
      </c>
      <c r="BJ23" s="29">
        <f t="shared" si="2"/>
        <v>10.746626679081928</v>
      </c>
      <c r="BK23" s="29">
        <f t="shared" si="2"/>
        <v>15.343047511700615</v>
      </c>
      <c r="BL23" s="29">
        <f t="shared" si="2"/>
        <v>19.223655618386637</v>
      </c>
      <c r="BM23" s="29">
        <f t="shared" si="2"/>
        <v>5.9147027345737069</v>
      </c>
      <c r="BN23" s="29">
        <f t="shared" si="1"/>
        <v>9.0490080907740911</v>
      </c>
      <c r="BO23" s="29">
        <f t="shared" si="1"/>
        <v>-17.136844115041903</v>
      </c>
      <c r="BP23" s="29">
        <f t="shared" si="1"/>
        <v>-7.1171995291006596</v>
      </c>
    </row>
    <row r="24" spans="1:68" ht="15" customHeight="1" x14ac:dyDescent="0.25">
      <c r="A24" s="12" t="s">
        <v>91</v>
      </c>
      <c r="B24" s="21"/>
      <c r="C24" s="21"/>
      <c r="D24" s="21"/>
      <c r="E24" s="21"/>
      <c r="F24" s="28">
        <f t="shared" si="3"/>
        <v>2.9091778368858012</v>
      </c>
      <c r="G24" s="28">
        <f t="shared" si="3"/>
        <v>-14.293787326890628</v>
      </c>
      <c r="H24" s="28">
        <f t="shared" si="3"/>
        <v>1.7805319062904168</v>
      </c>
      <c r="I24" s="28">
        <f t="shared" si="3"/>
        <v>-0.54504212959947118</v>
      </c>
      <c r="J24" s="28">
        <f t="shared" si="3"/>
        <v>1.3191911342189888</v>
      </c>
      <c r="K24" s="28">
        <f t="shared" si="3"/>
        <v>2.1743032121539718</v>
      </c>
      <c r="L24" s="28">
        <f t="shared" si="3"/>
        <v>-14.417300946290412</v>
      </c>
      <c r="M24" s="28">
        <f t="shared" si="3"/>
        <v>-20.293265730569352</v>
      </c>
      <c r="N24" s="28">
        <f t="shared" si="3"/>
        <v>-2.1374048173811833</v>
      </c>
      <c r="O24" s="28">
        <f t="shared" si="3"/>
        <v>12.357689765606029</v>
      </c>
      <c r="P24" s="28">
        <f t="shared" si="3"/>
        <v>17.018873175173056</v>
      </c>
      <c r="Q24" s="28">
        <f t="shared" si="3"/>
        <v>15.225381925115533</v>
      </c>
      <c r="R24" s="28">
        <f t="shared" si="3"/>
        <v>9.2964427662178153</v>
      </c>
      <c r="S24" s="28">
        <f t="shared" si="3"/>
        <v>8.2607345287582632</v>
      </c>
      <c r="T24" s="28">
        <f t="shared" si="3"/>
        <v>10.508244093023222</v>
      </c>
      <c r="U24" s="28">
        <f t="shared" si="2"/>
        <v>5.3575703198640801</v>
      </c>
      <c r="V24" s="28">
        <f t="shared" si="2"/>
        <v>-6.4546719691058518</v>
      </c>
      <c r="W24" s="28">
        <f t="shared" si="2"/>
        <v>-14.528788728776087</v>
      </c>
      <c r="X24" s="28">
        <f t="shared" si="2"/>
        <v>-20.454191078825858</v>
      </c>
      <c r="Y24" s="28">
        <f t="shared" si="2"/>
        <v>-16.308433609463979</v>
      </c>
      <c r="Z24" s="28">
        <f t="shared" si="2"/>
        <v>-22.282862145964224</v>
      </c>
      <c r="AA24" s="28">
        <f t="shared" si="2"/>
        <v>-9.358653664978366</v>
      </c>
      <c r="AB24" s="28">
        <f t="shared" si="2"/>
        <v>-7.0176611084982081</v>
      </c>
      <c r="AC24" s="28">
        <f t="shared" si="2"/>
        <v>4.651943845019213</v>
      </c>
      <c r="AD24" s="28">
        <f t="shared" si="2"/>
        <v>16.15173901092739</v>
      </c>
      <c r="AE24" s="28">
        <f t="shared" si="2"/>
        <v>-1.2642826721684375</v>
      </c>
      <c r="AF24" s="28">
        <f t="shared" si="2"/>
        <v>29.538597141976819</v>
      </c>
      <c r="AG24" s="28">
        <f t="shared" si="2"/>
        <v>11.459583854418941</v>
      </c>
      <c r="AH24" s="28">
        <f t="shared" si="2"/>
        <v>18.670865046332842</v>
      </c>
      <c r="AI24" s="28">
        <f t="shared" si="2"/>
        <v>17.347296329803829</v>
      </c>
      <c r="AJ24" s="28">
        <f t="shared" si="2"/>
        <v>-15.472933563406588</v>
      </c>
      <c r="AK24" s="28">
        <f t="shared" si="2"/>
        <v>-1.7361174169110205</v>
      </c>
      <c r="AL24" s="28">
        <f t="shared" si="2"/>
        <v>-1.6005132864239102</v>
      </c>
      <c r="AM24" s="28">
        <f t="shared" si="2"/>
        <v>2.6637901891536364</v>
      </c>
      <c r="AN24" s="28">
        <f t="shared" si="2"/>
        <v>38.865510872791553</v>
      </c>
      <c r="AO24" s="28">
        <f t="shared" si="2"/>
        <v>21.773646805797853</v>
      </c>
      <c r="AP24" s="28">
        <f t="shared" si="2"/>
        <v>30.79193786543135</v>
      </c>
      <c r="AQ24" s="28">
        <f t="shared" si="2"/>
        <v>21.055334355906076</v>
      </c>
      <c r="AR24" s="28">
        <f t="shared" si="2"/>
        <v>7.4912758726866757</v>
      </c>
      <c r="AS24" s="28">
        <f t="shared" si="2"/>
        <v>20.440662483079098</v>
      </c>
      <c r="AT24" s="28">
        <f t="shared" si="2"/>
        <v>2.8812748810999489</v>
      </c>
      <c r="AU24" s="28">
        <f t="shared" si="2"/>
        <v>22.90859820178348</v>
      </c>
      <c r="AV24" s="28">
        <f t="shared" si="2"/>
        <v>15.757249767748171</v>
      </c>
      <c r="AW24" s="28">
        <f t="shared" si="2"/>
        <v>4.6413609816364332</v>
      </c>
      <c r="AX24" s="28">
        <f t="shared" si="2"/>
        <v>4.9325753592992516</v>
      </c>
      <c r="AY24" s="28">
        <f t="shared" si="2"/>
        <v>0.49570667514671207</v>
      </c>
      <c r="AZ24" s="28">
        <f t="shared" si="2"/>
        <v>2.6829072099457285</v>
      </c>
      <c r="BA24" s="28">
        <f t="shared" si="2"/>
        <v>9.4558007643988695</v>
      </c>
      <c r="BB24" s="28">
        <f t="shared" si="2"/>
        <v>14.35234266673644</v>
      </c>
      <c r="BC24" s="28">
        <f t="shared" si="2"/>
        <v>-34.053386512132647</v>
      </c>
      <c r="BD24" s="28">
        <f t="shared" si="2"/>
        <v>-26.816299234273131</v>
      </c>
      <c r="BE24" s="28">
        <f t="shared" si="2"/>
        <v>-28.893899966498182</v>
      </c>
      <c r="BF24" s="28">
        <f t="shared" si="2"/>
        <v>-12.376887816074211</v>
      </c>
      <c r="BG24" s="28">
        <f t="shared" si="2"/>
        <v>33.769033604091561</v>
      </c>
      <c r="BH24" s="28">
        <f t="shared" si="2"/>
        <v>13.991081875350119</v>
      </c>
      <c r="BI24" s="28">
        <f t="shared" si="2"/>
        <v>13.259254562270728</v>
      </c>
      <c r="BJ24" s="28">
        <f t="shared" si="2"/>
        <v>8.4373458354616062</v>
      </c>
      <c r="BK24" s="28">
        <f t="shared" si="2"/>
        <v>14.505316324641937</v>
      </c>
      <c r="BL24" s="28">
        <f t="shared" si="2"/>
        <v>21.48172491259799</v>
      </c>
      <c r="BM24" s="28">
        <f t="shared" si="2"/>
        <v>5.5015305293282912</v>
      </c>
      <c r="BN24" s="28">
        <f t="shared" si="1"/>
        <v>8.5071708561613502</v>
      </c>
      <c r="BO24" s="28">
        <f t="shared" si="1"/>
        <v>-20.777669172959655</v>
      </c>
      <c r="BP24" s="28">
        <f t="shared" si="1"/>
        <v>-9.7001227018413623</v>
      </c>
    </row>
    <row r="25" spans="1:68" ht="15" customHeight="1" x14ac:dyDescent="0.25">
      <c r="A25" s="12" t="s">
        <v>92</v>
      </c>
      <c r="B25" s="21"/>
      <c r="C25" s="21"/>
      <c r="D25" s="21"/>
      <c r="E25" s="21"/>
      <c r="F25" s="28">
        <f t="shared" si="3"/>
        <v>13.246528014067472</v>
      </c>
      <c r="G25" s="28">
        <f t="shared" si="3"/>
        <v>3.1618325874340769</v>
      </c>
      <c r="H25" s="28">
        <f t="shared" si="3"/>
        <v>4.4472219118865564</v>
      </c>
      <c r="I25" s="28">
        <f t="shared" si="3"/>
        <v>-4.8989312448182272</v>
      </c>
      <c r="J25" s="28">
        <f t="shared" si="3"/>
        <v>-8.4076324450267688</v>
      </c>
      <c r="K25" s="28">
        <f t="shared" si="3"/>
        <v>-0.18236147935316582</v>
      </c>
      <c r="L25" s="28">
        <f t="shared" si="3"/>
        <v>3.8661074229389358</v>
      </c>
      <c r="M25" s="28">
        <f t="shared" si="3"/>
        <v>-0.65397039180501437</v>
      </c>
      <c r="N25" s="28">
        <f t="shared" si="3"/>
        <v>-8.1708321380277944</v>
      </c>
      <c r="O25" s="28">
        <f t="shared" si="3"/>
        <v>-14.285371217163245</v>
      </c>
      <c r="P25" s="28">
        <f t="shared" si="3"/>
        <v>-0.52874101753004332</v>
      </c>
      <c r="Q25" s="28">
        <f t="shared" si="3"/>
        <v>24.211174425177283</v>
      </c>
      <c r="R25" s="28">
        <f t="shared" si="3"/>
        <v>8.1676334790093073</v>
      </c>
      <c r="S25" s="28">
        <f t="shared" si="3"/>
        <v>8.0293295944854357</v>
      </c>
      <c r="T25" s="28">
        <f t="shared" si="3"/>
        <v>-7.8121872699745136</v>
      </c>
      <c r="U25" s="28">
        <f t="shared" si="2"/>
        <v>-25.721690354532857</v>
      </c>
      <c r="V25" s="28">
        <f t="shared" si="2"/>
        <v>1.823277174307858</v>
      </c>
      <c r="W25" s="28">
        <f t="shared" si="2"/>
        <v>2.5301161171095155</v>
      </c>
      <c r="X25" s="28">
        <f t="shared" si="2"/>
        <v>57.68322857182828</v>
      </c>
      <c r="Y25" s="28">
        <f t="shared" si="2"/>
        <v>1.169530364494209</v>
      </c>
      <c r="Z25" s="28">
        <f t="shared" si="2"/>
        <v>9.2826242798694558</v>
      </c>
      <c r="AA25" s="28">
        <f t="shared" si="2"/>
        <v>11.817619107142253</v>
      </c>
      <c r="AB25" s="28">
        <f t="shared" si="2"/>
        <v>-25.956380983769144</v>
      </c>
      <c r="AC25" s="28">
        <f t="shared" si="2"/>
        <v>15.46188351177058</v>
      </c>
      <c r="AD25" s="28">
        <f t="shared" si="2"/>
        <v>1.2756902948860116</v>
      </c>
      <c r="AE25" s="28">
        <f t="shared" si="2"/>
        <v>6.7197697809026069</v>
      </c>
      <c r="AF25" s="28">
        <f t="shared" si="2"/>
        <v>-0.5807906080946057</v>
      </c>
      <c r="AG25" s="28">
        <f t="shared" si="2"/>
        <v>19.490600941759094</v>
      </c>
      <c r="AH25" s="28">
        <f t="shared" si="2"/>
        <v>-0.86667860160115628</v>
      </c>
      <c r="AI25" s="28">
        <f t="shared" si="2"/>
        <v>-0.58488419923473645</v>
      </c>
      <c r="AJ25" s="28">
        <f t="shared" si="2"/>
        <v>3.7526023706728528</v>
      </c>
      <c r="AK25" s="28">
        <f t="shared" si="2"/>
        <v>-5.6573358283178781</v>
      </c>
      <c r="AL25" s="28">
        <f t="shared" si="2"/>
        <v>22.722551540776138</v>
      </c>
      <c r="AM25" s="28">
        <f t="shared" si="2"/>
        <v>16.22988920011208</v>
      </c>
      <c r="AN25" s="28">
        <f t="shared" si="2"/>
        <v>7.5245387688619658</v>
      </c>
      <c r="AO25" s="28">
        <f t="shared" si="2"/>
        <v>1.687456663936171</v>
      </c>
      <c r="AP25" s="28">
        <f t="shared" si="2"/>
        <v>-6.25297344174699</v>
      </c>
      <c r="AQ25" s="28">
        <f t="shared" si="2"/>
        <v>-9.1333121446215308</v>
      </c>
      <c r="AR25" s="28">
        <f t="shared" si="2"/>
        <v>-1.549116473175427</v>
      </c>
      <c r="AS25" s="28">
        <f t="shared" si="2"/>
        <v>6.0500017618384083</v>
      </c>
      <c r="AT25" s="28">
        <f t="shared" si="2"/>
        <v>5.0470488830906435</v>
      </c>
      <c r="AU25" s="28">
        <f t="shared" si="2"/>
        <v>20.104565818742959</v>
      </c>
      <c r="AV25" s="28">
        <f t="shared" si="2"/>
        <v>17.451825459694792</v>
      </c>
      <c r="AW25" s="28">
        <f t="shared" si="2"/>
        <v>18.179599194742035</v>
      </c>
      <c r="AX25" s="28">
        <f t="shared" si="2"/>
        <v>13.190859492471652</v>
      </c>
      <c r="AY25" s="28">
        <f t="shared" si="2"/>
        <v>-6.7978928902029061</v>
      </c>
      <c r="AZ25" s="28">
        <f t="shared" ref="AZ25:BP25" si="4">+(AZ12/AV12-1)*100</f>
        <v>3.3430385536975971</v>
      </c>
      <c r="BA25" s="28">
        <f t="shared" si="4"/>
        <v>-7.9509266755298018</v>
      </c>
      <c r="BB25" s="28">
        <f t="shared" si="4"/>
        <v>-10.159639153572408</v>
      </c>
      <c r="BC25" s="28">
        <f t="shared" si="4"/>
        <v>-53.564332832195952</v>
      </c>
      <c r="BD25" s="28">
        <f t="shared" si="4"/>
        <v>-55.690382426478877</v>
      </c>
      <c r="BE25" s="28">
        <f t="shared" si="4"/>
        <v>-45.434527467857919</v>
      </c>
      <c r="BF25" s="28">
        <f t="shared" si="4"/>
        <v>-45.40177983869286</v>
      </c>
      <c r="BG25" s="28">
        <f t="shared" si="4"/>
        <v>31.911612121502998</v>
      </c>
      <c r="BH25" s="28">
        <f t="shared" si="4"/>
        <v>34.736008462759507</v>
      </c>
      <c r="BI25" s="28">
        <f t="shared" si="4"/>
        <v>18.01076385518714</v>
      </c>
      <c r="BJ25" s="28">
        <f t="shared" si="4"/>
        <v>23.762943070455634</v>
      </c>
      <c r="BK25" s="28">
        <f t="shared" si="4"/>
        <v>19.3202947993089</v>
      </c>
      <c r="BL25" s="28">
        <f t="shared" si="4"/>
        <v>9.4563365669422019</v>
      </c>
      <c r="BM25" s="28">
        <f t="shared" si="4"/>
        <v>7.5412320205519467</v>
      </c>
      <c r="BN25" s="28">
        <f t="shared" si="4"/>
        <v>11.298899548252962</v>
      </c>
      <c r="BO25" s="28">
        <f t="shared" si="4"/>
        <v>1.5263639742947976</v>
      </c>
      <c r="BP25" s="28">
        <f t="shared" si="4"/>
        <v>6.3016591912467224</v>
      </c>
    </row>
    <row r="26" spans="1:68" ht="15" customHeight="1" x14ac:dyDescent="0.25">
      <c r="A26" s="30" t="s">
        <v>81</v>
      </c>
      <c r="B26" s="30"/>
      <c r="C26" s="30"/>
      <c r="D26" s="30"/>
      <c r="E26" s="30"/>
      <c r="F26" s="32">
        <f t="shared" si="3"/>
        <v>8.1688689463010213</v>
      </c>
      <c r="G26" s="32">
        <f t="shared" si="3"/>
        <v>-0.22402982580854713</v>
      </c>
      <c r="H26" s="32">
        <f t="shared" si="3"/>
        <v>11.691075953478713</v>
      </c>
      <c r="I26" s="32">
        <f t="shared" si="3"/>
        <v>8.6394840366449177</v>
      </c>
      <c r="J26" s="32">
        <f t="shared" si="3"/>
        <v>-0.53712521023245863</v>
      </c>
      <c r="K26" s="32">
        <f t="shared" si="3"/>
        <v>3.5956180206851096</v>
      </c>
      <c r="L26" s="32">
        <f t="shared" si="3"/>
        <v>0.43566489093613825</v>
      </c>
      <c r="M26" s="32">
        <f t="shared" si="3"/>
        <v>-8.4646034182072061</v>
      </c>
      <c r="N26" s="32">
        <f t="shared" si="3"/>
        <v>1.3235580932163149</v>
      </c>
      <c r="O26" s="32">
        <f t="shared" si="3"/>
        <v>5.0269805976077775</v>
      </c>
      <c r="P26" s="32">
        <f t="shared" si="3"/>
        <v>-0.15705319464238698</v>
      </c>
      <c r="Q26" s="32">
        <f t="shared" si="3"/>
        <v>1.2507135368863054</v>
      </c>
      <c r="R26" s="32">
        <f t="shared" si="3"/>
        <v>0.63933097940900296</v>
      </c>
      <c r="S26" s="32">
        <f t="shared" si="3"/>
        <v>0.81634485867454476</v>
      </c>
      <c r="T26" s="32">
        <f t="shared" si="3"/>
        <v>5.035509538598415</v>
      </c>
      <c r="U26" s="32">
        <f t="shared" si="3"/>
        <v>9.0981721397746629</v>
      </c>
      <c r="V26" s="32">
        <f t="shared" ref="V26:BP26" si="5">+(V13/R13-1)*100</f>
        <v>3.8289602949437285</v>
      </c>
      <c r="W26" s="32">
        <f t="shared" si="5"/>
        <v>1.0304733547165323</v>
      </c>
      <c r="X26" s="32">
        <f t="shared" si="5"/>
        <v>-0.54429481878066621</v>
      </c>
      <c r="Y26" s="32">
        <f t="shared" si="5"/>
        <v>0.23896470893791655</v>
      </c>
      <c r="Z26" s="32">
        <f t="shared" si="5"/>
        <v>3.2807443353886967</v>
      </c>
      <c r="AA26" s="32">
        <f t="shared" si="5"/>
        <v>1.8569279429847541E-2</v>
      </c>
      <c r="AB26" s="32">
        <f t="shared" si="5"/>
        <v>-0.27761964909459591</v>
      </c>
      <c r="AC26" s="32">
        <f t="shared" si="5"/>
        <v>-0.3775753236477386</v>
      </c>
      <c r="AD26" s="32">
        <f t="shared" si="5"/>
        <v>-0.34126037125786768</v>
      </c>
      <c r="AE26" s="32">
        <f t="shared" si="5"/>
        <v>1.1975616087064545</v>
      </c>
      <c r="AF26" s="32">
        <f t="shared" si="5"/>
        <v>2.2491759417190282</v>
      </c>
      <c r="AG26" s="32">
        <f t="shared" si="5"/>
        <v>-0.24440025994159065</v>
      </c>
      <c r="AH26" s="32">
        <f t="shared" si="5"/>
        <v>0.94183930676250416</v>
      </c>
      <c r="AI26" s="32">
        <f t="shared" si="5"/>
        <v>1.3601304223923361</v>
      </c>
      <c r="AJ26" s="32">
        <f t="shared" si="5"/>
        <v>-1.898487036234775</v>
      </c>
      <c r="AK26" s="32">
        <f t="shared" si="5"/>
        <v>3.2672729855915295</v>
      </c>
      <c r="AL26" s="32">
        <f t="shared" si="5"/>
        <v>4.6752634408496752</v>
      </c>
      <c r="AM26" s="32">
        <f t="shared" si="5"/>
        <v>3.3414185807581154</v>
      </c>
      <c r="AN26" s="32">
        <f t="shared" si="5"/>
        <v>7.0700914113116298</v>
      </c>
      <c r="AO26" s="32">
        <f t="shared" si="5"/>
        <v>2.2264819943807579</v>
      </c>
      <c r="AP26" s="32">
        <f t="shared" si="5"/>
        <v>6.7810751413634796</v>
      </c>
      <c r="AQ26" s="32">
        <f t="shared" si="5"/>
        <v>3.9648067262157083</v>
      </c>
      <c r="AR26" s="32">
        <f t="shared" si="5"/>
        <v>2.4942842572863055</v>
      </c>
      <c r="AS26" s="32">
        <f t="shared" si="5"/>
        <v>4.9532173745756136</v>
      </c>
      <c r="AT26" s="32">
        <f t="shared" si="5"/>
        <v>-1.4367654239727745</v>
      </c>
      <c r="AU26" s="32">
        <f t="shared" si="5"/>
        <v>4.8819585200956084</v>
      </c>
      <c r="AV26" s="32">
        <f t="shared" si="5"/>
        <v>7.417598170232842</v>
      </c>
      <c r="AW26" s="32">
        <f t="shared" si="5"/>
        <v>4.1212070252456989</v>
      </c>
      <c r="AX26" s="32">
        <f t="shared" si="5"/>
        <v>8.0349997328027492</v>
      </c>
      <c r="AY26" s="32">
        <f t="shared" si="5"/>
        <v>4.1434928657804182</v>
      </c>
      <c r="AZ26" s="32">
        <f t="shared" si="5"/>
        <v>6.276703563077457</v>
      </c>
      <c r="BA26" s="32">
        <f t="shared" si="5"/>
        <v>9.229620953566652</v>
      </c>
      <c r="BB26" s="32">
        <f t="shared" si="5"/>
        <v>2.8171342190250304</v>
      </c>
      <c r="BC26" s="32">
        <f t="shared" si="5"/>
        <v>-33.683685628295443</v>
      </c>
      <c r="BD26" s="32">
        <f t="shared" si="5"/>
        <v>-26.290266672134045</v>
      </c>
      <c r="BE26" s="32">
        <f t="shared" si="5"/>
        <v>-25.582982857841451</v>
      </c>
      <c r="BF26" s="32">
        <f t="shared" si="5"/>
        <v>-25.056490091094563</v>
      </c>
      <c r="BG26" s="32">
        <f t="shared" si="5"/>
        <v>28.777557762460315</v>
      </c>
      <c r="BH26" s="32">
        <f t="shared" si="5"/>
        <v>13.470609095380315</v>
      </c>
      <c r="BI26" s="32">
        <f t="shared" si="5"/>
        <v>18.327808545205148</v>
      </c>
      <c r="BJ26" s="32">
        <f t="shared" si="5"/>
        <v>21.070361007277683</v>
      </c>
      <c r="BK26" s="32">
        <f t="shared" si="5"/>
        <v>16.999267990938893</v>
      </c>
      <c r="BL26" s="32">
        <f t="shared" si="5"/>
        <v>20.445062093794775</v>
      </c>
      <c r="BM26" s="32">
        <f t="shared" si="5"/>
        <v>11.096132886235566</v>
      </c>
      <c r="BN26" s="32">
        <f t="shared" si="5"/>
        <v>8.4159906454072786</v>
      </c>
      <c r="BO26" s="32">
        <f t="shared" si="5"/>
        <v>3.3764769503297209</v>
      </c>
      <c r="BP26" s="32">
        <f t="shared" si="5"/>
        <v>2.6625426102862226</v>
      </c>
    </row>
    <row r="27" spans="1:68" ht="15" customHeight="1" x14ac:dyDescent="0.25">
      <c r="A27" s="33"/>
      <c r="B27" s="21"/>
      <c r="C27" s="21"/>
      <c r="D27" s="21"/>
      <c r="E27" s="21"/>
    </row>
    <row r="28" spans="1:68" ht="15" customHeight="1" x14ac:dyDescent="0.25">
      <c r="A28" s="33" t="s">
        <v>120</v>
      </c>
      <c r="B28" s="21"/>
      <c r="C28" s="21"/>
      <c r="D28" s="21"/>
      <c r="E28" s="21"/>
    </row>
  </sheetData>
  <pageMargins left="0.14624999999999999" right="0.62992125984251968" top="0.55118110236220474" bottom="0.74803149606299213" header="0.31496062992125984" footer="0.31496062992125984"/>
  <pageSetup paperSize="9" scale="26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Y26"/>
  <sheetViews>
    <sheetView showGridLines="0" view="pageLayout" zoomScaleNormal="100" workbookViewId="0">
      <selection activeCell="A24" sqref="A24"/>
    </sheetView>
  </sheetViews>
  <sheetFormatPr defaultColWidth="9.140625" defaultRowHeight="15" customHeight="1" x14ac:dyDescent="0.25"/>
  <cols>
    <col min="1" max="1" width="47.5703125" style="35" bestFit="1" customWidth="1"/>
    <col min="2" max="8" width="9" style="35" bestFit="1" customWidth="1"/>
    <col min="9" max="9" width="9.28515625" style="35" bestFit="1" customWidth="1"/>
    <col min="10" max="17" width="9" style="35" bestFit="1" customWidth="1"/>
    <col min="18" max="16384" width="9.140625" style="35"/>
  </cols>
  <sheetData>
    <row r="1" spans="1:25" ht="15" customHeight="1" x14ac:dyDescent="0.25">
      <c r="A1" s="61" t="s">
        <v>126</v>
      </c>
    </row>
    <row r="2" spans="1:25" ht="15" customHeight="1" x14ac:dyDescent="0.25">
      <c r="A2" s="63" t="s">
        <v>113</v>
      </c>
      <c r="B2" s="109">
        <v>2007</v>
      </c>
      <c r="C2" s="109">
        <v>2008</v>
      </c>
      <c r="D2" s="109">
        <v>2009</v>
      </c>
      <c r="E2" s="109">
        <v>2010</v>
      </c>
      <c r="F2" s="109">
        <v>2011</v>
      </c>
      <c r="G2" s="109">
        <v>2012</v>
      </c>
      <c r="H2" s="109">
        <v>2013</v>
      </c>
      <c r="I2" s="109">
        <v>2014</v>
      </c>
      <c r="J2" s="109">
        <v>2015</v>
      </c>
      <c r="K2" s="109">
        <v>2016</v>
      </c>
      <c r="L2" s="109">
        <v>2017</v>
      </c>
      <c r="M2" s="109">
        <v>2018</v>
      </c>
      <c r="N2" s="109">
        <v>2019</v>
      </c>
      <c r="O2" s="109">
        <v>2020</v>
      </c>
      <c r="P2" s="109" t="s">
        <v>129</v>
      </c>
      <c r="Q2" s="109" t="s">
        <v>130</v>
      </c>
    </row>
    <row r="3" spans="1:25" ht="15" customHeight="1" x14ac:dyDescent="0.25">
      <c r="A3" s="99" t="s">
        <v>65</v>
      </c>
      <c r="B3" s="66">
        <v>6739.275999999998</v>
      </c>
      <c r="C3" s="66">
        <v>6781.452000000002</v>
      </c>
      <c r="D3" s="66">
        <v>7182.4320000000007</v>
      </c>
      <c r="E3" s="66">
        <v>6994.4530000000013</v>
      </c>
      <c r="F3" s="66">
        <v>7408.5870000000004</v>
      </c>
      <c r="G3" s="66">
        <v>8195.1859999999997</v>
      </c>
      <c r="H3" s="66">
        <v>8034.8549999999987</v>
      </c>
      <c r="I3" s="66">
        <v>7793.083999999998</v>
      </c>
      <c r="J3" s="66">
        <v>8609.890999999996</v>
      </c>
      <c r="K3" s="66">
        <v>9183.06</v>
      </c>
      <c r="L3" s="66">
        <v>8025.1819999999971</v>
      </c>
      <c r="M3" s="66">
        <v>6608.5230000000001</v>
      </c>
      <c r="N3" s="66">
        <v>6446.4570000000022</v>
      </c>
      <c r="O3" s="66">
        <v>7632.751000000002</v>
      </c>
      <c r="P3" s="66">
        <v>7374.4397188274224</v>
      </c>
      <c r="Q3" s="66">
        <v>7618.0433579037153</v>
      </c>
    </row>
    <row r="4" spans="1:25" ht="15" customHeight="1" x14ac:dyDescent="0.25">
      <c r="A4" s="75" t="s">
        <v>121</v>
      </c>
      <c r="B4" s="65">
        <v>1365.7010000000002</v>
      </c>
      <c r="C4" s="65">
        <v>1066.2369999999999</v>
      </c>
      <c r="D4" s="65">
        <v>1751.7339999999997</v>
      </c>
      <c r="E4" s="65">
        <v>1863.6059999999986</v>
      </c>
      <c r="F4" s="65">
        <v>1352.53</v>
      </c>
      <c r="G4" s="65">
        <v>1367.6060000000004</v>
      </c>
      <c r="H4" s="65">
        <v>1780.6160000000004</v>
      </c>
      <c r="I4" s="65">
        <v>1930.7629999999995</v>
      </c>
      <c r="J4" s="65">
        <v>2534.8119999999999</v>
      </c>
      <c r="K4" s="65">
        <v>2459.2069999999994</v>
      </c>
      <c r="L4" s="65">
        <v>2472.5880000000002</v>
      </c>
      <c r="M4" s="65">
        <v>2707.7579999999994</v>
      </c>
      <c r="N4" s="65">
        <v>3396.8780000000006</v>
      </c>
      <c r="O4" s="65">
        <v>3283.7849999999999</v>
      </c>
      <c r="P4" s="65">
        <v>4018.1784571430871</v>
      </c>
      <c r="Q4" s="65">
        <v>3711.5449011660962</v>
      </c>
    </row>
    <row r="5" spans="1:25" ht="15" customHeight="1" x14ac:dyDescent="0.25">
      <c r="A5" s="100" t="s">
        <v>66</v>
      </c>
      <c r="B5" s="66">
        <v>625.45899999999983</v>
      </c>
      <c r="C5" s="66">
        <v>844.65700000000004</v>
      </c>
      <c r="D5" s="66">
        <v>581.59300000000007</v>
      </c>
      <c r="E5" s="66">
        <v>547.90499999999975</v>
      </c>
      <c r="F5" s="66">
        <v>463.41499999999996</v>
      </c>
      <c r="G5" s="66">
        <v>447.82899999999995</v>
      </c>
      <c r="H5" s="66">
        <v>560.92700000000002</v>
      </c>
      <c r="I5" s="66">
        <v>669.89800000000002</v>
      </c>
      <c r="J5" s="66">
        <v>517.3309999999999</v>
      </c>
      <c r="K5" s="66">
        <v>457.78700000000003</v>
      </c>
      <c r="L5" s="66">
        <v>492.65399999999988</v>
      </c>
      <c r="M5" s="66">
        <v>498.44200000000001</v>
      </c>
      <c r="N5" s="66">
        <v>614.92700000000002</v>
      </c>
      <c r="O5" s="66">
        <v>566.20600000000002</v>
      </c>
      <c r="P5" s="66">
        <v>643.9501061738697</v>
      </c>
      <c r="Q5" s="66">
        <v>732.12579937758153</v>
      </c>
    </row>
    <row r="6" spans="1:25" ht="15" customHeight="1" x14ac:dyDescent="0.25">
      <c r="A6" s="75" t="s">
        <v>123</v>
      </c>
      <c r="B6" s="65">
        <v>5009.0199999999941</v>
      </c>
      <c r="C6" s="65">
        <v>5872.3899999999985</v>
      </c>
      <c r="D6" s="65">
        <v>6057.2159999999967</v>
      </c>
      <c r="E6" s="65">
        <v>6783.6339999999982</v>
      </c>
      <c r="F6" s="65">
        <v>7186.4409999999971</v>
      </c>
      <c r="G6" s="65">
        <v>7664.4189999999981</v>
      </c>
      <c r="H6" s="65">
        <v>8151.3910000000042</v>
      </c>
      <c r="I6" s="65">
        <v>8796.9939999999988</v>
      </c>
      <c r="J6" s="65">
        <v>8594.5509999999904</v>
      </c>
      <c r="K6" s="65">
        <v>9411.4199999999964</v>
      </c>
      <c r="L6" s="65">
        <v>9180.744999999999</v>
      </c>
      <c r="M6" s="65">
        <v>9430.4180000000033</v>
      </c>
      <c r="N6" s="65">
        <v>10687.635</v>
      </c>
      <c r="O6" s="65">
        <v>9142.2209999999995</v>
      </c>
      <c r="P6" s="65">
        <v>10793.740951203601</v>
      </c>
      <c r="Q6" s="65">
        <v>11894.832287987318</v>
      </c>
      <c r="R6" s="101"/>
      <c r="S6" s="101"/>
      <c r="T6" s="101"/>
      <c r="U6" s="101"/>
      <c r="V6" s="101"/>
      <c r="W6" s="101"/>
      <c r="X6" s="101"/>
      <c r="Y6" s="101"/>
    </row>
    <row r="7" spans="1:25" ht="15" customHeight="1" x14ac:dyDescent="0.25">
      <c r="A7" s="100" t="s">
        <v>67</v>
      </c>
      <c r="B7" s="66">
        <v>879.49600000000169</v>
      </c>
      <c r="C7" s="66">
        <v>1272.7860000000014</v>
      </c>
      <c r="D7" s="66">
        <v>2009.65</v>
      </c>
      <c r="E7" s="66">
        <v>1808.305000000001</v>
      </c>
      <c r="F7" s="66">
        <v>1990.7559999999999</v>
      </c>
      <c r="G7" s="66">
        <v>3056.7210000000014</v>
      </c>
      <c r="H7" s="66">
        <v>3705.4309999999987</v>
      </c>
      <c r="I7" s="66">
        <v>3802.0170000000026</v>
      </c>
      <c r="J7" s="66">
        <v>4918.6940000000022</v>
      </c>
      <c r="K7" s="66">
        <v>5011.5330000000004</v>
      </c>
      <c r="L7" s="66">
        <v>4341.1290000000017</v>
      </c>
      <c r="M7" s="66">
        <v>4263.1719999999978</v>
      </c>
      <c r="N7" s="66">
        <v>4718.58</v>
      </c>
      <c r="O7" s="66">
        <v>3936.6959999999999</v>
      </c>
      <c r="P7" s="66">
        <v>3584.691193419525</v>
      </c>
      <c r="Q7" s="66">
        <v>4667.0077195197946</v>
      </c>
    </row>
    <row r="8" spans="1:25" ht="15" customHeight="1" x14ac:dyDescent="0.25">
      <c r="A8" s="75" t="s">
        <v>68</v>
      </c>
      <c r="B8" s="65">
        <v>12119.178999999993</v>
      </c>
      <c r="C8" s="65">
        <v>14865.519000000002</v>
      </c>
      <c r="D8" s="65">
        <v>15026.644</v>
      </c>
      <c r="E8" s="65">
        <v>13565.63</v>
      </c>
      <c r="F8" s="65">
        <v>14001.414000000008</v>
      </c>
      <c r="G8" s="65">
        <v>11961.197000000004</v>
      </c>
      <c r="H8" s="65">
        <v>12153.458999999995</v>
      </c>
      <c r="I8" s="65">
        <v>12936.323000000008</v>
      </c>
      <c r="J8" s="65">
        <v>11388.039000000002</v>
      </c>
      <c r="K8" s="65">
        <v>8477.1929999999993</v>
      </c>
      <c r="L8" s="65">
        <v>10434.091999999997</v>
      </c>
      <c r="M8" s="65">
        <v>15941.055999999999</v>
      </c>
      <c r="N8" s="65">
        <v>13449.224</v>
      </c>
      <c r="O8" s="65">
        <v>12250.317999999996</v>
      </c>
      <c r="P8" s="65">
        <v>13642.721958038417</v>
      </c>
      <c r="Q8" s="65">
        <v>15690.551656965703</v>
      </c>
    </row>
    <row r="9" spans="1:25" ht="15" customHeight="1" x14ac:dyDescent="0.25">
      <c r="A9" s="100" t="s">
        <v>69</v>
      </c>
      <c r="B9" s="66">
        <v>14541.155000000001</v>
      </c>
      <c r="C9" s="66">
        <v>14726.349000000004</v>
      </c>
      <c r="D9" s="66">
        <v>15904.275000000003</v>
      </c>
      <c r="E9" s="66">
        <v>16655.823</v>
      </c>
      <c r="F9" s="66">
        <v>17977.620000000006</v>
      </c>
      <c r="G9" s="66">
        <v>17763.635999999999</v>
      </c>
      <c r="H9" s="66">
        <v>16340.092000000004</v>
      </c>
      <c r="I9" s="66">
        <v>16755.637000000002</v>
      </c>
      <c r="J9" s="66">
        <v>15304.750000000004</v>
      </c>
      <c r="K9" s="66">
        <v>17864.093000000004</v>
      </c>
      <c r="L9" s="66">
        <v>19635.815999999999</v>
      </c>
      <c r="M9" s="66">
        <v>21521.888999999999</v>
      </c>
      <c r="N9" s="66">
        <v>23636.420999999998</v>
      </c>
      <c r="O9" s="66">
        <v>17743.848999999995</v>
      </c>
      <c r="P9" s="66">
        <v>21066.190513392608</v>
      </c>
      <c r="Q9" s="66">
        <v>30508.956046843596</v>
      </c>
    </row>
    <row r="10" spans="1:25" ht="15" customHeight="1" x14ac:dyDescent="0.25">
      <c r="A10" s="102" t="s">
        <v>124</v>
      </c>
      <c r="B10" s="65">
        <v>13248.046999999997</v>
      </c>
      <c r="C10" s="65">
        <v>15146.262000000004</v>
      </c>
      <c r="D10" s="65">
        <v>13796.351999999999</v>
      </c>
      <c r="E10" s="65">
        <v>14549.81</v>
      </c>
      <c r="F10" s="65">
        <v>13682.846999999998</v>
      </c>
      <c r="G10" s="65">
        <v>12901.475000000002</v>
      </c>
      <c r="H10" s="65">
        <v>14377.688</v>
      </c>
      <c r="I10" s="65">
        <v>12682.936</v>
      </c>
      <c r="J10" s="65">
        <v>14639.397999999988</v>
      </c>
      <c r="K10" s="65">
        <v>18541.433000000001</v>
      </c>
      <c r="L10" s="65">
        <v>21996.582000000002</v>
      </c>
      <c r="M10" s="65">
        <v>19175.713000000003</v>
      </c>
      <c r="N10" s="65">
        <v>22537.072999999993</v>
      </c>
      <c r="O10" s="65">
        <v>12864.474999999997</v>
      </c>
      <c r="P10" s="65">
        <v>12940.487896083343</v>
      </c>
      <c r="Q10" s="65">
        <v>18905.119753834544</v>
      </c>
    </row>
    <row r="11" spans="1:25" ht="15" customHeight="1" x14ac:dyDescent="0.25">
      <c r="A11" s="100" t="s">
        <v>70</v>
      </c>
      <c r="B11" s="66">
        <v>8560.3669999999984</v>
      </c>
      <c r="C11" s="66">
        <v>9626.6639999999989</v>
      </c>
      <c r="D11" s="66">
        <v>9729.3649999999998</v>
      </c>
      <c r="E11" s="66">
        <v>10040.017</v>
      </c>
      <c r="F11" s="66">
        <v>12385.539000000001</v>
      </c>
      <c r="G11" s="66">
        <v>14799.128000000001</v>
      </c>
      <c r="H11" s="66">
        <v>15344.950999999999</v>
      </c>
      <c r="I11" s="66">
        <v>14008.883999999996</v>
      </c>
      <c r="J11" s="66">
        <v>12619.695</v>
      </c>
      <c r="K11" s="66">
        <v>11260.763999999992</v>
      </c>
      <c r="L11" s="66">
        <v>15061.659999999996</v>
      </c>
      <c r="M11" s="66">
        <v>15174.38699999999</v>
      </c>
      <c r="N11" s="66">
        <v>17141.282000000007</v>
      </c>
      <c r="O11" s="66">
        <v>4970.748999999998</v>
      </c>
      <c r="P11" s="66">
        <v>3658.4252218441516</v>
      </c>
      <c r="Q11" s="66">
        <v>15308.462737489977</v>
      </c>
    </row>
    <row r="12" spans="1:25" ht="15" customHeight="1" x14ac:dyDescent="0.25">
      <c r="A12" s="102" t="s">
        <v>125</v>
      </c>
      <c r="B12" s="65">
        <v>6870.5639999999994</v>
      </c>
      <c r="C12" s="65">
        <v>7117.0709999999999</v>
      </c>
      <c r="D12" s="65">
        <v>7409.3019999999988</v>
      </c>
      <c r="E12" s="65">
        <v>6627.8620000000028</v>
      </c>
      <c r="F12" s="65">
        <v>6710.451</v>
      </c>
      <c r="G12" s="65">
        <v>6856.6540000000023</v>
      </c>
      <c r="H12" s="65">
        <v>6663.514000000001</v>
      </c>
      <c r="I12" s="65">
        <v>6616.613000000003</v>
      </c>
      <c r="J12" s="65">
        <v>6503.027</v>
      </c>
      <c r="K12" s="65">
        <v>5299.3700000000008</v>
      </c>
      <c r="L12" s="65">
        <v>5150.4430000000002</v>
      </c>
      <c r="M12" s="65">
        <v>5738.2759999999962</v>
      </c>
      <c r="N12" s="65">
        <v>5458.8980000000001</v>
      </c>
      <c r="O12" s="65">
        <v>5216.8650000000016</v>
      </c>
      <c r="P12" s="65">
        <v>5307.0562204924909</v>
      </c>
      <c r="Q12" s="65">
        <v>6032.8847694265487</v>
      </c>
      <c r="R12" s="103"/>
      <c r="S12" s="103"/>
      <c r="T12" s="103"/>
    </row>
    <row r="13" spans="1:25" ht="15" customHeight="1" x14ac:dyDescent="0.25">
      <c r="A13" s="100" t="s">
        <v>72</v>
      </c>
      <c r="B13" s="66">
        <v>9618.8770000000004</v>
      </c>
      <c r="C13" s="66">
        <v>12063.088999999996</v>
      </c>
      <c r="D13" s="66">
        <v>10111.99</v>
      </c>
      <c r="E13" s="66">
        <v>9980.9030000000021</v>
      </c>
      <c r="F13" s="66">
        <v>9961.5229999999992</v>
      </c>
      <c r="G13" s="66">
        <v>10200.720999999998</v>
      </c>
      <c r="H13" s="66">
        <v>10268.475000000004</v>
      </c>
      <c r="I13" s="66">
        <v>11185.089</v>
      </c>
      <c r="J13" s="66">
        <v>11517.222999999998</v>
      </c>
      <c r="K13" s="66">
        <v>13188.687</v>
      </c>
      <c r="L13" s="66">
        <v>13257.640000000001</v>
      </c>
      <c r="M13" s="66">
        <v>14475.337999999998</v>
      </c>
      <c r="N13" s="66">
        <v>15818.884000000002</v>
      </c>
      <c r="O13" s="66">
        <v>14629.156000000001</v>
      </c>
      <c r="P13" s="66">
        <v>13942.488781071399</v>
      </c>
      <c r="Q13" s="66">
        <v>15787.135112685657</v>
      </c>
    </row>
    <row r="14" spans="1:25" ht="15" customHeight="1" x14ac:dyDescent="0.25">
      <c r="A14" s="75" t="s">
        <v>73</v>
      </c>
      <c r="B14" s="65">
        <v>12970.084000000001</v>
      </c>
      <c r="C14" s="65">
        <v>14175.618000000004</v>
      </c>
      <c r="D14" s="65">
        <v>14119.715000000002</v>
      </c>
      <c r="E14" s="65">
        <v>15159.441999999999</v>
      </c>
      <c r="F14" s="65">
        <v>15479.517000000002</v>
      </c>
      <c r="G14" s="65">
        <v>16099.203999999996</v>
      </c>
      <c r="H14" s="65">
        <v>16117.112999999999</v>
      </c>
      <c r="I14" s="65">
        <v>15939.882</v>
      </c>
      <c r="J14" s="65">
        <v>16334.933000000001</v>
      </c>
      <c r="K14" s="65">
        <v>19129.183000000001</v>
      </c>
      <c r="L14" s="65">
        <v>17269.212</v>
      </c>
      <c r="M14" s="65">
        <v>16473.276000000005</v>
      </c>
      <c r="N14" s="65">
        <v>18095.61</v>
      </c>
      <c r="O14" s="65">
        <v>16507.781999999999</v>
      </c>
      <c r="P14" s="65">
        <v>17653.934959581922</v>
      </c>
      <c r="Q14" s="65">
        <v>18140.700261014917</v>
      </c>
    </row>
    <row r="15" spans="1:25" ht="15" customHeight="1" x14ac:dyDescent="0.25">
      <c r="A15" s="100" t="s">
        <v>74</v>
      </c>
      <c r="B15" s="66">
        <v>2580.5460000000007</v>
      </c>
      <c r="C15" s="66">
        <v>3009.2049999999995</v>
      </c>
      <c r="D15" s="66">
        <v>2968.7679999999991</v>
      </c>
      <c r="E15" s="66">
        <v>3606.378999999999</v>
      </c>
      <c r="F15" s="66">
        <v>4499.8270000000002</v>
      </c>
      <c r="G15" s="66">
        <v>4680.5510000000004</v>
      </c>
      <c r="H15" s="66">
        <v>4958.6530000000021</v>
      </c>
      <c r="I15" s="66">
        <v>4424.5340000000006</v>
      </c>
      <c r="J15" s="66">
        <v>5721.478000000001</v>
      </c>
      <c r="K15" s="66">
        <v>6159.567</v>
      </c>
      <c r="L15" s="66">
        <v>6165.8939999999984</v>
      </c>
      <c r="M15" s="66">
        <v>7202.0880000000016</v>
      </c>
      <c r="N15" s="66">
        <v>7652.7160000000013</v>
      </c>
      <c r="O15" s="66">
        <v>4416.5699999999988</v>
      </c>
      <c r="P15" s="66">
        <v>4282.551250376614</v>
      </c>
      <c r="Q15" s="66">
        <v>7371.5986453158084</v>
      </c>
      <c r="S15" s="103"/>
    </row>
    <row r="16" spans="1:25" ht="15" customHeight="1" x14ac:dyDescent="0.25">
      <c r="A16" s="75" t="s">
        <v>75</v>
      </c>
      <c r="B16" s="65">
        <v>11481.821</v>
      </c>
      <c r="C16" s="65">
        <v>11852.579000000002</v>
      </c>
      <c r="D16" s="65">
        <v>13709.563</v>
      </c>
      <c r="E16" s="65">
        <v>13973.170000000004</v>
      </c>
      <c r="F16" s="65">
        <v>15736.194999999996</v>
      </c>
      <c r="G16" s="65">
        <v>15948.225</v>
      </c>
      <c r="H16" s="65">
        <v>16174.460999999999</v>
      </c>
      <c r="I16" s="65">
        <v>17334.573000000004</v>
      </c>
      <c r="J16" s="65">
        <v>18244.604000000003</v>
      </c>
      <c r="K16" s="65">
        <v>19523.988999999998</v>
      </c>
      <c r="L16" s="65">
        <v>19662.051000000003</v>
      </c>
      <c r="M16" s="65">
        <v>20773.846999999998</v>
      </c>
      <c r="N16" s="65">
        <v>24682.268</v>
      </c>
      <c r="O16" s="65">
        <v>23199.147000000001</v>
      </c>
      <c r="P16" s="65">
        <v>25229.822059820104</v>
      </c>
      <c r="Q16" s="65">
        <v>26051.513855983289</v>
      </c>
    </row>
    <row r="17" spans="1:19" ht="15" customHeight="1" x14ac:dyDescent="0.25">
      <c r="A17" s="100" t="s">
        <v>76</v>
      </c>
      <c r="B17" s="66">
        <v>5764.3919999999989</v>
      </c>
      <c r="C17" s="66">
        <v>6396.4609999999993</v>
      </c>
      <c r="D17" s="66">
        <v>6592.4530000000004</v>
      </c>
      <c r="E17" s="66">
        <v>7066.3310000000019</v>
      </c>
      <c r="F17" s="66">
        <v>7534.2460000000019</v>
      </c>
      <c r="G17" s="66">
        <v>8062.0070000000005</v>
      </c>
      <c r="H17" s="66">
        <v>8184.1239999999998</v>
      </c>
      <c r="I17" s="66">
        <v>8578.35</v>
      </c>
      <c r="J17" s="66">
        <v>8717.3349999999991</v>
      </c>
      <c r="K17" s="66">
        <v>9363.152</v>
      </c>
      <c r="L17" s="66">
        <v>9502.3970000000008</v>
      </c>
      <c r="M17" s="66">
        <v>9983.5789999999997</v>
      </c>
      <c r="N17" s="66">
        <v>10230.906999999999</v>
      </c>
      <c r="O17" s="66">
        <v>9681.6990000000005</v>
      </c>
      <c r="P17" s="66">
        <v>9890.4914626789741</v>
      </c>
      <c r="Q17" s="66">
        <v>10299.977980688376</v>
      </c>
      <c r="S17" s="103"/>
    </row>
    <row r="18" spans="1:19" ht="15" customHeight="1" x14ac:dyDescent="0.25">
      <c r="A18" s="75" t="s">
        <v>122</v>
      </c>
      <c r="B18" s="65">
        <v>1662.6030000000003</v>
      </c>
      <c r="C18" s="65">
        <v>1842.0429999999994</v>
      </c>
      <c r="D18" s="65">
        <v>2038.8030000000006</v>
      </c>
      <c r="E18" s="65">
        <v>2283.7580000000003</v>
      </c>
      <c r="F18" s="65">
        <v>2615.8249999999998</v>
      </c>
      <c r="G18" s="65">
        <v>2337.1910000000003</v>
      </c>
      <c r="H18" s="65">
        <v>2974.6339999999996</v>
      </c>
      <c r="I18" s="65">
        <v>3206.5770000000002</v>
      </c>
      <c r="J18" s="65">
        <v>3201.4630000000006</v>
      </c>
      <c r="K18" s="65">
        <v>3543.6010000000006</v>
      </c>
      <c r="L18" s="65">
        <v>4268.4839999999995</v>
      </c>
      <c r="M18" s="65">
        <v>4136.8999999999987</v>
      </c>
      <c r="N18" s="65">
        <v>4423.3070000000007</v>
      </c>
      <c r="O18" s="65">
        <v>4528.634</v>
      </c>
      <c r="P18" s="65">
        <v>4489.7812824071143</v>
      </c>
      <c r="Q18" s="65">
        <v>4540.7887561971274</v>
      </c>
    </row>
    <row r="19" spans="1:19" ht="15" customHeight="1" x14ac:dyDescent="0.25">
      <c r="A19" s="100" t="s">
        <v>114</v>
      </c>
      <c r="B19" s="66">
        <v>2223.1990000000001</v>
      </c>
      <c r="C19" s="66">
        <v>2192.8290000000002</v>
      </c>
      <c r="D19" s="66">
        <v>2519.0940000000001</v>
      </c>
      <c r="E19" s="66">
        <v>2538.7869999999998</v>
      </c>
      <c r="F19" s="66">
        <v>2542.404</v>
      </c>
      <c r="G19" s="66">
        <v>3745.9760000000001</v>
      </c>
      <c r="H19" s="66">
        <v>3277.6260000000007</v>
      </c>
      <c r="I19" s="66">
        <v>3798.194</v>
      </c>
      <c r="J19" s="66">
        <v>3981.5409999999993</v>
      </c>
      <c r="K19" s="66">
        <v>3888.8389999999995</v>
      </c>
      <c r="L19" s="66">
        <v>3969.1309999999999</v>
      </c>
      <c r="M19" s="66">
        <v>4239.2929999999997</v>
      </c>
      <c r="N19" s="66">
        <v>5216.085</v>
      </c>
      <c r="O19" s="66">
        <v>2582.9</v>
      </c>
      <c r="P19" s="66">
        <v>2840.7922207149854</v>
      </c>
      <c r="Q19" s="66">
        <v>2966.4124476925954</v>
      </c>
      <c r="S19" s="103"/>
    </row>
    <row r="20" spans="1:19" s="69" customFormat="1" ht="15" customHeight="1" x14ac:dyDescent="0.25">
      <c r="A20" s="104" t="s">
        <v>78</v>
      </c>
      <c r="B20" s="67">
        <v>116259.78599999996</v>
      </c>
      <c r="C20" s="67">
        <v>128851.211</v>
      </c>
      <c r="D20" s="67">
        <v>131508.94899999999</v>
      </c>
      <c r="E20" s="67">
        <v>134045.815</v>
      </c>
      <c r="F20" s="67">
        <v>141529.13699999999</v>
      </c>
      <c r="G20" s="67">
        <v>146087.726</v>
      </c>
      <c r="H20" s="67">
        <v>149068.00999999998</v>
      </c>
      <c r="I20" s="67">
        <v>150460.348</v>
      </c>
      <c r="J20" s="67">
        <v>153348.76499999993</v>
      </c>
      <c r="K20" s="67">
        <v>162762.878</v>
      </c>
      <c r="L20" s="67">
        <v>170885.7</v>
      </c>
      <c r="M20" s="67">
        <v>178343.95499999999</v>
      </c>
      <c r="N20" s="67">
        <v>194207.15199999997</v>
      </c>
      <c r="O20" s="67">
        <v>153153.80300000001</v>
      </c>
      <c r="P20" s="67">
        <v>161359.7442532696</v>
      </c>
      <c r="Q20" s="67">
        <v>200227.65609009267</v>
      </c>
    </row>
    <row r="21" spans="1:19" ht="15" customHeight="1" x14ac:dyDescent="0.25">
      <c r="A21" s="75" t="s">
        <v>79</v>
      </c>
      <c r="B21" s="65">
        <v>16724.514999999999</v>
      </c>
      <c r="C21" s="65">
        <v>18778.777999999998</v>
      </c>
      <c r="D21" s="65">
        <v>16743.422999999999</v>
      </c>
      <c r="E21" s="65">
        <v>17917.095000000001</v>
      </c>
      <c r="F21" s="65">
        <v>20736.208999999995</v>
      </c>
      <c r="G21" s="65">
        <v>19047.442999999999</v>
      </c>
      <c r="H21" s="65">
        <v>19478.691999999999</v>
      </c>
      <c r="I21" s="65">
        <v>19090.298999999999</v>
      </c>
      <c r="J21" s="65">
        <v>20562.048999999999</v>
      </c>
      <c r="K21" s="65">
        <v>21639.197</v>
      </c>
      <c r="L21" s="65">
        <v>24409.475999999999</v>
      </c>
      <c r="M21" s="65">
        <v>27642.281999999996</v>
      </c>
      <c r="N21" s="65">
        <v>27621.437000000002</v>
      </c>
      <c r="O21" s="65">
        <v>23165.993999999999</v>
      </c>
      <c r="P21" s="65">
        <v>24877.547660000084</v>
      </c>
      <c r="Q21" s="65">
        <v>34774.886430613093</v>
      </c>
    </row>
    <row r="22" spans="1:19" ht="15" customHeight="1" x14ac:dyDescent="0.25">
      <c r="A22" s="76" t="s">
        <v>80</v>
      </c>
      <c r="B22" s="105">
        <v>132984.30100000001</v>
      </c>
      <c r="C22" s="105">
        <v>147629.989</v>
      </c>
      <c r="D22" s="105">
        <v>148252.372</v>
      </c>
      <c r="E22" s="105">
        <v>151962.91</v>
      </c>
      <c r="F22" s="105">
        <v>162265.34599999999</v>
      </c>
      <c r="G22" s="105">
        <v>165135.16899999999</v>
      </c>
      <c r="H22" s="105">
        <v>168546.70199999996</v>
      </c>
      <c r="I22" s="105">
        <v>169550.647</v>
      </c>
      <c r="J22" s="105">
        <v>173910.81399999998</v>
      </c>
      <c r="K22" s="105">
        <v>184402.07500000001</v>
      </c>
      <c r="L22" s="105">
        <v>195295.17600000001</v>
      </c>
      <c r="M22" s="105">
        <v>205986.23699999999</v>
      </c>
      <c r="N22" s="105">
        <v>221828.58899999998</v>
      </c>
      <c r="O22" s="105">
        <v>176319.79699999999</v>
      </c>
      <c r="P22" s="105">
        <v>186237.29191326973</v>
      </c>
      <c r="Q22" s="105">
        <v>235002.54252070573</v>
      </c>
    </row>
    <row r="23" spans="1:19" ht="15" customHeight="1" x14ac:dyDescent="0.25">
      <c r="B23" s="64"/>
      <c r="C23" s="64"/>
      <c r="D23" s="64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9" ht="15" customHeight="1" x14ac:dyDescent="0.25">
      <c r="A24" s="35" t="s">
        <v>131</v>
      </c>
      <c r="B24" s="64"/>
      <c r="C24" s="64"/>
      <c r="D24" s="64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  <row r="25" spans="1:19" ht="15" customHeight="1" x14ac:dyDescent="0.25">
      <c r="A25" s="33" t="s">
        <v>120</v>
      </c>
      <c r="B25" s="64"/>
      <c r="C25" s="64"/>
      <c r="D25" s="64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9" ht="15" customHeight="1" x14ac:dyDescent="0.25">
      <c r="A26" s="88" t="s">
        <v>137</v>
      </c>
    </row>
  </sheetData>
  <pageMargins left="0.22968749999999999" right="0.70866141732283472" top="0.74803149606299213" bottom="0.74803149606299213" header="0.31496062992125984" footer="0.31496062992125984"/>
  <pageSetup paperSize="9" scale="45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R28"/>
  <sheetViews>
    <sheetView showGridLines="0" view="pageLayout" zoomScaleNormal="100" workbookViewId="0">
      <selection activeCell="A26" sqref="A26"/>
    </sheetView>
  </sheetViews>
  <sheetFormatPr defaultColWidth="9.140625" defaultRowHeight="15" customHeight="1" x14ac:dyDescent="0.25"/>
  <cols>
    <col min="1" max="1" width="54.7109375" style="35" customWidth="1"/>
    <col min="2" max="17" width="9" style="35" bestFit="1" customWidth="1"/>
    <col min="18" max="16384" width="9.140625" style="35"/>
  </cols>
  <sheetData>
    <row r="1" spans="1:18" ht="15" customHeight="1" x14ac:dyDescent="0.25">
      <c r="A1" s="69" t="s">
        <v>127</v>
      </c>
    </row>
    <row r="2" spans="1:18" ht="15" customHeight="1" x14ac:dyDescent="0.25">
      <c r="A2" s="116" t="s">
        <v>115</v>
      </c>
      <c r="B2" s="117" t="s">
        <v>101</v>
      </c>
      <c r="C2" s="117" t="s">
        <v>102</v>
      </c>
      <c r="D2" s="117" t="s">
        <v>103</v>
      </c>
      <c r="E2" s="117" t="s">
        <v>104</v>
      </c>
      <c r="F2" s="117" t="s">
        <v>105</v>
      </c>
      <c r="G2" s="117" t="s">
        <v>106</v>
      </c>
      <c r="H2" s="117" t="s">
        <v>107</v>
      </c>
      <c r="I2" s="117" t="s">
        <v>108</v>
      </c>
      <c r="J2" s="117" t="s">
        <v>109</v>
      </c>
      <c r="K2" s="117" t="s">
        <v>110</v>
      </c>
      <c r="L2" s="117" t="s">
        <v>111</v>
      </c>
      <c r="M2" s="117" t="s">
        <v>112</v>
      </c>
      <c r="N2" s="117" t="s">
        <v>133</v>
      </c>
      <c r="O2" s="117" t="s">
        <v>135</v>
      </c>
      <c r="P2" s="117" t="s">
        <v>129</v>
      </c>
      <c r="Q2" s="117" t="s">
        <v>130</v>
      </c>
    </row>
    <row r="3" spans="1:18" ht="15" customHeight="1" x14ac:dyDescent="0.25">
      <c r="A3" s="100" t="s">
        <v>65</v>
      </c>
      <c r="B3" s="66">
        <v>6382.9638405458472</v>
      </c>
      <c r="C3" s="66">
        <v>6634.7126270245117</v>
      </c>
      <c r="D3" s="66">
        <v>7365.6984753972856</v>
      </c>
      <c r="E3" s="66">
        <v>7046.2338530713305</v>
      </c>
      <c r="F3" s="66">
        <v>7600.3347899095606</v>
      </c>
      <c r="G3" s="66">
        <v>8198.6434355611946</v>
      </c>
      <c r="H3" s="66">
        <v>7932.7983264859386</v>
      </c>
      <c r="I3" s="66">
        <v>8031.3859811094035</v>
      </c>
      <c r="J3" s="66">
        <v>8609.8909999999942</v>
      </c>
      <c r="K3" s="66">
        <v>9387.4759999999933</v>
      </c>
      <c r="L3" s="66">
        <v>7934.2075041447979</v>
      </c>
      <c r="M3" s="66">
        <v>6539.2166230104849</v>
      </c>
      <c r="N3" s="66">
        <v>6411.2439509569349</v>
      </c>
      <c r="O3" s="66">
        <v>7717.6755199078652</v>
      </c>
      <c r="P3" s="66">
        <v>7738.4678593350618</v>
      </c>
      <c r="Q3" s="66">
        <v>7049.1762605938675</v>
      </c>
      <c r="R3" s="64"/>
    </row>
    <row r="4" spans="1:18" ht="15" customHeight="1" x14ac:dyDescent="0.25">
      <c r="A4" s="75" t="s">
        <v>121</v>
      </c>
      <c r="B4" s="65">
        <v>1743.7726769434792</v>
      </c>
      <c r="C4" s="65">
        <v>1368.0006017788082</v>
      </c>
      <c r="D4" s="65">
        <v>1915.3627592836381</v>
      </c>
      <c r="E4" s="65">
        <v>1987.0751208239044</v>
      </c>
      <c r="F4" s="65">
        <v>1335.6191821246157</v>
      </c>
      <c r="G4" s="65">
        <v>1769.9045187836853</v>
      </c>
      <c r="H4" s="65">
        <v>2150.6833883942932</v>
      </c>
      <c r="I4" s="65">
        <v>2160.2143836329183</v>
      </c>
      <c r="J4" s="65">
        <v>2534.8119999999994</v>
      </c>
      <c r="K4" s="65">
        <v>2511.3239999999992</v>
      </c>
      <c r="L4" s="65">
        <v>2476.223567816779</v>
      </c>
      <c r="M4" s="65">
        <v>2485.2037524381608</v>
      </c>
      <c r="N4" s="65">
        <v>2571.1033009200387</v>
      </c>
      <c r="O4" s="65">
        <v>2505.6078254475874</v>
      </c>
      <c r="P4" s="65">
        <v>2805.8534742160541</v>
      </c>
      <c r="Q4" s="65">
        <v>1982.085610825616</v>
      </c>
      <c r="R4" s="64"/>
    </row>
    <row r="5" spans="1:18" ht="15" customHeight="1" x14ac:dyDescent="0.25">
      <c r="A5" s="100" t="s">
        <v>66</v>
      </c>
      <c r="B5" s="66">
        <v>1175.1475045598347</v>
      </c>
      <c r="C5" s="66">
        <v>1560.1965314176841</v>
      </c>
      <c r="D5" s="66">
        <v>1071.6955002478164</v>
      </c>
      <c r="E5" s="66">
        <v>1022.954511829705</v>
      </c>
      <c r="F5" s="66">
        <v>876.93230848293297</v>
      </c>
      <c r="G5" s="66">
        <v>571.83256830036828</v>
      </c>
      <c r="H5" s="66">
        <v>685.75625325866804</v>
      </c>
      <c r="I5" s="66">
        <v>731.31302093330464</v>
      </c>
      <c r="J5" s="66">
        <v>517.3309999999999</v>
      </c>
      <c r="K5" s="66">
        <v>470.50700000000018</v>
      </c>
      <c r="L5" s="66">
        <v>510.31725703656952</v>
      </c>
      <c r="M5" s="66">
        <v>524.53848658480251</v>
      </c>
      <c r="N5" s="66">
        <v>587.22523563260245</v>
      </c>
      <c r="O5" s="66">
        <v>482.35059225600054</v>
      </c>
      <c r="P5" s="66">
        <v>575.07587299401371</v>
      </c>
      <c r="Q5" s="66">
        <v>601.04404370056488</v>
      </c>
      <c r="R5" s="64"/>
    </row>
    <row r="6" spans="1:18" ht="15" customHeight="1" x14ac:dyDescent="0.25">
      <c r="A6" s="75" t="s">
        <v>123</v>
      </c>
      <c r="B6" s="65">
        <v>6710.0141072367815</v>
      </c>
      <c r="C6" s="65">
        <v>7505.3585889527731</v>
      </c>
      <c r="D6" s="65">
        <v>7447.8490195224194</v>
      </c>
      <c r="E6" s="65">
        <v>8169.5957191158204</v>
      </c>
      <c r="F6" s="65">
        <v>8517.271477704604</v>
      </c>
      <c r="G6" s="65">
        <v>8317.8769184036282</v>
      </c>
      <c r="H6" s="65">
        <v>8683.8543475715214</v>
      </c>
      <c r="I6" s="65">
        <v>8852.1272489046169</v>
      </c>
      <c r="J6" s="65">
        <v>8594.5509999999831</v>
      </c>
      <c r="K6" s="65">
        <v>9244.6579999999867</v>
      </c>
      <c r="L6" s="65">
        <v>9393.6297372747049</v>
      </c>
      <c r="M6" s="65">
        <v>10017.238374455608</v>
      </c>
      <c r="N6" s="65">
        <v>10288.102903872114</v>
      </c>
      <c r="O6" s="65">
        <v>8264.7678653272997</v>
      </c>
      <c r="P6" s="65">
        <v>9095.88762172309</v>
      </c>
      <c r="Q6" s="65">
        <v>9431.3351378939988</v>
      </c>
      <c r="R6" s="64"/>
    </row>
    <row r="7" spans="1:18" ht="15" customHeight="1" x14ac:dyDescent="0.25">
      <c r="A7" s="100" t="s">
        <v>67</v>
      </c>
      <c r="B7" s="66">
        <v>1146.7136545382855</v>
      </c>
      <c r="C7" s="66">
        <v>1606.3282259234261</v>
      </c>
      <c r="D7" s="66">
        <v>1818.0003923770769</v>
      </c>
      <c r="E7" s="66">
        <v>2034.4153979093701</v>
      </c>
      <c r="F7" s="66">
        <v>1958.4774502024954</v>
      </c>
      <c r="G7" s="66">
        <v>3121.1233588266114</v>
      </c>
      <c r="H7" s="66">
        <v>3469.8256037821657</v>
      </c>
      <c r="I7" s="66">
        <v>3534.7304832008722</v>
      </c>
      <c r="J7" s="66">
        <v>4918.6940000000013</v>
      </c>
      <c r="K7" s="66">
        <v>4268.3649999999998</v>
      </c>
      <c r="L7" s="66">
        <v>4363.9002850485067</v>
      </c>
      <c r="M7" s="66">
        <v>4538.3355061541297</v>
      </c>
      <c r="N7" s="66">
        <v>3985.204668602973</v>
      </c>
      <c r="O7" s="66">
        <v>3414.0864231576556</v>
      </c>
      <c r="P7" s="66">
        <v>3589.2355779154386</v>
      </c>
      <c r="Q7" s="66">
        <v>4538.8363272050037</v>
      </c>
      <c r="R7" s="64"/>
    </row>
    <row r="8" spans="1:18" ht="15" customHeight="1" x14ac:dyDescent="0.25">
      <c r="A8" s="75" t="s">
        <v>68</v>
      </c>
      <c r="B8" s="65">
        <v>14319.871324080612</v>
      </c>
      <c r="C8" s="65">
        <v>17057.404138826929</v>
      </c>
      <c r="D8" s="65">
        <v>15752.252485106465</v>
      </c>
      <c r="E8" s="65">
        <v>14025.244969798914</v>
      </c>
      <c r="F8" s="65">
        <v>14113.205484094276</v>
      </c>
      <c r="G8" s="65">
        <v>12274.173408938292</v>
      </c>
      <c r="H8" s="65">
        <v>12339.223096404015</v>
      </c>
      <c r="I8" s="65">
        <v>13247.542633013498</v>
      </c>
      <c r="J8" s="65">
        <v>11388.039000000012</v>
      </c>
      <c r="K8" s="65">
        <v>8130.5770000000057</v>
      </c>
      <c r="L8" s="65">
        <v>8927.0715082234383</v>
      </c>
      <c r="M8" s="65">
        <v>8918.9222264157015</v>
      </c>
      <c r="N8" s="65">
        <v>10078.750106121328</v>
      </c>
      <c r="O8" s="65">
        <v>8333.1739839643451</v>
      </c>
      <c r="P8" s="65">
        <v>9935.6733429235737</v>
      </c>
      <c r="Q8" s="65">
        <v>10375.558780705214</v>
      </c>
      <c r="R8" s="64"/>
    </row>
    <row r="9" spans="1:18" ht="15" customHeight="1" x14ac:dyDescent="0.25">
      <c r="A9" s="100" t="s">
        <v>69</v>
      </c>
      <c r="B9" s="66">
        <v>17094.00514122481</v>
      </c>
      <c r="C9" s="66">
        <v>16508.388001379139</v>
      </c>
      <c r="D9" s="66">
        <v>17435.5195189427</v>
      </c>
      <c r="E9" s="66">
        <v>17873.746006632471</v>
      </c>
      <c r="F9" s="66">
        <v>18264.875715263828</v>
      </c>
      <c r="G9" s="66">
        <v>17868.238718021526</v>
      </c>
      <c r="H9" s="66">
        <v>16435.877511299357</v>
      </c>
      <c r="I9" s="66">
        <v>16829.05488244769</v>
      </c>
      <c r="J9" s="66">
        <v>15304.750000000002</v>
      </c>
      <c r="K9" s="66">
        <v>17726.642000000007</v>
      </c>
      <c r="L9" s="66">
        <v>19513.667543264026</v>
      </c>
      <c r="M9" s="66">
        <v>21452.654192542232</v>
      </c>
      <c r="N9" s="66">
        <v>23552.807304127698</v>
      </c>
      <c r="O9" s="66">
        <v>17177.028651292501</v>
      </c>
      <c r="P9" s="66">
        <v>19830.350556113739</v>
      </c>
      <c r="Q9" s="66">
        <v>26451.024469718075</v>
      </c>
      <c r="R9" s="64"/>
    </row>
    <row r="10" spans="1:18" ht="15" customHeight="1" x14ac:dyDescent="0.25">
      <c r="A10" s="102" t="s">
        <v>124</v>
      </c>
      <c r="B10" s="65">
        <v>15908.948096544644</v>
      </c>
      <c r="C10" s="65">
        <v>17130.092428345401</v>
      </c>
      <c r="D10" s="65">
        <v>15656.906212166336</v>
      </c>
      <c r="E10" s="65">
        <v>17156.258457556261</v>
      </c>
      <c r="F10" s="65">
        <v>15078.094322616091</v>
      </c>
      <c r="G10" s="65">
        <v>14128.515287000064</v>
      </c>
      <c r="H10" s="65">
        <v>15331.097765148206</v>
      </c>
      <c r="I10" s="65">
        <v>13689.870160995242</v>
      </c>
      <c r="J10" s="65">
        <v>14639.397999999985</v>
      </c>
      <c r="K10" s="65">
        <v>20329.955999999984</v>
      </c>
      <c r="L10" s="65">
        <v>23605.469515409302</v>
      </c>
      <c r="M10" s="65">
        <v>24294.925012029082</v>
      </c>
      <c r="N10" s="65">
        <v>24926.211024756158</v>
      </c>
      <c r="O10" s="65">
        <v>15727.024501122083</v>
      </c>
      <c r="P10" s="65">
        <v>15317.447465741006</v>
      </c>
      <c r="Q10" s="65">
        <v>22148.181777485617</v>
      </c>
      <c r="R10" s="64"/>
    </row>
    <row r="11" spans="1:18" ht="15" customHeight="1" x14ac:dyDescent="0.25">
      <c r="A11" s="100" t="s">
        <v>70</v>
      </c>
      <c r="B11" s="66">
        <v>10789.312764683495</v>
      </c>
      <c r="C11" s="66">
        <v>11636.339596557726</v>
      </c>
      <c r="D11" s="66">
        <v>11461.601052439182</v>
      </c>
      <c r="E11" s="66">
        <v>11157.324572336469</v>
      </c>
      <c r="F11" s="66">
        <v>13684.559881081641</v>
      </c>
      <c r="G11" s="66">
        <v>15864.200502419602</v>
      </c>
      <c r="H11" s="66">
        <v>16275.177183587581</v>
      </c>
      <c r="I11" s="66">
        <v>14617.733089322217</v>
      </c>
      <c r="J11" s="66">
        <v>12619.694999999992</v>
      </c>
      <c r="K11" s="66">
        <v>10294.278999999984</v>
      </c>
      <c r="L11" s="66">
        <v>10968.76175322641</v>
      </c>
      <c r="M11" s="66">
        <v>10404.331866564251</v>
      </c>
      <c r="N11" s="66">
        <v>11731.383784210497</v>
      </c>
      <c r="O11" s="66">
        <v>3413.4124210993136</v>
      </c>
      <c r="P11" s="66">
        <v>2681.9514264467348</v>
      </c>
      <c r="Q11" s="66">
        <v>9690.4801760092651</v>
      </c>
      <c r="R11" s="64"/>
    </row>
    <row r="12" spans="1:18" ht="15" customHeight="1" x14ac:dyDescent="0.25">
      <c r="A12" s="102" t="s">
        <v>125</v>
      </c>
      <c r="B12" s="65">
        <v>4969.265608667758</v>
      </c>
      <c r="C12" s="65">
        <v>5193.7458693416429</v>
      </c>
      <c r="D12" s="65">
        <v>5581.4945011487771</v>
      </c>
      <c r="E12" s="65">
        <v>5572.6272999234761</v>
      </c>
      <c r="F12" s="65">
        <v>5739.7196354602911</v>
      </c>
      <c r="G12" s="65">
        <v>7225.2534050797321</v>
      </c>
      <c r="H12" s="65">
        <v>6798.5604824017128</v>
      </c>
      <c r="I12" s="65">
        <v>6673.005459702752</v>
      </c>
      <c r="J12" s="65">
        <v>6503.0270000000019</v>
      </c>
      <c r="K12" s="65">
        <v>4863.6989999999996</v>
      </c>
      <c r="L12" s="65">
        <v>4729.8175710893938</v>
      </c>
      <c r="M12" s="65">
        <v>4376.0677486485292</v>
      </c>
      <c r="N12" s="65">
        <v>4296.9965111342281</v>
      </c>
      <c r="O12" s="65">
        <v>4118.5438470519921</v>
      </c>
      <c r="P12" s="65">
        <v>4164.3662956442186</v>
      </c>
      <c r="Q12" s="65">
        <v>4507.2716318240864</v>
      </c>
      <c r="R12" s="64"/>
    </row>
    <row r="13" spans="1:18" ht="15" customHeight="1" x14ac:dyDescent="0.25">
      <c r="A13" s="100" t="s">
        <v>72</v>
      </c>
      <c r="B13" s="66">
        <v>10694.705359205405</v>
      </c>
      <c r="C13" s="66">
        <v>12869.172786405907</v>
      </c>
      <c r="D13" s="66">
        <v>10775.59369404859</v>
      </c>
      <c r="E13" s="66">
        <v>10721.844612974133</v>
      </c>
      <c r="F13" s="66">
        <v>10494.949871092622</v>
      </c>
      <c r="G13" s="66">
        <v>10481.535035157533</v>
      </c>
      <c r="H13" s="66">
        <v>10332.031643726148</v>
      </c>
      <c r="I13" s="66">
        <v>11319.604617731919</v>
      </c>
      <c r="J13" s="66">
        <v>11517.222999999998</v>
      </c>
      <c r="K13" s="66">
        <v>13253.178000000005</v>
      </c>
      <c r="L13" s="66">
        <v>12990.695740811507</v>
      </c>
      <c r="M13" s="66">
        <v>13953.069046403012</v>
      </c>
      <c r="N13" s="66">
        <v>14930.917777404908</v>
      </c>
      <c r="O13" s="66">
        <v>13700.943376755329</v>
      </c>
      <c r="P13" s="66">
        <v>12755.68876461362</v>
      </c>
      <c r="Q13" s="66">
        <v>13361.671323932189</v>
      </c>
      <c r="R13" s="64"/>
    </row>
    <row r="14" spans="1:18" ht="15" customHeight="1" x14ac:dyDescent="0.25">
      <c r="A14" s="75" t="s">
        <v>73</v>
      </c>
      <c r="B14" s="65">
        <v>14896.915903476951</v>
      </c>
      <c r="C14" s="65">
        <v>15574.963533388522</v>
      </c>
      <c r="D14" s="65">
        <v>15137.714533902124</v>
      </c>
      <c r="E14" s="65">
        <v>15620.990464523544</v>
      </c>
      <c r="F14" s="65">
        <v>15874.439029098299</v>
      </c>
      <c r="G14" s="65">
        <v>15861.15043741039</v>
      </c>
      <c r="H14" s="65">
        <v>15888.466462291351</v>
      </c>
      <c r="I14" s="65">
        <v>15937.459418178853</v>
      </c>
      <c r="J14" s="65">
        <v>16334.93299999999</v>
      </c>
      <c r="K14" s="65">
        <v>16877.671999999984</v>
      </c>
      <c r="L14" s="65">
        <v>16951.713706672348</v>
      </c>
      <c r="M14" s="65">
        <v>17335.035259165266</v>
      </c>
      <c r="N14" s="65">
        <v>19060.674221924284</v>
      </c>
      <c r="O14" s="65">
        <v>17035.433938424925</v>
      </c>
      <c r="P14" s="65">
        <v>17840.536028577215</v>
      </c>
      <c r="Q14" s="65">
        <v>18302.767962185793</v>
      </c>
      <c r="R14" s="64"/>
    </row>
    <row r="15" spans="1:18" ht="15" customHeight="1" x14ac:dyDescent="0.25">
      <c r="A15" s="100" t="s">
        <v>74</v>
      </c>
      <c r="B15" s="66">
        <v>2917.4034813248836</v>
      </c>
      <c r="C15" s="66">
        <v>3259.7618277533766</v>
      </c>
      <c r="D15" s="66">
        <v>3255.5360169860583</v>
      </c>
      <c r="E15" s="66">
        <v>4016.4303597255757</v>
      </c>
      <c r="F15" s="66">
        <v>4431.9012271571646</v>
      </c>
      <c r="G15" s="66">
        <v>4515.5688902133206</v>
      </c>
      <c r="H15" s="66">
        <v>4750.0942065270438</v>
      </c>
      <c r="I15" s="66">
        <v>4506.2236467380772</v>
      </c>
      <c r="J15" s="66">
        <v>5721.4780000000019</v>
      </c>
      <c r="K15" s="66">
        <v>5913.9129999999996</v>
      </c>
      <c r="L15" s="66">
        <v>6490.3622669244423</v>
      </c>
      <c r="M15" s="66">
        <v>6558.8975023399698</v>
      </c>
      <c r="N15" s="66">
        <v>6286.0836672294481</v>
      </c>
      <c r="O15" s="66">
        <v>3185.8886733837726</v>
      </c>
      <c r="P15" s="66">
        <v>3408.6792751971484</v>
      </c>
      <c r="Q15" s="66">
        <v>5213.2474603164528</v>
      </c>
      <c r="R15" s="64"/>
    </row>
    <row r="16" spans="1:18" ht="15" customHeight="1" x14ac:dyDescent="0.25">
      <c r="A16" s="75" t="s">
        <v>75</v>
      </c>
      <c r="B16" s="65">
        <v>12739.206368735981</v>
      </c>
      <c r="C16" s="65">
        <v>12809.048974861395</v>
      </c>
      <c r="D16" s="65">
        <v>14614.779447343552</v>
      </c>
      <c r="E16" s="65">
        <v>14696.380700596905</v>
      </c>
      <c r="F16" s="65">
        <v>16442.715027462527</v>
      </c>
      <c r="G16" s="65">
        <v>16543.216429452426</v>
      </c>
      <c r="H16" s="65">
        <v>16621.484406562824</v>
      </c>
      <c r="I16" s="65">
        <v>17634.422685842197</v>
      </c>
      <c r="J16" s="65">
        <v>18244.603999999985</v>
      </c>
      <c r="K16" s="65">
        <v>18827.972999999984</v>
      </c>
      <c r="L16" s="65">
        <v>18629.835570782729</v>
      </c>
      <c r="M16" s="65">
        <v>19774.82748736722</v>
      </c>
      <c r="N16" s="65">
        <v>22876.436926954586</v>
      </c>
      <c r="O16" s="65">
        <v>22140.013101602177</v>
      </c>
      <c r="P16" s="65">
        <v>23343.536561915444</v>
      </c>
      <c r="Q16" s="65">
        <v>22311.601643711132</v>
      </c>
      <c r="R16" s="64"/>
    </row>
    <row r="17" spans="1:18" ht="15" customHeight="1" x14ac:dyDescent="0.25">
      <c r="A17" s="100" t="s">
        <v>76</v>
      </c>
      <c r="B17" s="66">
        <v>6521.4022807638812</v>
      </c>
      <c r="C17" s="66">
        <v>7026.5819999168725</v>
      </c>
      <c r="D17" s="66">
        <v>7134.8457396632402</v>
      </c>
      <c r="E17" s="66">
        <v>7513.5704888671135</v>
      </c>
      <c r="F17" s="66">
        <v>7975.6865936173781</v>
      </c>
      <c r="G17" s="66">
        <v>8496.9453744150778</v>
      </c>
      <c r="H17" s="66">
        <v>8394.8545906074287</v>
      </c>
      <c r="I17" s="66">
        <v>8690.809761326931</v>
      </c>
      <c r="J17" s="66">
        <v>8717.3349999999955</v>
      </c>
      <c r="K17" s="66">
        <v>9337.1179999999949</v>
      </c>
      <c r="L17" s="66">
        <v>8719.9986684842843</v>
      </c>
      <c r="M17" s="66">
        <v>8926.5673753349674</v>
      </c>
      <c r="N17" s="66">
        <v>9054.2582578770853</v>
      </c>
      <c r="O17" s="66">
        <v>8625.8112166369483</v>
      </c>
      <c r="P17" s="66">
        <v>8881.6552701606124</v>
      </c>
      <c r="Q17" s="66">
        <v>8789.0079757460298</v>
      </c>
      <c r="R17" s="64"/>
    </row>
    <row r="18" spans="1:18" ht="15" customHeight="1" x14ac:dyDescent="0.25">
      <c r="A18" s="75" t="s">
        <v>122</v>
      </c>
      <c r="B18" s="65">
        <v>1883.8697313282437</v>
      </c>
      <c r="C18" s="65">
        <v>2017.4184727557176</v>
      </c>
      <c r="D18" s="65">
        <v>2119.4501515812763</v>
      </c>
      <c r="E18" s="65">
        <v>2318.8037510553008</v>
      </c>
      <c r="F18" s="65">
        <v>2684.8399192790957</v>
      </c>
      <c r="G18" s="65">
        <v>2391.14332704454</v>
      </c>
      <c r="H18" s="65">
        <v>3049.3660711266352</v>
      </c>
      <c r="I18" s="65">
        <v>3254.2410260888041</v>
      </c>
      <c r="J18" s="65">
        <v>3201.4630000000029</v>
      </c>
      <c r="K18" s="65">
        <v>3258.2240000000029</v>
      </c>
      <c r="L18" s="65">
        <v>3608.1455367870171</v>
      </c>
      <c r="M18" s="65">
        <v>3584.2489322021174</v>
      </c>
      <c r="N18" s="65">
        <v>4031.4270687003655</v>
      </c>
      <c r="O18" s="65">
        <v>4554.5037435840477</v>
      </c>
      <c r="P18" s="65">
        <v>4933.6923434104056</v>
      </c>
      <c r="Q18" s="65">
        <v>4493.9931114423071</v>
      </c>
      <c r="R18" s="64"/>
    </row>
    <row r="19" spans="1:18" ht="15" customHeight="1" x14ac:dyDescent="0.25">
      <c r="A19" s="100" t="s">
        <v>114</v>
      </c>
      <c r="B19" s="66">
        <v>2082.028841702821</v>
      </c>
      <c r="C19" s="66">
        <v>1999.3376464186031</v>
      </c>
      <c r="D19" s="66">
        <v>2289.7994164402821</v>
      </c>
      <c r="E19" s="66">
        <v>2315.828892152258</v>
      </c>
      <c r="F19" s="66">
        <v>2278.7278243862302</v>
      </c>
      <c r="G19" s="66">
        <v>3291.0356515002854</v>
      </c>
      <c r="H19" s="66">
        <v>2879.4980556573519</v>
      </c>
      <c r="I19" s="66">
        <v>3753.8786065024956</v>
      </c>
      <c r="J19" s="66">
        <v>3981.5409999999993</v>
      </c>
      <c r="K19" s="66">
        <v>3752.9349999999986</v>
      </c>
      <c r="L19" s="66">
        <v>3921.7082604705406</v>
      </c>
      <c r="M19" s="66">
        <v>4158.6718100234239</v>
      </c>
      <c r="N19" s="66">
        <v>5005.6471069456193</v>
      </c>
      <c r="O19" s="66">
        <v>2497.751291846751</v>
      </c>
      <c r="P19" s="66">
        <v>2909.0642333391133</v>
      </c>
      <c r="Q19" s="66">
        <v>3212.6081278482338</v>
      </c>
      <c r="R19" s="64"/>
    </row>
    <row r="20" spans="1:18" s="69" customFormat="1" ht="15" customHeight="1" x14ac:dyDescent="0.25">
      <c r="A20" s="104" t="s">
        <v>78</v>
      </c>
      <c r="B20" s="67">
        <v>131155.24623431129</v>
      </c>
      <c r="C20" s="67">
        <v>140550.92822234475</v>
      </c>
      <c r="D20" s="67">
        <v>140139.39002771617</v>
      </c>
      <c r="E20" s="67">
        <v>142375.4245209845</v>
      </c>
      <c r="F20" s="67">
        <v>146692.67850362344</v>
      </c>
      <c r="G20" s="67">
        <v>150838.01416658054</v>
      </c>
      <c r="H20" s="67">
        <v>151655.06113750979</v>
      </c>
      <c r="I20" s="67">
        <v>153363.04018549787</v>
      </c>
      <c r="J20" s="67">
        <v>153348.76499999984</v>
      </c>
      <c r="K20" s="67">
        <v>158448.49599999987</v>
      </c>
      <c r="L20" s="67">
        <v>163521.79940882893</v>
      </c>
      <c r="M20" s="67">
        <v>167255.05516803177</v>
      </c>
      <c r="N20" s="67">
        <v>179826.17613983143</v>
      </c>
      <c r="O20" s="67">
        <v>141487.51577050486</v>
      </c>
      <c r="P20" s="67">
        <v>148720.21099690921</v>
      </c>
      <c r="Q20" s="67">
        <v>171770.24679524577</v>
      </c>
      <c r="R20" s="68"/>
    </row>
    <row r="21" spans="1:18" ht="15" customHeight="1" x14ac:dyDescent="0.25">
      <c r="A21" s="100" t="s">
        <v>79</v>
      </c>
      <c r="B21" s="66">
        <v>19616.5954759499</v>
      </c>
      <c r="C21" s="66">
        <v>20827.261296069617</v>
      </c>
      <c r="D21" s="66">
        <v>18783.812081397526</v>
      </c>
      <c r="E21" s="66">
        <v>19484.085150057435</v>
      </c>
      <c r="F21" s="66">
        <v>21549.647127683282</v>
      </c>
      <c r="G21" s="66">
        <v>19220.70100977004</v>
      </c>
      <c r="H21" s="66">
        <v>19475.562364642272</v>
      </c>
      <c r="I21" s="66">
        <v>18971.009444029387</v>
      </c>
      <c r="J21" s="66">
        <v>20562.049000000006</v>
      </c>
      <c r="K21" s="66">
        <v>22906.944000000014</v>
      </c>
      <c r="L21" s="66">
        <v>26274.596148718851</v>
      </c>
      <c r="M21" s="66">
        <v>29867.809878913518</v>
      </c>
      <c r="N21" s="66">
        <v>30847.821049715407</v>
      </c>
      <c r="O21" s="66">
        <v>25545.90372088251</v>
      </c>
      <c r="P21" s="66">
        <v>27830.147142071466</v>
      </c>
      <c r="Q21" s="66">
        <v>35514.194773205854</v>
      </c>
      <c r="R21" s="64"/>
    </row>
    <row r="22" spans="1:18" ht="15" customHeight="1" x14ac:dyDescent="0.25">
      <c r="A22" s="70" t="s">
        <v>80</v>
      </c>
      <c r="B22" s="71">
        <v>150752.04250859166</v>
      </c>
      <c r="C22" s="71">
        <v>161363.49584452776</v>
      </c>
      <c r="D22" s="71">
        <v>158937.25565098954</v>
      </c>
      <c r="E22" s="71">
        <v>161856.00990413406</v>
      </c>
      <c r="F22" s="71">
        <v>168208.40219752601</v>
      </c>
      <c r="G22" s="71">
        <v>170031.19003730608</v>
      </c>
      <c r="H22" s="71">
        <v>171106.01958288968</v>
      </c>
      <c r="I22" s="71">
        <v>172298.05850008188</v>
      </c>
      <c r="J22" s="71">
        <v>173910.81400000001</v>
      </c>
      <c r="K22" s="71">
        <v>181355.43999999997</v>
      </c>
      <c r="L22" s="71">
        <v>189609.49704920268</v>
      </c>
      <c r="M22" s="71">
        <v>196638.25394438652</v>
      </c>
      <c r="N22" s="71">
        <v>210300.33831679946</v>
      </c>
      <c r="O22" s="71">
        <v>166546.77267962255</v>
      </c>
      <c r="P22" s="71">
        <v>175898.51156829452</v>
      </c>
      <c r="Q22" s="71">
        <v>206006.69155105896</v>
      </c>
      <c r="R22" s="64"/>
    </row>
    <row r="24" spans="1:18" ht="15" customHeight="1" x14ac:dyDescent="0.25">
      <c r="A24" s="35" t="s">
        <v>131</v>
      </c>
    </row>
    <row r="25" spans="1:18" ht="15" customHeight="1" x14ac:dyDescent="0.25">
      <c r="A25" s="33" t="s">
        <v>120</v>
      </c>
    </row>
    <row r="26" spans="1:18" ht="15" customHeight="1" x14ac:dyDescent="0.25">
      <c r="A26" s="88" t="s">
        <v>137</v>
      </c>
    </row>
    <row r="27" spans="1:18" ht="15" customHeight="1" x14ac:dyDescent="0.25">
      <c r="M27" s="118"/>
    </row>
    <row r="28" spans="1:18" ht="15" customHeight="1" x14ac:dyDescent="0.25">
      <c r="M28" s="118"/>
    </row>
  </sheetData>
  <pageMargins left="0.35433070866141736" right="0.70866141732283472" top="0.9055118110236221" bottom="0.74803149606299213" header="0.31496062992125984" footer="0.31496062992125984"/>
  <pageSetup paperSize="9" scale="66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</vt:i4>
      </vt:variant>
      <vt:variant>
        <vt:lpstr>Intervalos com Nome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Sandra Eloisa Varela Brito</cp:lastModifiedBy>
  <cp:lastPrinted>2023-03-29T11:29:34Z</cp:lastPrinted>
  <dcterms:created xsi:type="dcterms:W3CDTF">2023-03-19T22:08:30Z</dcterms:created>
  <dcterms:modified xsi:type="dcterms:W3CDTF">2024-01-02T13:21:15Z</dcterms:modified>
</cp:coreProperties>
</file>