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Z:\DIFUSÃO DE INFORMAÇÃO\Pedido Dados\Contas Nacionais\Trimestrais\2024\"/>
    </mc:Choice>
  </mc:AlternateContent>
  <xr:revisionPtr revIDLastSave="0" documentId="8_{9263233F-E30C-44E8-B128-6D032260B9D9}" xr6:coauthVersionLast="47" xr6:coauthVersionMax="47" xr10:uidLastSave="{00000000-0000-0000-0000-000000000000}"/>
  <bookViews>
    <workbookView xWindow="-120" yWindow="-120" windowWidth="29040" windowHeight="15720" tabRatio="846" activeTab="1" xr2:uid="{00000000-000D-0000-FFFF-FFFF00000000}"/>
  </bookViews>
  <sheets>
    <sheet name="capa " sheetId="14" r:id="rId1"/>
    <sheet name="Indice" sheetId="9" r:id="rId2"/>
    <sheet name="Q1.1" sheetId="15" r:id="rId3"/>
    <sheet name="Q1.2" sheetId="2" r:id="rId4"/>
    <sheet name="Q1.3" sheetId="10" r:id="rId5"/>
    <sheet name="Q1.4" sheetId="3" r:id="rId6"/>
    <sheet name="Q1.5" sheetId="4" r:id="rId7"/>
    <sheet name="Q2.1" sheetId="7" r:id="rId8"/>
    <sheet name="Q2.2" sheetId="8" r:id="rId9"/>
    <sheet name="Q2.3" sheetId="11" r:id="rId10"/>
    <sheet name="Q2.4" sheetId="5" r:id="rId11"/>
    <sheet name="Q2.5" sheetId="6" r:id="rId12"/>
  </sheets>
  <definedNames>
    <definedName name="_xlnm.Print_Area" localSheetId="9">'Q2.3'!$A$2:$Q$22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21" i="10" l="1"/>
  <c r="C21" i="10"/>
  <c r="E21" i="10"/>
  <c r="D21" i="10"/>
  <c r="P21" i="10" l="1"/>
  <c r="K21" i="10"/>
  <c r="O21" i="10"/>
  <c r="Q21" i="10"/>
  <c r="L21" i="10"/>
  <c r="W21" i="10"/>
  <c r="I21" i="10"/>
  <c r="X21" i="10"/>
  <c r="S21" i="10"/>
  <c r="Y21" i="10"/>
  <c r="AB21" i="10"/>
  <c r="M21" i="10"/>
  <c r="H21" i="10"/>
  <c r="G21" i="10"/>
  <c r="U21" i="10"/>
  <c r="T21" i="10"/>
  <c r="AC21" i="10" l="1"/>
  <c r="V21" i="10"/>
  <c r="AF21" i="10"/>
  <c r="AG21" i="10"/>
  <c r="B21" i="10"/>
  <c r="AE21" i="10"/>
  <c r="F21" i="10" l="1"/>
  <c r="J21" i="10"/>
  <c r="Z21" i="10"/>
  <c r="F21" i="11"/>
  <c r="D21" i="11"/>
  <c r="AJ21" i="10"/>
  <c r="B21" i="11"/>
  <c r="AI21" i="10"/>
  <c r="R21" i="10"/>
  <c r="N21" i="10"/>
  <c r="AK21" i="10"/>
  <c r="G21" i="11"/>
  <c r="C21" i="11" l="1"/>
  <c r="H21" i="11"/>
  <c r="AM21" i="10"/>
  <c r="AN21" i="10"/>
  <c r="AO21" i="10"/>
  <c r="E21" i="11"/>
  <c r="AD21" i="10" l="1"/>
  <c r="AQ21" i="10"/>
  <c r="AS21" i="10"/>
  <c r="AR21" i="10"/>
  <c r="I21" i="11" l="1"/>
  <c r="AV21" i="10"/>
  <c r="AH21" i="10"/>
  <c r="AU21" i="10"/>
  <c r="AW21" i="10"/>
  <c r="AL21" i="10" l="1"/>
  <c r="AY21" i="10"/>
  <c r="J21" i="11"/>
  <c r="AZ21" i="10"/>
  <c r="AP21" i="10" l="1"/>
  <c r="BA21" i="10"/>
  <c r="K21" i="11"/>
  <c r="BD21" i="10" l="1"/>
  <c r="BC21" i="10"/>
  <c r="L21" i="11"/>
  <c r="AT21" i="10"/>
  <c r="BE21" i="10"/>
  <c r="BI21" i="10" l="1"/>
  <c r="AX21" i="10"/>
  <c r="BH21" i="10"/>
  <c r="BG21" i="10"/>
  <c r="M21" i="11"/>
  <c r="N21" i="11" l="1"/>
  <c r="BB21" i="10"/>
  <c r="BL21" i="10"/>
  <c r="BM21" i="10"/>
  <c r="BK21" i="10"/>
  <c r="BF21" i="10" l="1"/>
  <c r="O21" i="11"/>
  <c r="P21" i="11" l="1"/>
  <c r="BJ21" i="10" l="1"/>
  <c r="BN21" i="10"/>
  <c r="Q21" i="11"/>
  <c r="C14" i="10" l="1"/>
  <c r="D14" i="10"/>
  <c r="E14" i="10"/>
  <c r="G14" i="10"/>
  <c r="S14" i="10"/>
  <c r="X14" i="10"/>
  <c r="M14" i="10"/>
  <c r="P14" i="10"/>
  <c r="Y14" i="10" l="1"/>
  <c r="L14" i="10"/>
  <c r="AA14" i="10"/>
  <c r="Q14" i="10"/>
  <c r="AB14" i="10"/>
  <c r="H14" i="10"/>
  <c r="K14" i="10"/>
  <c r="AC14" i="10"/>
  <c r="U14" i="10"/>
  <c r="O14" i="10"/>
  <c r="I14" i="10"/>
  <c r="T14" i="10"/>
  <c r="W14" i="10"/>
  <c r="AG14" i="10" l="1"/>
  <c r="AF14" i="10"/>
  <c r="B14" i="10"/>
  <c r="AE14" i="10"/>
  <c r="AB19" i="10"/>
  <c r="C19" i="10"/>
  <c r="E19" i="10"/>
  <c r="D19" i="10"/>
  <c r="I19" i="10"/>
  <c r="Q19" i="10"/>
  <c r="P19" i="10"/>
  <c r="Y6" i="10"/>
  <c r="E6" i="10"/>
  <c r="C6" i="10"/>
  <c r="D6" i="10"/>
  <c r="O6" i="10" l="1"/>
  <c r="Q6" i="10"/>
  <c r="M6" i="10"/>
  <c r="U19" i="10"/>
  <c r="S19" i="10"/>
  <c r="G6" i="10"/>
  <c r="F14" i="10"/>
  <c r="H6" i="10"/>
  <c r="T6" i="10"/>
  <c r="G19" i="10"/>
  <c r="L6" i="10"/>
  <c r="R14" i="10"/>
  <c r="X6" i="10"/>
  <c r="W6" i="10"/>
  <c r="L19" i="10"/>
  <c r="AG6" i="10"/>
  <c r="AF6" i="10"/>
  <c r="AG19" i="10"/>
  <c r="O19" i="10"/>
  <c r="AF19" i="10"/>
  <c r="B14" i="11"/>
  <c r="C14" i="11"/>
  <c r="AK14" i="10"/>
  <c r="J14" i="10"/>
  <c r="N14" i="10"/>
  <c r="AE19" i="10"/>
  <c r="AI14" i="10"/>
  <c r="AJ14" i="10"/>
  <c r="K6" i="10"/>
  <c r="Y19" i="10"/>
  <c r="V14" i="10"/>
  <c r="M19" i="10"/>
  <c r="K19" i="10"/>
  <c r="P6" i="10"/>
  <c r="Z14" i="10"/>
  <c r="U6" i="10"/>
  <c r="AA6" i="10"/>
  <c r="I6" i="10"/>
  <c r="AB6" i="10"/>
  <c r="S6" i="10"/>
  <c r="AE6" i="10"/>
  <c r="AC6" i="10"/>
  <c r="H19" i="10"/>
  <c r="E14" i="11" l="1"/>
  <c r="AC19" i="10"/>
  <c r="G14" i="11"/>
  <c r="AI6" i="10"/>
  <c r="AK6" i="10"/>
  <c r="AJ6" i="10"/>
  <c r="AK19" i="10"/>
  <c r="H14" i="11"/>
  <c r="D14" i="11"/>
  <c r="AM14" i="10"/>
  <c r="AI19" i="10"/>
  <c r="T19" i="10"/>
  <c r="X19" i="10"/>
  <c r="B19" i="10"/>
  <c r="AJ19" i="10"/>
  <c r="F14" i="11"/>
  <c r="W19" i="10"/>
  <c r="AA19" i="10"/>
  <c r="AO14" i="10"/>
  <c r="B6" i="10"/>
  <c r="AN14" i="10"/>
  <c r="V6" i="10" l="1"/>
  <c r="N19" i="10"/>
  <c r="J6" i="10"/>
  <c r="Z6" i="10"/>
  <c r="V19" i="10"/>
  <c r="N6" i="10"/>
  <c r="Z19" i="10"/>
  <c r="AR14" i="10"/>
  <c r="B6" i="11"/>
  <c r="AS14" i="10"/>
  <c r="F19" i="10"/>
  <c r="AM19" i="10"/>
  <c r="AN19" i="10"/>
  <c r="J19" i="10"/>
  <c r="F6" i="10"/>
  <c r="AO19" i="10"/>
  <c r="AQ14" i="10"/>
  <c r="B19" i="11"/>
  <c r="AM6" i="10"/>
  <c r="AD14" i="10"/>
  <c r="R6" i="10"/>
  <c r="AD6" i="10"/>
  <c r="F6" i="11"/>
  <c r="R19" i="10"/>
  <c r="AN6" i="10"/>
  <c r="AO6" i="10"/>
  <c r="G6" i="11" l="1"/>
  <c r="E19" i="11"/>
  <c r="D19" i="11"/>
  <c r="H19" i="11"/>
  <c r="AQ6" i="10"/>
  <c r="AD19" i="10"/>
  <c r="AH14" i="10"/>
  <c r="AU14" i="10"/>
  <c r="C6" i="11"/>
  <c r="D6" i="11"/>
  <c r="AW14" i="10"/>
  <c r="AV14" i="10"/>
  <c r="I6" i="11"/>
  <c r="C19" i="11"/>
  <c r="I14" i="11"/>
  <c r="G19" i="11"/>
  <c r="F19" i="11"/>
  <c r="H6" i="11"/>
  <c r="AR19" i="10"/>
  <c r="AQ19" i="10"/>
  <c r="AS6" i="10"/>
  <c r="AS19" i="10"/>
  <c r="AR6" i="10"/>
  <c r="E6" i="11"/>
  <c r="AU19" i="10" l="1"/>
  <c r="AV19" i="10"/>
  <c r="AL14" i="10"/>
  <c r="AV6" i="10"/>
  <c r="AY14" i="10"/>
  <c r="AW19" i="10"/>
  <c r="J14" i="11"/>
  <c r="AH6" i="10"/>
  <c r="AW6" i="10"/>
  <c r="AH19" i="10"/>
  <c r="I19" i="11"/>
  <c r="AZ14" i="10"/>
  <c r="AU6" i="10"/>
  <c r="BA14" i="10" l="1"/>
  <c r="AL19" i="10"/>
  <c r="J6" i="11"/>
  <c r="AY6" i="10"/>
  <c r="AP14" i="10"/>
  <c r="K14" i="11"/>
  <c r="AZ6" i="10"/>
  <c r="AL6" i="10"/>
  <c r="AZ19" i="10"/>
  <c r="AY19" i="10"/>
  <c r="J19" i="11"/>
  <c r="BA6" i="10" l="1"/>
  <c r="L14" i="11"/>
  <c r="BD14" i="10"/>
  <c r="AT14" i="10"/>
  <c r="AP19" i="10"/>
  <c r="BA19" i="10"/>
  <c r="K19" i="11"/>
  <c r="K6" i="11"/>
  <c r="BC14" i="10"/>
  <c r="AP6" i="10"/>
  <c r="BE14" i="10"/>
  <c r="AT19" i="10" l="1"/>
  <c r="BE6" i="10"/>
  <c r="BH14" i="10"/>
  <c r="BC19" i="10"/>
  <c r="L6" i="11"/>
  <c r="BC6" i="10"/>
  <c r="BD6" i="10"/>
  <c r="AX14" i="10"/>
  <c r="BE19" i="10"/>
  <c r="M14" i="11"/>
  <c r="BD19" i="10"/>
  <c r="AT6" i="10"/>
  <c r="BG14" i="10"/>
  <c r="L19" i="11"/>
  <c r="BI14" i="10"/>
  <c r="AX19" i="10" l="1"/>
  <c r="M6" i="11"/>
  <c r="BI19" i="10"/>
  <c r="BH6" i="10"/>
  <c r="BG6" i="10"/>
  <c r="M19" i="11"/>
  <c r="BL14" i="10"/>
  <c r="N14" i="11"/>
  <c r="BB14" i="10"/>
  <c r="BH19" i="10"/>
  <c r="BK14" i="10"/>
  <c r="BM14" i="10"/>
  <c r="BG19" i="10"/>
  <c r="BI6" i="10"/>
  <c r="AX6" i="10"/>
  <c r="BF14" i="10" l="1"/>
  <c r="BK6" i="10"/>
  <c r="BK19" i="10"/>
  <c r="BM19" i="10"/>
  <c r="N6" i="11"/>
  <c r="BL19" i="10"/>
  <c r="BL6" i="10"/>
  <c r="BB6" i="10"/>
  <c r="N19" i="11"/>
  <c r="BM6" i="10"/>
  <c r="BB19" i="10"/>
  <c r="O14" i="11"/>
  <c r="O6" i="11" l="1"/>
  <c r="O19" i="11"/>
  <c r="BF19" i="10"/>
  <c r="BF6" i="10"/>
  <c r="P14" i="11"/>
  <c r="BJ14" i="10" l="1"/>
  <c r="BN14" i="10"/>
  <c r="P19" i="11"/>
  <c r="Q14" i="11"/>
  <c r="P6" i="11"/>
  <c r="BJ19" i="10" l="1"/>
  <c r="BN19" i="10"/>
  <c r="BJ6" i="10"/>
  <c r="BN6" i="10"/>
  <c r="Q19" i="11"/>
  <c r="Q6" i="11"/>
  <c r="D13" i="10" l="1"/>
  <c r="E13" i="10"/>
  <c r="C13" i="10"/>
  <c r="H13" i="10"/>
  <c r="T13" i="10" l="1"/>
  <c r="P13" i="10"/>
  <c r="I13" i="10"/>
  <c r="S13" i="10"/>
  <c r="Q13" i="10"/>
  <c r="W13" i="10"/>
  <c r="Y13" i="10"/>
  <c r="X13" i="10"/>
  <c r="O13" i="10"/>
  <c r="AB13" i="10"/>
  <c r="G13" i="10"/>
  <c r="U13" i="10"/>
  <c r="AF13" i="10"/>
  <c r="M13" i="10"/>
  <c r="AG13" i="10"/>
  <c r="AE13" i="10"/>
  <c r="K13" i="10"/>
  <c r="AA13" i="10"/>
  <c r="L13" i="10"/>
  <c r="AC13" i="10"/>
  <c r="AI13" i="10" l="1"/>
  <c r="B13" i="10"/>
  <c r="AJ13" i="10"/>
  <c r="AK13" i="10"/>
  <c r="V13" i="10" l="1"/>
  <c r="R13" i="10"/>
  <c r="AO13" i="10"/>
  <c r="B13" i="11"/>
  <c r="AN13" i="10"/>
  <c r="Z13" i="10"/>
  <c r="F13" i="10"/>
  <c r="J13" i="10"/>
  <c r="N13" i="10"/>
  <c r="AD13" i="10"/>
  <c r="AM13" i="10"/>
  <c r="H13" i="11" l="1"/>
  <c r="G13" i="11"/>
  <c r="E13" i="11"/>
  <c r="C13" i="11"/>
  <c r="AQ13" i="10"/>
  <c r="I13" i="11"/>
  <c r="F13" i="11"/>
  <c r="AR13" i="10"/>
  <c r="AS13" i="10"/>
  <c r="D13" i="11"/>
  <c r="AW13" i="10" l="1"/>
  <c r="AU13" i="10"/>
  <c r="AH13" i="10"/>
  <c r="AV13" i="10"/>
  <c r="J13" i="11" l="1"/>
  <c r="AZ13" i="10"/>
  <c r="AL13" i="10"/>
  <c r="AY13" i="10"/>
  <c r="BA13" i="10" l="1"/>
  <c r="K13" i="11"/>
  <c r="AP13" i="10"/>
  <c r="BE13" i="10" l="1"/>
  <c r="AT13" i="10"/>
  <c r="BC13" i="10"/>
  <c r="BD13" i="10"/>
  <c r="L13" i="11"/>
  <c r="BI13" i="10" l="1"/>
  <c r="AX13" i="10"/>
  <c r="M13" i="11"/>
  <c r="BH13" i="10"/>
  <c r="BG13" i="10"/>
  <c r="AF7" i="10" l="1"/>
  <c r="N13" i="11"/>
  <c r="BM13" i="10"/>
  <c r="BL13" i="10"/>
  <c r="BB13" i="10"/>
  <c r="BK13" i="10"/>
  <c r="C7" i="10"/>
  <c r="E7" i="10"/>
  <c r="D7" i="10"/>
  <c r="H7" i="10"/>
  <c r="W7" i="10"/>
  <c r="Y7" i="10"/>
  <c r="X7" i="10" l="1"/>
  <c r="L7" i="10"/>
  <c r="M7" i="10"/>
  <c r="I7" i="10"/>
  <c r="AA7" i="10"/>
  <c r="Q7" i="10"/>
  <c r="O7" i="10"/>
  <c r="AG7" i="10"/>
  <c r="K7" i="10"/>
  <c r="AB7" i="10"/>
  <c r="AE7" i="10"/>
  <c r="BF13" i="10"/>
  <c r="O13" i="11"/>
  <c r="AC7" i="10"/>
  <c r="G7" i="10"/>
  <c r="S7" i="10"/>
  <c r="T7" i="10"/>
  <c r="U7" i="10"/>
  <c r="P7" i="10"/>
  <c r="P13" i="11" l="1"/>
  <c r="AI7" i="10"/>
  <c r="AJ7" i="10"/>
  <c r="AK7" i="10"/>
  <c r="B7" i="10"/>
  <c r="R7" i="10"/>
  <c r="BJ13" i="10" l="1"/>
  <c r="BN13" i="10"/>
  <c r="J7" i="10"/>
  <c r="B7" i="11"/>
  <c r="AD7" i="10"/>
  <c r="F7" i="10"/>
  <c r="C7" i="11"/>
  <c r="AO7" i="10"/>
  <c r="Q13" i="11"/>
  <c r="AN7" i="10"/>
  <c r="AM7" i="10"/>
  <c r="N7" i="10"/>
  <c r="AS7" i="10" l="1"/>
  <c r="E7" i="11"/>
  <c r="AQ7" i="10"/>
  <c r="F7" i="11"/>
  <c r="AR7" i="10"/>
  <c r="I7" i="11"/>
  <c r="D7" i="11"/>
  <c r="V7" i="10"/>
  <c r="Z7" i="10"/>
  <c r="AH7" i="10"/>
  <c r="AW7" i="10" l="1"/>
  <c r="AU7" i="10"/>
  <c r="AV7" i="10"/>
  <c r="J7" i="11"/>
  <c r="AL7" i="10"/>
  <c r="AZ7" i="10"/>
  <c r="G7" i="11"/>
  <c r="H7" i="11"/>
  <c r="AY7" i="10" l="1"/>
  <c r="BA7" i="10"/>
  <c r="K7" i="11"/>
  <c r="AP7" i="10"/>
  <c r="BD7" i="10" l="1"/>
  <c r="BC7" i="10"/>
  <c r="BE7" i="10"/>
  <c r="AT7" i="10"/>
  <c r="L7" i="11"/>
  <c r="BI7" i="10" l="1"/>
  <c r="AX7" i="10"/>
  <c r="M7" i="11"/>
  <c r="BH7" i="10"/>
  <c r="BG7" i="10" l="1"/>
  <c r="BK7" i="10"/>
  <c r="BM7" i="10"/>
  <c r="BB7" i="10"/>
  <c r="N7" i="11"/>
  <c r="BL7" i="10" l="1"/>
  <c r="BF7" i="10"/>
  <c r="O7" i="11"/>
  <c r="P7" i="11" l="1"/>
  <c r="BJ7" i="10" l="1"/>
  <c r="BN7" i="10"/>
  <c r="Q7" i="11"/>
  <c r="C3" i="10" l="1"/>
  <c r="E3" i="10"/>
  <c r="D3" i="10"/>
  <c r="Q3" i="10"/>
  <c r="AA3" i="10" l="1"/>
  <c r="T3" i="10"/>
  <c r="O3" i="10"/>
  <c r="M3" i="10"/>
  <c r="P3" i="10"/>
  <c r="Y3" i="10"/>
  <c r="W3" i="10"/>
  <c r="K3" i="10"/>
  <c r="X3" i="10"/>
  <c r="AC3" i="10"/>
  <c r="AG3" i="10"/>
  <c r="G3" i="10"/>
  <c r="AF3" i="10"/>
  <c r="AB3" i="10"/>
  <c r="L3" i="10"/>
  <c r="AE3" i="10"/>
  <c r="H3" i="10"/>
  <c r="I3" i="10"/>
  <c r="U3" i="10"/>
  <c r="S3" i="10"/>
  <c r="AI3" i="10" l="1"/>
  <c r="B3" i="10"/>
  <c r="AN3" i="10"/>
  <c r="AK3" i="10"/>
  <c r="AJ3" i="10"/>
  <c r="AM3" i="10"/>
  <c r="AO3" i="10"/>
  <c r="F3" i="10" l="1"/>
  <c r="V3" i="10"/>
  <c r="N3" i="10"/>
  <c r="Z3" i="10"/>
  <c r="H3" i="11"/>
  <c r="AQ3" i="10"/>
  <c r="J3" i="10"/>
  <c r="B3" i="11"/>
  <c r="AS3" i="10"/>
  <c r="R3" i="10"/>
  <c r="AR3" i="10"/>
  <c r="AD3" i="10"/>
  <c r="D3" i="11" l="1"/>
  <c r="F3" i="11"/>
  <c r="E3" i="11"/>
  <c r="I3" i="11"/>
  <c r="AW3" i="10"/>
  <c r="AH3" i="10"/>
  <c r="AU3" i="10"/>
  <c r="G3" i="11"/>
  <c r="AV3" i="10"/>
  <c r="C3" i="11"/>
  <c r="AZ3" i="10" l="1"/>
  <c r="AL3" i="10"/>
  <c r="AY3" i="10"/>
  <c r="J3" i="11"/>
  <c r="K3" i="11" l="1"/>
  <c r="AP3" i="10"/>
  <c r="BA3" i="10"/>
  <c r="BE3" i="10" l="1"/>
  <c r="L3" i="11"/>
  <c r="BC3" i="10"/>
  <c r="AT3" i="10"/>
  <c r="BD3" i="10"/>
  <c r="M3" i="11" l="1"/>
  <c r="AX3" i="10"/>
  <c r="BH3" i="10"/>
  <c r="BI3" i="10"/>
  <c r="BG3" i="10"/>
  <c r="BK3" i="10" l="1"/>
  <c r="BB3" i="10"/>
  <c r="BM3" i="10"/>
  <c r="N3" i="11"/>
  <c r="BL3" i="10"/>
  <c r="O3" i="11" l="1"/>
  <c r="BF3" i="10"/>
  <c r="P3" i="11" l="1"/>
  <c r="BJ3" i="10" l="1"/>
  <c r="BN3" i="10"/>
  <c r="AC8" i="10"/>
  <c r="Q3" i="11"/>
  <c r="AA8" i="10"/>
  <c r="AB5" i="10"/>
  <c r="AA5" i="10"/>
  <c r="AC5" i="10"/>
  <c r="C5" i="10"/>
  <c r="E5" i="10"/>
  <c r="D5" i="10"/>
  <c r="O5" i="10"/>
  <c r="D8" i="10"/>
  <c r="C8" i="10"/>
  <c r="E8" i="10"/>
  <c r="G8" i="10"/>
  <c r="T8" i="10"/>
  <c r="I8" i="10" l="1"/>
  <c r="L5" i="10"/>
  <c r="L8" i="10"/>
  <c r="Q5" i="10"/>
  <c r="P5" i="10"/>
  <c r="O8" i="10"/>
  <c r="K5" i="10"/>
  <c r="Q8" i="10"/>
  <c r="P8" i="10"/>
  <c r="M5" i="10"/>
  <c r="AE5" i="10"/>
  <c r="AE8" i="10"/>
  <c r="AG5" i="10"/>
  <c r="AF5" i="10"/>
  <c r="H5" i="10"/>
  <c r="AG8" i="10"/>
  <c r="G5" i="10"/>
  <c r="I5" i="10"/>
  <c r="AF8" i="10"/>
  <c r="M8" i="10"/>
  <c r="K8" i="10"/>
  <c r="H8" i="10"/>
  <c r="Z8" i="10" l="1"/>
  <c r="AI5" i="10"/>
  <c r="T5" i="10"/>
  <c r="X5" i="10"/>
  <c r="AK5" i="10"/>
  <c r="AJ5" i="10"/>
  <c r="AI8" i="10"/>
  <c r="U8" i="10"/>
  <c r="Y8" i="10"/>
  <c r="B5" i="10"/>
  <c r="AK8" i="10"/>
  <c r="S8" i="10"/>
  <c r="W8" i="10"/>
  <c r="X8" i="10"/>
  <c r="AB8" i="10"/>
  <c r="S5" i="10"/>
  <c r="W5" i="10"/>
  <c r="B8" i="10"/>
  <c r="AJ8" i="10"/>
  <c r="F5" i="10"/>
  <c r="U5" i="10"/>
  <c r="Y5" i="10"/>
  <c r="N8" i="10" l="1"/>
  <c r="V5" i="10"/>
  <c r="J5" i="10"/>
  <c r="N5" i="10"/>
  <c r="E5" i="11"/>
  <c r="AN5" i="10"/>
  <c r="B8" i="11"/>
  <c r="AN8" i="10"/>
  <c r="R5" i="10"/>
  <c r="Z5" i="10"/>
  <c r="AO5" i="10"/>
  <c r="J8" i="10"/>
  <c r="AM5" i="10"/>
  <c r="AM8" i="10"/>
  <c r="AO8" i="10"/>
  <c r="F8" i="10"/>
  <c r="B5" i="11"/>
  <c r="H8" i="11"/>
  <c r="F5" i="11" l="1"/>
  <c r="C8" i="11"/>
  <c r="C5" i="11"/>
  <c r="R8" i="10"/>
  <c r="V8" i="10"/>
  <c r="AD8" i="10"/>
  <c r="G5" i="11"/>
  <c r="D8" i="11"/>
  <c r="E8" i="11"/>
  <c r="AQ5" i="10"/>
  <c r="H5" i="11"/>
  <c r="AS5" i="10"/>
  <c r="AR8" i="10"/>
  <c r="AR5" i="10"/>
  <c r="AS8" i="10"/>
  <c r="AQ8" i="10"/>
  <c r="AD5" i="10"/>
  <c r="D5" i="11"/>
  <c r="AH5" i="10" l="1"/>
  <c r="AH8" i="10"/>
  <c r="AV5" i="10"/>
  <c r="AW8" i="10"/>
  <c r="AV8" i="10"/>
  <c r="AW5" i="10"/>
  <c r="F8" i="11"/>
  <c r="G8" i="11"/>
  <c r="I8" i="11"/>
  <c r="AU8" i="10"/>
  <c r="I5" i="11"/>
  <c r="AU5" i="10"/>
  <c r="AL5" i="10" l="1"/>
  <c r="AZ5" i="10"/>
  <c r="AY5" i="10"/>
  <c r="J8" i="11"/>
  <c r="AY8" i="10"/>
  <c r="AL8" i="10"/>
  <c r="J5" i="11"/>
  <c r="AZ8" i="10"/>
  <c r="K8" i="11" l="1"/>
  <c r="AP8" i="10"/>
  <c r="BA5" i="10"/>
  <c r="AP5" i="10"/>
  <c r="K5" i="11"/>
  <c r="BA8" i="10"/>
  <c r="BE8" i="10" l="1"/>
  <c r="BC8" i="10"/>
  <c r="BC5" i="10"/>
  <c r="BD8" i="10"/>
  <c r="L5" i="11"/>
  <c r="AT5" i="10"/>
  <c r="AT8" i="10"/>
  <c r="BE5" i="10"/>
  <c r="L8" i="11"/>
  <c r="BD5" i="10"/>
  <c r="M8" i="11" l="1"/>
  <c r="M5" i="11"/>
  <c r="BH8" i="10"/>
  <c r="BG5" i="10"/>
  <c r="AX5" i="10"/>
  <c r="BG8" i="10"/>
  <c r="BH5" i="10"/>
  <c r="BI8" i="10"/>
  <c r="AX8" i="10"/>
  <c r="BI5" i="10"/>
  <c r="BB5" i="10" l="1"/>
  <c r="BK5" i="10"/>
  <c r="BK8" i="10"/>
  <c r="BL5" i="10"/>
  <c r="N8" i="11"/>
  <c r="BM8" i="10"/>
  <c r="BM5" i="10"/>
  <c r="N5" i="11"/>
  <c r="BB8" i="10"/>
  <c r="BL8" i="10"/>
  <c r="O8" i="11" l="1"/>
  <c r="BF5" i="10"/>
  <c r="BF8" i="10"/>
  <c r="O5" i="11"/>
  <c r="P8" i="11" l="1"/>
  <c r="P5" i="11"/>
  <c r="BJ5" i="10" l="1"/>
  <c r="BN5" i="10"/>
  <c r="BJ8" i="10"/>
  <c r="BN8" i="10"/>
  <c r="Q5" i="11"/>
  <c r="Q8" i="11"/>
  <c r="AA4" i="10" l="1"/>
  <c r="C4" i="10"/>
  <c r="D4" i="10"/>
  <c r="E4" i="10"/>
  <c r="O4" i="10"/>
  <c r="K4" i="10" l="1"/>
  <c r="Q4" i="10"/>
  <c r="AB4" i="10"/>
  <c r="U4" i="10"/>
  <c r="AC4" i="10"/>
  <c r="P4" i="10"/>
  <c r="M4" i="10"/>
  <c r="AF4" i="10"/>
  <c r="Y4" i="10"/>
  <c r="I4" i="10"/>
  <c r="T4" i="10"/>
  <c r="L4" i="10"/>
  <c r="X4" i="10"/>
  <c r="G4" i="10"/>
  <c r="H4" i="10"/>
  <c r="S4" i="10"/>
  <c r="W4" i="10"/>
  <c r="AG4" i="10" l="1"/>
  <c r="B4" i="10"/>
  <c r="Z4" i="10"/>
  <c r="AJ4" i="10"/>
  <c r="AE4" i="10"/>
  <c r="J4" i="10" l="1"/>
  <c r="N4" i="10"/>
  <c r="AI4" i="10"/>
  <c r="B4" i="11"/>
  <c r="AN4" i="10"/>
  <c r="F4" i="10"/>
  <c r="H4" i="11"/>
  <c r="AM4" i="10"/>
  <c r="AK4" i="10"/>
  <c r="AO4" i="10" l="1"/>
  <c r="C4" i="11"/>
  <c r="AR4" i="10"/>
  <c r="D4" i="11"/>
  <c r="AS4" i="10"/>
  <c r="AD4" i="10"/>
  <c r="E4" i="11"/>
  <c r="R4" i="10"/>
  <c r="V4" i="10"/>
  <c r="AQ4" i="10"/>
  <c r="AW4" i="10" l="1"/>
  <c r="I4" i="11"/>
  <c r="AV4" i="10"/>
  <c r="AU4" i="10"/>
  <c r="F4" i="11"/>
  <c r="G4" i="11"/>
  <c r="AH4" i="10"/>
  <c r="AZ4" i="10" l="1"/>
  <c r="AL4" i="10"/>
  <c r="AY4" i="10"/>
  <c r="J4" i="11"/>
  <c r="K4" i="11" l="1"/>
  <c r="AP4" i="10"/>
  <c r="BA4" i="10"/>
  <c r="BC4" i="10" l="1"/>
  <c r="BE4" i="10"/>
  <c r="AT4" i="10"/>
  <c r="BD4" i="10"/>
  <c r="L4" i="11"/>
  <c r="BG4" i="10" l="1"/>
  <c r="M4" i="11"/>
  <c r="BH4" i="10"/>
  <c r="BI4" i="10"/>
  <c r="AX4" i="10"/>
  <c r="BK4" i="10" l="1"/>
  <c r="BB4" i="10"/>
  <c r="BL4" i="10"/>
  <c r="BM4" i="10"/>
  <c r="N4" i="11"/>
  <c r="BF4" i="10" l="1"/>
  <c r="O4" i="11"/>
  <c r="P4" i="11" l="1"/>
  <c r="BJ4" i="10" l="1"/>
  <c r="BN4" i="10"/>
  <c r="Q4" i="11"/>
  <c r="C15" i="10" l="1"/>
  <c r="E15" i="10"/>
  <c r="D15" i="10"/>
  <c r="AC15" i="10"/>
  <c r="L15" i="10" l="1"/>
  <c r="AA15" i="10"/>
  <c r="P15" i="10"/>
  <c r="O15" i="10"/>
  <c r="Q15" i="10"/>
  <c r="U15" i="10"/>
  <c r="T15" i="10"/>
  <c r="W15" i="10"/>
  <c r="AE15" i="10"/>
  <c r="G15" i="10"/>
  <c r="X15" i="10"/>
  <c r="I15" i="10"/>
  <c r="AB15" i="10"/>
  <c r="AF15" i="10"/>
  <c r="K15" i="10"/>
  <c r="H15" i="10"/>
  <c r="M15" i="10"/>
  <c r="Y15" i="10"/>
  <c r="S15" i="10"/>
  <c r="AG15" i="10"/>
  <c r="AI15" i="10" l="1"/>
  <c r="AJ15" i="10"/>
  <c r="B15" i="10"/>
  <c r="AK15" i="10"/>
  <c r="AM15" i="10" l="1"/>
  <c r="AO15" i="10"/>
  <c r="AN15" i="10"/>
  <c r="AS15" i="10"/>
  <c r="R15" i="10"/>
  <c r="B15" i="11"/>
  <c r="F15" i="10"/>
  <c r="J15" i="10"/>
  <c r="AD15" i="10"/>
  <c r="N15" i="10"/>
  <c r="C15" i="11" l="1"/>
  <c r="AR15" i="10"/>
  <c r="E15" i="11"/>
  <c r="AQ15" i="10"/>
  <c r="AH15" i="10"/>
  <c r="V15" i="10"/>
  <c r="Z15" i="10"/>
  <c r="F15" i="11"/>
  <c r="D15" i="11"/>
  <c r="G15" i="11"/>
  <c r="AW15" i="10"/>
  <c r="I15" i="11"/>
  <c r="AV15" i="10" l="1"/>
  <c r="AU15" i="10"/>
  <c r="H15" i="11"/>
  <c r="J15" i="11"/>
  <c r="AL15" i="10"/>
  <c r="AZ15" i="10" l="1"/>
  <c r="AY15" i="10"/>
  <c r="AP15" i="10"/>
  <c r="BA15" i="10"/>
  <c r="K15" i="11"/>
  <c r="AT15" i="10" l="1"/>
  <c r="L15" i="11"/>
  <c r="BE15" i="10"/>
  <c r="BC15" i="10"/>
  <c r="BD15" i="10" l="1"/>
  <c r="BG15" i="10"/>
  <c r="BH15" i="10"/>
  <c r="BI15" i="10"/>
  <c r="AX15" i="10"/>
  <c r="M15" i="11"/>
  <c r="BB15" i="10" l="1"/>
  <c r="BK15" i="10"/>
  <c r="BM15" i="10"/>
  <c r="BL15" i="10"/>
  <c r="N15" i="11"/>
  <c r="BF15" i="10" l="1"/>
  <c r="O15" i="11"/>
  <c r="P15" i="11" l="1"/>
  <c r="BJ15" i="10" l="1"/>
  <c r="BN15" i="10"/>
  <c r="Q15" i="11"/>
  <c r="AB12" i="10" l="1"/>
  <c r="AA12" i="10"/>
  <c r="E12" i="10"/>
  <c r="D12" i="10"/>
  <c r="C12" i="10"/>
  <c r="U12" i="10"/>
  <c r="T12" i="10" l="1"/>
  <c r="G12" i="10"/>
  <c r="H12" i="10"/>
  <c r="I12" i="10"/>
  <c r="S12" i="10"/>
  <c r="Q12" i="10"/>
  <c r="P12" i="10"/>
  <c r="O12" i="10"/>
  <c r="X12" i="10"/>
  <c r="M12" i="10"/>
  <c r="AG12" i="10"/>
  <c r="L12" i="10"/>
  <c r="AE12" i="10"/>
  <c r="K12" i="10"/>
  <c r="AF12" i="10"/>
  <c r="W12" i="10"/>
  <c r="Y12" i="10" l="1"/>
  <c r="AC12" i="10"/>
  <c r="AI12" i="10"/>
  <c r="AJ12" i="10"/>
  <c r="B12" i="10"/>
  <c r="AK12" i="10"/>
  <c r="Z12" i="10"/>
  <c r="J12" i="10" l="1"/>
  <c r="B12" i="11"/>
  <c r="AN12" i="10"/>
  <c r="F12" i="10"/>
  <c r="AM12" i="10"/>
  <c r="N12" i="10"/>
  <c r="AO12" i="10"/>
  <c r="E12" i="11" l="1"/>
  <c r="H12" i="11"/>
  <c r="C12" i="11"/>
  <c r="AR12" i="10"/>
  <c r="R12" i="10"/>
  <c r="V12" i="10"/>
  <c r="AS12" i="10"/>
  <c r="F12" i="11"/>
  <c r="AD12" i="10"/>
  <c r="AQ12" i="10"/>
  <c r="D12" i="11"/>
  <c r="G12" i="11" l="1"/>
  <c r="AU12" i="10"/>
  <c r="AV12" i="10"/>
  <c r="AW12" i="10"/>
  <c r="I12" i="11"/>
  <c r="AH12" i="10"/>
  <c r="AZ12" i="10" l="1"/>
  <c r="AY12" i="10"/>
  <c r="J12" i="11"/>
  <c r="AL12" i="10"/>
  <c r="K12" i="11" l="1"/>
  <c r="BA12" i="10"/>
  <c r="AP12" i="10"/>
  <c r="BD12" i="10" l="1"/>
  <c r="BE12" i="10"/>
  <c r="AT12" i="10"/>
  <c r="L12" i="11"/>
  <c r="BC12" i="10"/>
  <c r="BI12" i="10" l="1"/>
  <c r="BH12" i="10"/>
  <c r="AX12" i="10"/>
  <c r="BG12" i="10"/>
  <c r="M12" i="11"/>
  <c r="BB12" i="10" l="1"/>
  <c r="BM12" i="10"/>
  <c r="N12" i="11"/>
  <c r="BK12" i="10"/>
  <c r="BL12" i="10"/>
  <c r="BF12" i="10" l="1"/>
  <c r="O12" i="11"/>
  <c r="P12" i="11" l="1"/>
  <c r="BJ12" i="10" l="1"/>
  <c r="BN12" i="10"/>
  <c r="Q12" i="11"/>
  <c r="C11" i="10" l="1"/>
  <c r="D11" i="10"/>
  <c r="E11" i="10"/>
  <c r="M11" i="10"/>
  <c r="Q11" i="10"/>
  <c r="T11" i="10" l="1"/>
  <c r="K11" i="10"/>
  <c r="L11" i="10"/>
  <c r="Y11" i="10"/>
  <c r="AC11" i="10"/>
  <c r="W11" i="10"/>
  <c r="AB11" i="10"/>
  <c r="O11" i="10"/>
  <c r="X11" i="10"/>
  <c r="AA11" i="10"/>
  <c r="I11" i="10"/>
  <c r="G11" i="10"/>
  <c r="AE11" i="10"/>
  <c r="H11" i="10"/>
  <c r="AF11" i="10"/>
  <c r="S11" i="10"/>
  <c r="U11" i="10"/>
  <c r="P11" i="10"/>
  <c r="AG11" i="10"/>
  <c r="AJ11" i="10" l="1"/>
  <c r="N11" i="10"/>
  <c r="R11" i="10"/>
  <c r="B11" i="10"/>
  <c r="AI11" i="10"/>
  <c r="AK11" i="10"/>
  <c r="J11" i="10" l="1"/>
  <c r="V11" i="10"/>
  <c r="B11" i="11"/>
  <c r="AM11" i="10"/>
  <c r="G11" i="11"/>
  <c r="AN11" i="10"/>
  <c r="F11" i="10"/>
  <c r="AO11" i="10"/>
  <c r="Z11" i="10"/>
  <c r="C11" i="11" l="1"/>
  <c r="D11" i="11"/>
  <c r="AR11" i="10"/>
  <c r="AQ11" i="10"/>
  <c r="E11" i="11"/>
  <c r="H11" i="11"/>
  <c r="AD11" i="10"/>
  <c r="AS11" i="10"/>
  <c r="F11" i="11"/>
  <c r="I11" i="11" l="1"/>
  <c r="AW11" i="10"/>
  <c r="AU11" i="10"/>
  <c r="AH11" i="10"/>
  <c r="AV11" i="10"/>
  <c r="J11" i="11" l="1"/>
  <c r="AY11" i="10"/>
  <c r="AZ11" i="10"/>
  <c r="AL11" i="10"/>
  <c r="BA11" i="10" l="1"/>
  <c r="K11" i="11"/>
  <c r="AP11" i="10"/>
  <c r="BD11" i="10" l="1"/>
  <c r="L11" i="11"/>
  <c r="BC11" i="10"/>
  <c r="BE11" i="10"/>
  <c r="AT11" i="10"/>
  <c r="M11" i="11" l="1"/>
  <c r="BH11" i="10"/>
  <c r="AX11" i="10"/>
  <c r="BI11" i="10"/>
  <c r="BG11" i="10"/>
  <c r="N11" i="11" l="1"/>
  <c r="BL11" i="10"/>
  <c r="BM11" i="10"/>
  <c r="BK11" i="10"/>
  <c r="BB11" i="10"/>
  <c r="O11" i="11" l="1"/>
  <c r="BF11" i="10"/>
  <c r="P11" i="11" l="1"/>
  <c r="BJ11" i="10" l="1"/>
  <c r="BN11" i="10"/>
  <c r="Q11" i="11"/>
  <c r="AA10" i="10" l="1"/>
  <c r="AB10" i="10"/>
  <c r="AC10" i="10" l="1"/>
  <c r="E10" i="10"/>
  <c r="C10" i="10"/>
  <c r="D10" i="10"/>
  <c r="L10" i="10"/>
  <c r="P10" i="10"/>
  <c r="Q10" i="10"/>
  <c r="K10" i="10" l="1"/>
  <c r="S10" i="10"/>
  <c r="I10" i="10"/>
  <c r="AF10" i="10"/>
  <c r="M10" i="10"/>
  <c r="T10" i="10"/>
  <c r="G10" i="10"/>
  <c r="X10" i="10"/>
  <c r="AG10" i="10"/>
  <c r="H10" i="10"/>
  <c r="W10" i="10"/>
  <c r="AE10" i="10"/>
  <c r="O10" i="10"/>
  <c r="R10" i="10" l="1"/>
  <c r="V10" i="10"/>
  <c r="U10" i="10"/>
  <c r="Y10" i="10"/>
  <c r="Z10" i="10"/>
  <c r="AI10" i="10"/>
  <c r="AK10" i="10"/>
  <c r="B10" i="10"/>
  <c r="AJ10" i="10"/>
  <c r="N10" i="10" l="1"/>
  <c r="AN10" i="10"/>
  <c r="G10" i="11"/>
  <c r="AO10" i="10"/>
  <c r="E10" i="11"/>
  <c r="H10" i="11"/>
  <c r="AM10" i="10"/>
  <c r="F10" i="10"/>
  <c r="B10" i="11"/>
  <c r="J10" i="10"/>
  <c r="C10" i="11" l="1"/>
  <c r="AQ10" i="10"/>
  <c r="AR10" i="10"/>
  <c r="F10" i="11"/>
  <c r="D10" i="11"/>
  <c r="AD10" i="10"/>
  <c r="AS10" i="10"/>
  <c r="AU10" i="10" l="1"/>
  <c r="AW10" i="10"/>
  <c r="I10" i="11"/>
  <c r="AH10" i="10"/>
  <c r="AV10" i="10"/>
  <c r="AZ10" i="10" l="1"/>
  <c r="AY10" i="10"/>
  <c r="J10" i="11"/>
  <c r="AL10" i="10"/>
  <c r="AP10" i="10" l="1"/>
  <c r="K10" i="11"/>
  <c r="BA10" i="10"/>
  <c r="BE10" i="10" l="1"/>
  <c r="BD10" i="10"/>
  <c r="BC10" i="10"/>
  <c r="L10" i="11"/>
  <c r="AT10" i="10"/>
  <c r="BI10" i="10" l="1"/>
  <c r="BG10" i="10"/>
  <c r="M10" i="11"/>
  <c r="BH10" i="10"/>
  <c r="AX10" i="10"/>
  <c r="BM10" i="10" l="1"/>
  <c r="N10" i="11"/>
  <c r="BK10" i="10"/>
  <c r="BL10" i="10"/>
  <c r="BB10" i="10"/>
  <c r="BF10" i="10" l="1"/>
  <c r="O10" i="11"/>
  <c r="P10" i="11" l="1"/>
  <c r="BJ10" i="10" l="1"/>
  <c r="BN10" i="10"/>
  <c r="Q10" i="11"/>
  <c r="C9" i="10" l="1"/>
  <c r="D9" i="10"/>
  <c r="E9" i="10"/>
  <c r="L9" i="10"/>
  <c r="K9" i="10"/>
  <c r="O9" i="10"/>
  <c r="AB9" i="10" l="1"/>
  <c r="Y9" i="10"/>
  <c r="X9" i="10"/>
  <c r="M9" i="10"/>
  <c r="P9" i="10"/>
  <c r="AC9" i="10"/>
  <c r="U9" i="10"/>
  <c r="I9" i="10"/>
  <c r="H9" i="10"/>
  <c r="G9" i="10"/>
  <c r="AF9" i="10"/>
  <c r="S9" i="10"/>
  <c r="AE9" i="10"/>
  <c r="T9" i="10"/>
  <c r="AG9" i="10"/>
  <c r="Q9" i="10"/>
  <c r="AJ9" i="10" l="1"/>
  <c r="AK9" i="10"/>
  <c r="AI9" i="10"/>
  <c r="N9" i="10"/>
  <c r="W9" i="10"/>
  <c r="AA9" i="10"/>
  <c r="B9" i="10"/>
  <c r="V9" i="10" l="1"/>
  <c r="B9" i="11"/>
  <c r="AN9" i="10"/>
  <c r="F9" i="10"/>
  <c r="J9" i="10"/>
  <c r="AO9" i="10"/>
  <c r="Z9" i="10"/>
  <c r="C9" i="11"/>
  <c r="R9" i="10"/>
  <c r="AM9" i="10"/>
  <c r="F9" i="11"/>
  <c r="G9" i="11" l="1"/>
  <c r="D9" i="11"/>
  <c r="AS9" i="10"/>
  <c r="AR9" i="10"/>
  <c r="AQ9" i="10"/>
  <c r="AD9" i="10"/>
  <c r="H9" i="11"/>
  <c r="E9" i="11"/>
  <c r="AV9" i="10" l="1"/>
  <c r="I9" i="11"/>
  <c r="AH9" i="10"/>
  <c r="AU9" i="10"/>
  <c r="AW9" i="10"/>
  <c r="J9" i="11" l="1"/>
  <c r="AZ9" i="10"/>
  <c r="AY9" i="10"/>
  <c r="AL9" i="10"/>
  <c r="AP9" i="10" l="1"/>
  <c r="K9" i="11"/>
  <c r="BA9" i="10"/>
  <c r="L9" i="11" l="1"/>
  <c r="BE9" i="10"/>
  <c r="AT9" i="10"/>
  <c r="BC9" i="10"/>
  <c r="BD9" i="10"/>
  <c r="BH9" i="10" l="1"/>
  <c r="M9" i="11"/>
  <c r="BI9" i="10"/>
  <c r="AX9" i="10"/>
  <c r="BG9" i="10"/>
  <c r="BK9" i="10" l="1"/>
  <c r="BM9" i="10"/>
  <c r="BL9" i="10"/>
  <c r="N9" i="11"/>
  <c r="BB9" i="10"/>
  <c r="BF9" i="10" l="1"/>
  <c r="O9" i="11"/>
  <c r="P9" i="11" l="1"/>
  <c r="BJ9" i="10" l="1"/>
  <c r="BN9" i="10"/>
  <c r="Q9" i="11"/>
  <c r="M18" i="10" l="1"/>
  <c r="D18" i="10"/>
  <c r="L18" i="10"/>
  <c r="C18" i="10"/>
  <c r="E18" i="10"/>
  <c r="H18" i="10"/>
  <c r="K18" i="10"/>
  <c r="G18" i="10"/>
  <c r="I18" i="10"/>
  <c r="O18" i="10"/>
  <c r="P18" i="10"/>
  <c r="Q18" i="10"/>
  <c r="S18" i="10" l="1"/>
  <c r="U18" i="10"/>
  <c r="T18" i="10"/>
  <c r="F18" i="10" l="1"/>
  <c r="J18" i="10"/>
  <c r="B18" i="10"/>
  <c r="Y18" i="10"/>
  <c r="W18" i="10"/>
  <c r="X18" i="10"/>
  <c r="B18" i="11" l="1"/>
  <c r="D18" i="11"/>
  <c r="C18" i="11"/>
  <c r="N18" i="10"/>
  <c r="AA18" i="10"/>
  <c r="AC18" i="10"/>
  <c r="P17" i="10" l="1"/>
  <c r="K17" i="10"/>
  <c r="G16" i="10"/>
  <c r="M17" i="10"/>
  <c r="E17" i="10"/>
  <c r="S17" i="10"/>
  <c r="G17" i="10"/>
  <c r="H17" i="10"/>
  <c r="R18" i="10"/>
  <c r="U17" i="10"/>
  <c r="T17" i="10"/>
  <c r="W17" i="10"/>
  <c r="Q17" i="10"/>
  <c r="L17" i="10"/>
  <c r="E18" i="11"/>
  <c r="O17" i="10"/>
  <c r="C17" i="10"/>
  <c r="Y17" i="10"/>
  <c r="I17" i="10"/>
  <c r="D17" i="10"/>
  <c r="AB18" i="10"/>
  <c r="X17" i="10"/>
  <c r="AC17" i="10"/>
  <c r="L16" i="10"/>
  <c r="K16" i="10"/>
  <c r="D16" i="10" l="1"/>
  <c r="C16" i="10"/>
  <c r="AB17" i="10"/>
  <c r="M16" i="10"/>
  <c r="AF18" i="10"/>
  <c r="R17" i="10"/>
  <c r="F18" i="11"/>
  <c r="AA17" i="10"/>
  <c r="B16" i="10"/>
  <c r="AE18" i="10"/>
  <c r="H16" i="10"/>
  <c r="V18" i="10"/>
  <c r="AG18" i="10"/>
  <c r="Q16" i="10"/>
  <c r="P16" i="10"/>
  <c r="O16" i="10"/>
  <c r="J17" i="10" l="1"/>
  <c r="AJ18" i="10"/>
  <c r="AG17" i="10"/>
  <c r="N17" i="10"/>
  <c r="F16" i="10"/>
  <c r="AK18" i="10"/>
  <c r="AI18" i="10"/>
  <c r="G18" i="11"/>
  <c r="B17" i="10"/>
  <c r="Z18" i="10"/>
  <c r="AF17" i="10"/>
  <c r="F17" i="10"/>
  <c r="V17" i="10"/>
  <c r="F17" i="11"/>
  <c r="AE17" i="10"/>
  <c r="S16" i="10"/>
  <c r="T16" i="10"/>
  <c r="U16" i="10"/>
  <c r="J16" i="10" l="1"/>
  <c r="C17" i="11"/>
  <c r="D17" i="11"/>
  <c r="H18" i="11"/>
  <c r="N16" i="10"/>
  <c r="AK17" i="10"/>
  <c r="B17" i="11"/>
  <c r="AJ17" i="10"/>
  <c r="AN18" i="10"/>
  <c r="Z17" i="10"/>
  <c r="AM18" i="10"/>
  <c r="B16" i="11"/>
  <c r="E17" i="11"/>
  <c r="AI17" i="10"/>
  <c r="AO18" i="10"/>
  <c r="G17" i="11"/>
  <c r="E16" i="10"/>
  <c r="I16" i="10"/>
  <c r="Y16" i="10"/>
  <c r="X16" i="10"/>
  <c r="W16" i="10"/>
  <c r="D16" i="11" l="1"/>
  <c r="H17" i="11"/>
  <c r="E16" i="11"/>
  <c r="C16" i="11"/>
  <c r="AO17" i="10"/>
  <c r="AS18" i="10"/>
  <c r="AD18" i="10"/>
  <c r="AN17" i="10"/>
  <c r="AM17" i="10"/>
  <c r="AR18" i="10"/>
  <c r="AQ18" i="10"/>
  <c r="AB16" i="10"/>
  <c r="AA16" i="10"/>
  <c r="AC16" i="10"/>
  <c r="AQ17" i="10" l="1"/>
  <c r="AS17" i="10"/>
  <c r="AU18" i="10"/>
  <c r="AD17" i="10"/>
  <c r="R16" i="10"/>
  <c r="I18" i="11"/>
  <c r="AV18" i="10"/>
  <c r="AW18" i="10"/>
  <c r="AH18" i="10"/>
  <c r="AR17" i="10"/>
  <c r="F16" i="11" l="1"/>
  <c r="I17" i="11"/>
  <c r="AU17" i="10"/>
  <c r="AH17" i="10"/>
  <c r="AZ18" i="10"/>
  <c r="AE16" i="10"/>
  <c r="V16" i="10"/>
  <c r="AG16" i="10"/>
  <c r="J18" i="11"/>
  <c r="AY18" i="10"/>
  <c r="AL18" i="10"/>
  <c r="AW17" i="10"/>
  <c r="AF16" i="10"/>
  <c r="AV17" i="10"/>
  <c r="AP18" i="10" l="1"/>
  <c r="AZ17" i="10"/>
  <c r="AJ16" i="10"/>
  <c r="K18" i="11"/>
  <c r="Z16" i="10"/>
  <c r="AK16" i="10"/>
  <c r="BA18" i="10"/>
  <c r="AI16" i="10"/>
  <c r="AL17" i="10"/>
  <c r="J17" i="11"/>
  <c r="AY17" i="10"/>
  <c r="G16" i="11"/>
  <c r="AT18" i="10" l="1"/>
  <c r="D20" i="10"/>
  <c r="K17" i="11"/>
  <c r="C20" i="10"/>
  <c r="AG20" i="10"/>
  <c r="BC18" i="10"/>
  <c r="L18" i="11"/>
  <c r="E20" i="10"/>
  <c r="AO16" i="10"/>
  <c r="AN16" i="10"/>
  <c r="T20" i="10"/>
  <c r="AM16" i="10"/>
  <c r="AP17" i="10"/>
  <c r="BD18" i="10"/>
  <c r="BA17" i="10"/>
  <c r="H16" i="11"/>
  <c r="BE18" i="10"/>
  <c r="AE20" i="10" l="1"/>
  <c r="U20" i="10"/>
  <c r="K20" i="10"/>
  <c r="O20" i="10"/>
  <c r="BI18" i="10"/>
  <c r="AF20" i="10"/>
  <c r="BH18" i="10"/>
  <c r="I20" i="10"/>
  <c r="M20" i="10"/>
  <c r="H20" i="10"/>
  <c r="AX18" i="10"/>
  <c r="C22" i="10"/>
  <c r="AK20" i="10"/>
  <c r="E22" i="10"/>
  <c r="L20" i="10"/>
  <c r="P20" i="10"/>
  <c r="M18" i="11"/>
  <c r="AJ20" i="10"/>
  <c r="AB20" i="10"/>
  <c r="AQ16" i="10"/>
  <c r="L17" i="11"/>
  <c r="BD17" i="10"/>
  <c r="W20" i="10"/>
  <c r="AR16" i="10"/>
  <c r="AI20" i="10"/>
  <c r="G20" i="10"/>
  <c r="Q20" i="10"/>
  <c r="X20" i="10"/>
  <c r="AS16" i="10"/>
  <c r="S20" i="10"/>
  <c r="BE17" i="10"/>
  <c r="AT17" i="10"/>
  <c r="BG18" i="10"/>
  <c r="AK22" i="10"/>
  <c r="D22" i="10"/>
  <c r="BC17" i="10"/>
  <c r="AD16" i="10"/>
  <c r="AE22" i="10" l="1"/>
  <c r="Q22" i="10"/>
  <c r="AB22" i="10"/>
  <c r="V20" i="10"/>
  <c r="F20" i="10"/>
  <c r="N20" i="10"/>
  <c r="AC22" i="10"/>
  <c r="P22" i="10"/>
  <c r="Z20" i="10"/>
  <c r="AJ22" i="10"/>
  <c r="O22" i="10"/>
  <c r="I22" i="10"/>
  <c r="L22" i="10"/>
  <c r="Y22" i="10"/>
  <c r="AA20" i="10"/>
  <c r="S22" i="10"/>
  <c r="BK18" i="10"/>
  <c r="M17" i="11"/>
  <c r="BB18" i="10"/>
  <c r="W22" i="10"/>
  <c r="BM18" i="10"/>
  <c r="AO20" i="10"/>
  <c r="AF22" i="10"/>
  <c r="H22" i="10"/>
  <c r="AX17" i="10"/>
  <c r="AN20" i="10"/>
  <c r="AN22" i="10"/>
  <c r="M22" i="10"/>
  <c r="BG17" i="10"/>
  <c r="AM20" i="10"/>
  <c r="I16" i="11"/>
  <c r="K22" i="10"/>
  <c r="R20" i="10"/>
  <c r="B20" i="10"/>
  <c r="AO22" i="10"/>
  <c r="AV16" i="10"/>
  <c r="J20" i="10"/>
  <c r="N18" i="11"/>
  <c r="BI17" i="10"/>
  <c r="AG22" i="10"/>
  <c r="X22" i="10"/>
  <c r="T22" i="10"/>
  <c r="AW16" i="10"/>
  <c r="AH16" i="10"/>
  <c r="AI22" i="10"/>
  <c r="AM22" i="10"/>
  <c r="BH17" i="10"/>
  <c r="G22" i="10"/>
  <c r="AU16" i="10"/>
  <c r="AD20" i="10"/>
  <c r="U22" i="10"/>
  <c r="AA22" i="10"/>
  <c r="BL18" i="10"/>
  <c r="Y20" i="10"/>
  <c r="AC20" i="10"/>
  <c r="F22" i="10" l="1"/>
  <c r="R22" i="10"/>
  <c r="D20" i="11"/>
  <c r="Z22" i="10"/>
  <c r="G20" i="11"/>
  <c r="J22" i="10"/>
  <c r="H20" i="11"/>
  <c r="AL16" i="10"/>
  <c r="AQ22" i="10"/>
  <c r="BB17" i="10"/>
  <c r="C20" i="11"/>
  <c r="AQ20" i="10"/>
  <c r="BL17" i="10"/>
  <c r="N17" i="11"/>
  <c r="O18" i="11"/>
  <c r="J16" i="11"/>
  <c r="B20" i="11"/>
  <c r="AS20" i="10"/>
  <c r="AZ16" i="10"/>
  <c r="AH22" i="10"/>
  <c r="BK17" i="10"/>
  <c r="B22" i="11"/>
  <c r="AR20" i="10"/>
  <c r="AY16" i="10"/>
  <c r="AD22" i="10"/>
  <c r="BM17" i="10"/>
  <c r="AR22" i="10"/>
  <c r="BF18" i="10"/>
  <c r="B22" i="10"/>
  <c r="AS22" i="10"/>
  <c r="I20" i="11"/>
  <c r="N22" i="10"/>
  <c r="AH20" i="10"/>
  <c r="E20" i="11"/>
  <c r="F20" i="11"/>
  <c r="V22" i="10"/>
  <c r="I22" i="11" l="1"/>
  <c r="D22" i="11"/>
  <c r="O17" i="11"/>
  <c r="J22" i="11"/>
  <c r="AL20" i="10"/>
  <c r="BA16" i="10"/>
  <c r="AL22" i="10"/>
  <c r="E22" i="11"/>
  <c r="AV22" i="10"/>
  <c r="H22" i="11"/>
  <c r="BF17" i="10"/>
  <c r="P18" i="11"/>
  <c r="AV20" i="10"/>
  <c r="AU20" i="10"/>
  <c r="AU22" i="10"/>
  <c r="AW22" i="10"/>
  <c r="C22" i="11"/>
  <c r="AW20" i="10"/>
  <c r="AP16" i="10"/>
  <c r="J20" i="11"/>
  <c r="G22" i="11"/>
  <c r="F22" i="11"/>
  <c r="K16" i="11"/>
  <c r="BJ18" i="10" l="1"/>
  <c r="BN18" i="10"/>
  <c r="BA22" i="10"/>
  <c r="K22" i="11"/>
  <c r="AZ20" i="10"/>
  <c r="AY22" i="10"/>
  <c r="AP22" i="10"/>
  <c r="AZ22" i="10"/>
  <c r="BE16" i="10"/>
  <c r="BC16" i="10"/>
  <c r="K20" i="11"/>
  <c r="L16" i="11"/>
  <c r="BD16" i="10"/>
  <c r="AY20" i="10"/>
  <c r="BA20" i="10"/>
  <c r="AP20" i="10"/>
  <c r="Q18" i="11"/>
  <c r="P17" i="11"/>
  <c r="AT16" i="10"/>
  <c r="BJ17" i="10" l="1"/>
  <c r="BN17" i="10"/>
  <c r="BD22" i="10"/>
  <c r="L22" i="11"/>
  <c r="L20" i="11"/>
  <c r="M16" i="11"/>
  <c r="BD20" i="10"/>
  <c r="AT22" i="10"/>
  <c r="BG16" i="10"/>
  <c r="BH16" i="10"/>
  <c r="BE22" i="10"/>
  <c r="AX16" i="10"/>
  <c r="AT20" i="10"/>
  <c r="BI16" i="10"/>
  <c r="BC22" i="10"/>
  <c r="BE20" i="10"/>
  <c r="BC20" i="10"/>
  <c r="Q17" i="11"/>
  <c r="AX20" i="10" l="1"/>
  <c r="BL16" i="10"/>
  <c r="BI20" i="10"/>
  <c r="N16" i="11"/>
  <c r="BK16" i="10"/>
  <c r="BB16" i="10"/>
  <c r="AX22" i="10"/>
  <c r="BH20" i="10"/>
  <c r="M22" i="11"/>
  <c r="BG22" i="10"/>
  <c r="BI22" i="10"/>
  <c r="BH22" i="10"/>
  <c r="BM16" i="10"/>
  <c r="M20" i="11"/>
  <c r="BG20" i="10"/>
  <c r="BF16" i="10" l="1"/>
  <c r="BM22" i="10"/>
  <c r="BL22" i="10"/>
  <c r="O16" i="11"/>
  <c r="BB20" i="10"/>
  <c r="N22" i="11"/>
  <c r="BK20" i="10"/>
  <c r="BK22" i="10"/>
  <c r="N20" i="11"/>
  <c r="BB22" i="10"/>
  <c r="BL20" i="10"/>
  <c r="P16" i="11" l="1"/>
  <c r="O20" i="11"/>
  <c r="BF20" i="10"/>
  <c r="O22" i="11"/>
  <c r="BF22" i="10"/>
  <c r="BM20" i="10"/>
  <c r="BJ16" i="10" l="1"/>
  <c r="BN16" i="10"/>
  <c r="Q16" i="11"/>
  <c r="P20" i="11"/>
  <c r="P22" i="11"/>
  <c r="BJ22" i="10" l="1"/>
  <c r="BN22" i="10"/>
  <c r="BJ20" i="10"/>
  <c r="BN20" i="10"/>
  <c r="Q20" i="11"/>
  <c r="Q22" i="11"/>
  <c r="T25" i="3" l="1"/>
  <c r="AF25" i="3"/>
  <c r="AS25" i="3"/>
  <c r="I25" i="3"/>
  <c r="BR25" i="3"/>
  <c r="K25" i="3"/>
  <c r="BP25" i="3"/>
  <c r="F25" i="3"/>
  <c r="AN25" i="3"/>
  <c r="BA25" i="3" l="1"/>
  <c r="AR25" i="3"/>
  <c r="P25" i="3"/>
  <c r="AD25" i="3"/>
  <c r="BC25" i="3"/>
  <c r="O25" i="3"/>
  <c r="AV25" i="3"/>
  <c r="W25" i="3"/>
  <c r="AK25" i="3"/>
  <c r="BI25" i="3"/>
  <c r="AE25" i="3"/>
  <c r="AM25" i="3"/>
  <c r="L25" i="3"/>
  <c r="AQ25" i="3"/>
  <c r="M25" i="3"/>
  <c r="BK25" i="3"/>
  <c r="AJ25" i="3"/>
  <c r="AU25" i="3"/>
  <c r="AC25" i="3"/>
  <c r="BE25" i="3"/>
  <c r="BO25" i="3"/>
  <c r="AO25" i="3"/>
  <c r="X25" i="3"/>
  <c r="AA25" i="3"/>
  <c r="H25" i="3"/>
  <c r="Q25" i="3"/>
  <c r="Y25" i="3"/>
  <c r="AW25" i="3"/>
  <c r="AZ25" i="3"/>
  <c r="BH25" i="3"/>
  <c r="BD25" i="3"/>
  <c r="AB25" i="3"/>
  <c r="G25" i="3"/>
  <c r="AU23" i="3"/>
  <c r="AO23" i="3"/>
  <c r="BI23" i="3"/>
  <c r="F23" i="3"/>
  <c r="H23" i="3"/>
  <c r="AI23" i="3"/>
  <c r="BR23" i="3"/>
  <c r="AT25" i="3"/>
  <c r="R25" i="3"/>
  <c r="AH25" i="3"/>
  <c r="BQ26" i="3"/>
  <c r="BR26" i="3"/>
  <c r="BD26" i="3"/>
  <c r="Q26" i="3"/>
  <c r="BN25" i="3"/>
  <c r="AL26" i="3" l="1"/>
  <c r="G26" i="3"/>
  <c r="AQ23" i="3"/>
  <c r="BG25" i="3"/>
  <c r="BF26" i="3"/>
  <c r="R26" i="3"/>
  <c r="Y23" i="3"/>
  <c r="AY25" i="3"/>
  <c r="AA23" i="3"/>
  <c r="Z26" i="3"/>
  <c r="S25" i="3"/>
  <c r="C24" i="5"/>
  <c r="I24" i="5"/>
  <c r="AA26" i="3"/>
  <c r="AB23" i="3"/>
  <c r="AI25" i="3"/>
  <c r="J26" i="3"/>
  <c r="AS23" i="3"/>
  <c r="O26" i="3"/>
  <c r="AM26" i="3"/>
  <c r="AC26" i="3"/>
  <c r="AE26" i="3"/>
  <c r="X26" i="3"/>
  <c r="AZ26" i="3"/>
  <c r="BC26" i="3"/>
  <c r="BD23" i="3"/>
  <c r="BK26" i="3"/>
  <c r="AY26" i="3"/>
  <c r="K26" i="3"/>
  <c r="BP23" i="3"/>
  <c r="BL26" i="3"/>
  <c r="AT26" i="3"/>
  <c r="H26" i="3"/>
  <c r="AZ23" i="3"/>
  <c r="AF23" i="3"/>
  <c r="AR23" i="3"/>
  <c r="V26" i="3"/>
  <c r="BM23" i="3"/>
  <c r="BA26" i="3"/>
  <c r="AN26" i="3"/>
  <c r="M26" i="3"/>
  <c r="AH26" i="3"/>
  <c r="G23" i="3"/>
  <c r="AO26" i="3"/>
  <c r="BL25" i="3"/>
  <c r="BC23" i="3"/>
  <c r="AC23" i="3"/>
  <c r="S26" i="3"/>
  <c r="F26" i="3"/>
  <c r="AY23" i="3"/>
  <c r="BK23" i="3"/>
  <c r="L26" i="3"/>
  <c r="BP26" i="3"/>
  <c r="I23" i="3"/>
  <c r="AM23" i="3"/>
  <c r="AJ23" i="3"/>
  <c r="U26" i="3"/>
  <c r="BO23" i="3"/>
  <c r="BO26" i="3"/>
  <c r="AE23" i="3"/>
  <c r="BE26" i="3"/>
  <c r="U23" i="3"/>
  <c r="Q23" i="3"/>
  <c r="AG23" i="3"/>
  <c r="BM25" i="3"/>
  <c r="BG26" i="3"/>
  <c r="AI26" i="3"/>
  <c r="U25" i="3"/>
  <c r="K23" i="3"/>
  <c r="T23" i="3"/>
  <c r="AG25" i="3"/>
  <c r="AN23" i="3"/>
  <c r="AX23" i="3"/>
  <c r="Y26" i="3"/>
  <c r="AX25" i="3"/>
  <c r="I26" i="3"/>
  <c r="BH26" i="3"/>
  <c r="AV23" i="3"/>
  <c r="AK23" i="3"/>
  <c r="N26" i="3"/>
  <c r="AJ26" i="3"/>
  <c r="W26" i="3"/>
  <c r="BM26" i="3"/>
  <c r="S23" i="3"/>
  <c r="BQ25" i="3"/>
  <c r="AR26" i="3"/>
  <c r="AG26" i="3"/>
  <c r="AP26" i="3"/>
  <c r="T26" i="3"/>
  <c r="L23" i="3"/>
  <c r="BQ23" i="3"/>
  <c r="BE23" i="3"/>
  <c r="AW23" i="3"/>
  <c r="AD26" i="3"/>
  <c r="AQ26" i="3"/>
  <c r="AB26" i="3"/>
  <c r="AW26" i="3"/>
  <c r="BB25" i="3"/>
  <c r="BH23" i="3"/>
  <c r="BA23" i="3"/>
  <c r="V23" i="3"/>
  <c r="J23" i="3"/>
  <c r="BR24" i="3"/>
  <c r="BR22" i="3"/>
  <c r="BQ22" i="3"/>
  <c r="Z22" i="3"/>
  <c r="AP22" i="3"/>
  <c r="L24" i="3"/>
  <c r="Z24" i="3"/>
  <c r="AU24" i="3" l="1"/>
  <c r="BI26" i="3"/>
  <c r="C22" i="5"/>
  <c r="BG24" i="3"/>
  <c r="BG23" i="3"/>
  <c r="O24" i="3"/>
  <c r="AM22" i="3"/>
  <c r="AO24" i="3"/>
  <c r="BM24" i="3"/>
  <c r="AS22" i="3"/>
  <c r="M22" i="3"/>
  <c r="G22" i="3"/>
  <c r="N22" i="5"/>
  <c r="W24" i="3"/>
  <c r="AY22" i="3"/>
  <c r="W22" i="3"/>
  <c r="N23" i="3"/>
  <c r="AN22" i="3"/>
  <c r="R24" i="5"/>
  <c r="J24" i="3"/>
  <c r="BH24" i="3"/>
  <c r="P24" i="3"/>
  <c r="AA24" i="3"/>
  <c r="BO22" i="3"/>
  <c r="M23" i="3"/>
  <c r="O22" i="3"/>
  <c r="L25" i="5"/>
  <c r="BF24" i="3"/>
  <c r="U24" i="3"/>
  <c r="J22" i="3"/>
  <c r="AO22" i="3"/>
  <c r="AV26" i="3"/>
  <c r="AL24" i="3"/>
  <c r="AI22" i="3"/>
  <c r="G25" i="5"/>
  <c r="AS26" i="3"/>
  <c r="AN24" i="3"/>
  <c r="K24" i="3"/>
  <c r="P23" i="3"/>
  <c r="BI22" i="3"/>
  <c r="V24" i="3"/>
  <c r="AV22" i="3"/>
  <c r="BG22" i="3"/>
  <c r="F25" i="5"/>
  <c r="O23" i="3"/>
  <c r="X23" i="3"/>
  <c r="AF26" i="3"/>
  <c r="AT22" i="3"/>
  <c r="AT24" i="3"/>
  <c r="V22" i="3"/>
  <c r="X22" i="3"/>
  <c r="AG24" i="3"/>
  <c r="AF24" i="3"/>
  <c r="K22" i="3"/>
  <c r="Q22" i="3"/>
  <c r="J25" i="3"/>
  <c r="N25" i="3"/>
  <c r="R23" i="3"/>
  <c r="AR24" i="3"/>
  <c r="AU22" i="3"/>
  <c r="S24" i="3"/>
  <c r="S22" i="3"/>
  <c r="AL22" i="3"/>
  <c r="O24" i="5"/>
  <c r="AL25" i="3"/>
  <c r="AP25" i="3"/>
  <c r="BQ24" i="3"/>
  <c r="BA24" i="3"/>
  <c r="AH22" i="3"/>
  <c r="H24" i="3"/>
  <c r="AM24" i="3"/>
  <c r="N24" i="3"/>
  <c r="Y22" i="3"/>
  <c r="BP22" i="3"/>
  <c r="M24" i="5"/>
  <c r="M25" i="5"/>
  <c r="H25" i="5"/>
  <c r="BL23" i="3"/>
  <c r="K25" i="5"/>
  <c r="J25" i="5"/>
  <c r="I22" i="3"/>
  <c r="V25" i="3"/>
  <c r="Z25" i="3"/>
  <c r="F24" i="5"/>
  <c r="AU26" i="3"/>
  <c r="P22" i="3"/>
  <c r="E25" i="5"/>
  <c r="AS24" i="3"/>
  <c r="AQ22" i="3"/>
  <c r="BE24" i="3"/>
  <c r="AB22" i="3"/>
  <c r="Y24" i="3"/>
  <c r="U22" i="3"/>
  <c r="BC24" i="3"/>
  <c r="C25" i="5"/>
  <c r="W23" i="3"/>
  <c r="AK26" i="3"/>
  <c r="AD22" i="3"/>
  <c r="AY24" i="3"/>
  <c r="AG22" i="3"/>
  <c r="AJ22" i="3"/>
  <c r="AH24" i="3"/>
  <c r="BA22" i="3"/>
  <c r="AE24" i="3"/>
  <c r="AZ24" i="3"/>
  <c r="P25" i="5"/>
  <c r="P26" i="3"/>
  <c r="J24" i="5"/>
  <c r="BI24" i="3"/>
  <c r="AD24" i="3"/>
  <c r="F24" i="3"/>
  <c r="AK24" i="3"/>
  <c r="N22" i="3"/>
  <c r="BH22" i="3"/>
  <c r="AA22" i="3"/>
  <c r="BL24" i="3"/>
  <c r="I24" i="3"/>
  <c r="R22" i="3"/>
  <c r="BK24" i="3"/>
  <c r="AW22" i="3"/>
  <c r="BC22" i="3"/>
  <c r="AR22" i="3"/>
  <c r="BO24" i="3"/>
  <c r="R24" i="3"/>
  <c r="X24" i="3"/>
  <c r="G24" i="3"/>
  <c r="BM22" i="3"/>
  <c r="H22" i="3"/>
  <c r="AP24" i="3"/>
  <c r="T24" i="3"/>
  <c r="Q24" i="3"/>
  <c r="BK22" i="3"/>
  <c r="F22" i="3"/>
  <c r="Z23" i="3"/>
  <c r="I23" i="5"/>
  <c r="H21" i="5"/>
  <c r="AD23" i="3"/>
  <c r="G21" i="5"/>
  <c r="BR21" i="3"/>
  <c r="BJ24" i="3"/>
  <c r="AX22" i="3"/>
  <c r="AS21" i="3"/>
  <c r="M21" i="3" l="1"/>
  <c r="BE21" i="3"/>
  <c r="S21" i="3"/>
  <c r="P21" i="3"/>
  <c r="X21" i="3"/>
  <c r="AR21" i="3"/>
  <c r="Y21" i="3"/>
  <c r="AD21" i="3"/>
  <c r="AT21" i="3"/>
  <c r="AI21" i="3"/>
  <c r="BG21" i="3"/>
  <c r="D21" i="5"/>
  <c r="AP21" i="3"/>
  <c r="BL21" i="3"/>
  <c r="AV21" i="3"/>
  <c r="BC21" i="3"/>
  <c r="AE21" i="3"/>
  <c r="BP21" i="3"/>
  <c r="AO21" i="3"/>
  <c r="AG21" i="3"/>
  <c r="I21" i="5"/>
  <c r="AE22" i="3"/>
  <c r="AI24" i="3"/>
  <c r="AJ24" i="3"/>
  <c r="BL22" i="3"/>
  <c r="BE22" i="3"/>
  <c r="I25" i="5"/>
  <c r="R21" i="3"/>
  <c r="AU21" i="3"/>
  <c r="BO21" i="3"/>
  <c r="E21" i="5"/>
  <c r="K23" i="5"/>
  <c r="AQ24" i="3"/>
  <c r="N21" i="3"/>
  <c r="BI21" i="3"/>
  <c r="AB21" i="3"/>
  <c r="D25" i="5"/>
  <c r="N24" i="5"/>
  <c r="BJ23" i="3"/>
  <c r="BN23" i="3"/>
  <c r="AM21" i="3"/>
  <c r="K24" i="5"/>
  <c r="L24" i="5"/>
  <c r="D22" i="5"/>
  <c r="V21" i="3"/>
  <c r="D24" i="5"/>
  <c r="E24" i="5"/>
  <c r="J23" i="5"/>
  <c r="BB23" i="3"/>
  <c r="BF23" i="3"/>
  <c r="AA21" i="3"/>
  <c r="AK22" i="3"/>
  <c r="BD24" i="3"/>
  <c r="AV24" i="3"/>
  <c r="L21" i="5"/>
  <c r="K21" i="5"/>
  <c r="F23" i="5"/>
  <c r="AB24" i="3"/>
  <c r="L22" i="3"/>
  <c r="O21" i="3"/>
  <c r="BP24" i="3"/>
  <c r="AX26" i="3"/>
  <c r="BB26" i="3"/>
  <c r="AW24" i="3"/>
  <c r="AP23" i="3"/>
  <c r="AT23" i="3"/>
  <c r="I21" i="3"/>
  <c r="K21" i="3"/>
  <c r="W21" i="3"/>
  <c r="AK21" i="3"/>
  <c r="AN21" i="3"/>
  <c r="U21" i="3"/>
  <c r="BF25" i="3"/>
  <c r="BJ25" i="3"/>
  <c r="M23" i="5"/>
  <c r="BJ26" i="3"/>
  <c r="BN26" i="3"/>
  <c r="J21" i="5"/>
  <c r="P23" i="5"/>
  <c r="AQ21" i="3"/>
  <c r="AF21" i="3"/>
  <c r="C21" i="5"/>
  <c r="E23" i="5"/>
  <c r="L23" i="5"/>
  <c r="M24" i="3"/>
  <c r="AF22" i="3"/>
  <c r="H21" i="3"/>
  <c r="Q21" i="3"/>
  <c r="F21" i="5"/>
  <c r="Z21" i="3"/>
  <c r="BH21" i="3"/>
  <c r="AL21" i="3"/>
  <c r="AC21" i="3"/>
  <c r="G22" i="5"/>
  <c r="T22" i="3"/>
  <c r="AC22" i="3"/>
  <c r="C23" i="5"/>
  <c r="BK21" i="3"/>
  <c r="F21" i="3"/>
  <c r="AH21" i="3"/>
  <c r="AJ21" i="3"/>
  <c r="AY21" i="3"/>
  <c r="J21" i="3"/>
  <c r="AW21" i="3"/>
  <c r="T21" i="3"/>
  <c r="G21" i="3"/>
  <c r="BA21" i="3"/>
  <c r="L21" i="3"/>
  <c r="G24" i="5"/>
  <c r="H24" i="5"/>
  <c r="H23" i="5"/>
  <c r="BN24" i="3"/>
  <c r="AC24" i="3"/>
  <c r="AQ27" i="3"/>
  <c r="AF27" i="3"/>
  <c r="BR27" i="3"/>
  <c r="K20" i="5"/>
  <c r="BM27" i="3"/>
  <c r="P21" i="5"/>
  <c r="AZ21" i="3"/>
  <c r="AX21" i="3"/>
  <c r="M21" i="5" l="1"/>
  <c r="X27" i="3"/>
  <c r="AR27" i="3"/>
  <c r="AG27" i="3"/>
  <c r="BD21" i="3"/>
  <c r="AL27" i="3"/>
  <c r="AT27" i="3"/>
  <c r="BK27" i="3"/>
  <c r="BP27" i="3"/>
  <c r="W27" i="3"/>
  <c r="BC27" i="3"/>
  <c r="I20" i="5"/>
  <c r="AU27" i="3"/>
  <c r="AD27" i="3"/>
  <c r="BO27" i="3"/>
  <c r="T27" i="3"/>
  <c r="AI27" i="3"/>
  <c r="N27" i="3"/>
  <c r="H22" i="5"/>
  <c r="F20" i="5"/>
  <c r="AJ27" i="3"/>
  <c r="C20" i="5"/>
  <c r="L20" i="5"/>
  <c r="D23" i="5"/>
  <c r="H20" i="5"/>
  <c r="F27" i="3"/>
  <c r="AP27" i="3"/>
  <c r="Y27" i="3"/>
  <c r="BH27" i="3"/>
  <c r="Q27" i="3"/>
  <c r="Z27" i="3"/>
  <c r="BM21" i="3"/>
  <c r="BQ21" i="3"/>
  <c r="L22" i="5"/>
  <c r="M22" i="5"/>
  <c r="H27" i="3"/>
  <c r="I27" i="3"/>
  <c r="AZ22" i="3"/>
  <c r="BD22" i="3"/>
  <c r="R27" i="3"/>
  <c r="I22" i="5"/>
  <c r="AH23" i="3"/>
  <c r="AL23" i="3"/>
  <c r="BI27" i="3"/>
  <c r="AX24" i="3"/>
  <c r="BB24" i="3"/>
  <c r="AK27" i="3"/>
  <c r="BJ22" i="3"/>
  <c r="BN22" i="3"/>
  <c r="G23" i="5"/>
  <c r="O22" i="5"/>
  <c r="P22" i="5"/>
  <c r="BB22" i="3"/>
  <c r="BF22" i="3"/>
  <c r="AS27" i="3"/>
  <c r="BL27" i="3"/>
  <c r="Q25" i="5"/>
  <c r="R25" i="5"/>
  <c r="N25" i="5"/>
  <c r="O25" i="5"/>
  <c r="Q22" i="5"/>
  <c r="R22" i="5"/>
  <c r="BA27" i="3"/>
  <c r="D20" i="5"/>
  <c r="AN27" i="3"/>
  <c r="AO27" i="3"/>
  <c r="P24" i="5"/>
  <c r="Q24" i="5"/>
  <c r="O27" i="3"/>
  <c r="AA27" i="3"/>
  <c r="J27" i="3"/>
  <c r="AB27" i="3"/>
  <c r="AM27" i="3"/>
  <c r="N21" i="5"/>
  <c r="G20" i="5"/>
  <c r="AY27" i="3"/>
  <c r="J20" i="5"/>
  <c r="AV27" i="3"/>
  <c r="E22" i="5"/>
  <c r="F22" i="5"/>
  <c r="BQ27" i="3"/>
  <c r="G27" i="3"/>
  <c r="P27" i="3"/>
  <c r="AC27" i="3"/>
  <c r="V27" i="3"/>
  <c r="U27" i="3"/>
  <c r="M20" i="5"/>
  <c r="AH27" i="3"/>
  <c r="BG27" i="3"/>
  <c r="E20" i="5"/>
  <c r="M27" i="3" l="1"/>
  <c r="K27" i="3"/>
  <c r="BE27" i="3"/>
  <c r="AW27" i="3"/>
  <c r="Q21" i="5"/>
  <c r="R21" i="5"/>
  <c r="N23" i="5"/>
  <c r="O23" i="5"/>
  <c r="Q23" i="5"/>
  <c r="R23" i="5"/>
  <c r="S27" i="3"/>
  <c r="J22" i="5"/>
  <c r="K22" i="5"/>
  <c r="L27" i="3"/>
  <c r="AX27" i="3"/>
  <c r="BF27" i="3"/>
  <c r="N20" i="5"/>
  <c r="BB21" i="3"/>
  <c r="BF21" i="3"/>
  <c r="BJ21" i="3"/>
  <c r="BN21" i="3"/>
  <c r="O21" i="5"/>
  <c r="AE27" i="3"/>
  <c r="BB27" i="3" l="1"/>
  <c r="O20" i="5"/>
  <c r="P20" i="5"/>
  <c r="BJ27" i="3"/>
  <c r="BN27" i="3"/>
  <c r="AZ27" i="3"/>
  <c r="BD27" i="3"/>
  <c r="Q20" i="5"/>
  <c r="R20" i="5"/>
  <c r="AI21" i="4" l="1"/>
  <c r="I21" i="4"/>
  <c r="Q21" i="4"/>
  <c r="U21" i="4"/>
  <c r="S21" i="4"/>
  <c r="W21" i="4"/>
  <c r="Y21" i="4"/>
  <c r="AE21" i="4" l="1"/>
  <c r="P21" i="4"/>
  <c r="K21" i="4"/>
  <c r="H21" i="4"/>
  <c r="AA21" i="4"/>
  <c r="AJ21" i="4"/>
  <c r="T21" i="4"/>
  <c r="AG21" i="4"/>
  <c r="AB21" i="4"/>
  <c r="AC21" i="4"/>
  <c r="G21" i="4"/>
  <c r="M21" i="4"/>
  <c r="AF21" i="4"/>
  <c r="J21" i="4"/>
  <c r="AD21" i="4"/>
  <c r="L21" i="4" l="1"/>
  <c r="R21" i="4"/>
  <c r="O21" i="4"/>
  <c r="V21" i="4"/>
  <c r="AM21" i="4"/>
  <c r="Z21" i="4"/>
  <c r="AO21" i="4"/>
  <c r="AN21" i="4"/>
  <c r="X21" i="4"/>
  <c r="N21" i="4"/>
  <c r="AK21" i="4"/>
  <c r="AH21" i="4"/>
  <c r="AQ21" i="4" l="1"/>
  <c r="F21" i="4"/>
  <c r="AS21" i="4"/>
  <c r="AR21" i="4"/>
  <c r="F21" i="6"/>
  <c r="D21" i="6"/>
  <c r="I21" i="6"/>
  <c r="H21" i="6"/>
  <c r="E21" i="6"/>
  <c r="AL21" i="4"/>
  <c r="AV21" i="4" l="1"/>
  <c r="J21" i="6"/>
  <c r="AW21" i="4"/>
  <c r="AU21" i="4"/>
  <c r="G21" i="6"/>
  <c r="C21" i="6"/>
  <c r="AP21" i="4"/>
  <c r="BA21" i="4" l="1"/>
  <c r="AY21" i="4"/>
  <c r="AZ21" i="4"/>
  <c r="K21" i="6"/>
  <c r="AT21" i="4"/>
  <c r="BC21" i="4" l="1"/>
  <c r="BD21" i="4"/>
  <c r="BE21" i="4"/>
  <c r="L21" i="6"/>
  <c r="AX21" i="4"/>
  <c r="BG21" i="4" l="1"/>
  <c r="BI21" i="4"/>
  <c r="BH21" i="4"/>
  <c r="M21" i="6"/>
  <c r="BB21" i="4"/>
  <c r="BL21" i="4" l="1"/>
  <c r="N21" i="6"/>
  <c r="BK21" i="4"/>
  <c r="BM21" i="4"/>
  <c r="BF21" i="4"/>
  <c r="BQ21" i="4" l="1"/>
  <c r="O21" i="6"/>
  <c r="BO21" i="4"/>
  <c r="BP21" i="4"/>
  <c r="BJ21" i="4"/>
  <c r="P21" i="6" l="1"/>
  <c r="Q21" i="6" l="1"/>
  <c r="BN21" i="4" l="1"/>
  <c r="BR21" i="4"/>
  <c r="R21" i="6"/>
  <c r="I24" i="4" l="1"/>
  <c r="M24" i="4"/>
  <c r="Y24" i="4"/>
  <c r="AI24" i="4"/>
  <c r="AA24" i="4" l="1"/>
  <c r="Q24" i="4"/>
  <c r="O24" i="4"/>
  <c r="AF24" i="4"/>
  <c r="G24" i="4"/>
  <c r="H24" i="4"/>
  <c r="U24" i="4"/>
  <c r="AE24" i="4"/>
  <c r="AG24" i="4"/>
  <c r="S24" i="4"/>
  <c r="T24" i="4"/>
  <c r="W24" i="4"/>
  <c r="AC24" i="4"/>
  <c r="R24" i="4"/>
  <c r="L24" i="4" l="1"/>
  <c r="AD24" i="4"/>
  <c r="AO24" i="4"/>
  <c r="J24" i="4"/>
  <c r="Z24" i="4"/>
  <c r="P24" i="4"/>
  <c r="V24" i="4"/>
  <c r="AB24" i="4"/>
  <c r="X24" i="4"/>
  <c r="K24" i="4"/>
  <c r="N24" i="4"/>
  <c r="AN24" i="4"/>
  <c r="AJ24" i="4"/>
  <c r="AM24" i="4"/>
  <c r="AK24" i="4"/>
  <c r="AH24" i="4"/>
  <c r="H24" i="6" l="1"/>
  <c r="D24" i="6"/>
  <c r="E24" i="6"/>
  <c r="AQ24" i="4"/>
  <c r="AS24" i="4"/>
  <c r="F24" i="6"/>
  <c r="AR24" i="4"/>
  <c r="I24" i="6"/>
  <c r="F24" i="4"/>
  <c r="AL24" i="4"/>
  <c r="AW24" i="4" l="1"/>
  <c r="AV24" i="4"/>
  <c r="AU24" i="4"/>
  <c r="C24" i="6"/>
  <c r="J24" i="6"/>
  <c r="G24" i="6"/>
  <c r="AP24" i="4"/>
  <c r="AZ24" i="4" l="1"/>
  <c r="K24" i="6"/>
  <c r="AY24" i="4"/>
  <c r="BA24" i="4"/>
  <c r="AT24" i="4"/>
  <c r="BD24" i="4" l="1"/>
  <c r="L24" i="6"/>
  <c r="BC24" i="4"/>
  <c r="BE24" i="4"/>
  <c r="AX24" i="4"/>
  <c r="BH24" i="4" l="1"/>
  <c r="BI24" i="4"/>
  <c r="BG24" i="4"/>
  <c r="M24" i="6"/>
  <c r="BB24" i="4"/>
  <c r="BK24" i="4" l="1"/>
  <c r="BM24" i="4"/>
  <c r="BL24" i="4"/>
  <c r="N24" i="6"/>
  <c r="BF24" i="4"/>
  <c r="BO24" i="4" l="1"/>
  <c r="BP24" i="4"/>
  <c r="BQ24" i="4"/>
  <c r="O24" i="6"/>
  <c r="BJ24" i="4"/>
  <c r="P24" i="6" l="1"/>
  <c r="BN24" i="4" l="1"/>
  <c r="BR24" i="4"/>
  <c r="Q24" i="6"/>
  <c r="R24" i="6" l="1"/>
  <c r="Y20" i="4" l="1"/>
  <c r="W20" i="4"/>
  <c r="K22" i="4"/>
  <c r="Q22" i="4"/>
  <c r="U22" i="4"/>
  <c r="T22" i="4"/>
  <c r="H25" i="4"/>
  <c r="L25" i="4"/>
  <c r="Q25" i="4"/>
  <c r="O25" i="4"/>
  <c r="P25" i="4"/>
  <c r="AB25" i="4"/>
  <c r="AG23" i="4"/>
  <c r="AI22" i="4"/>
  <c r="I23" i="4"/>
  <c r="S23" i="4"/>
  <c r="AC23" i="4"/>
  <c r="H20" i="4"/>
  <c r="T20" i="4"/>
  <c r="W25" i="4" l="1"/>
  <c r="AE25" i="4"/>
  <c r="U25" i="4"/>
  <c r="P23" i="4"/>
  <c r="AI25" i="4"/>
  <c r="S25" i="4"/>
  <c r="Y22" i="4"/>
  <c r="AG22" i="4"/>
  <c r="AF25" i="4"/>
  <c r="AB23" i="4"/>
  <c r="G20" i="4"/>
  <c r="T25" i="4"/>
  <c r="X22" i="4"/>
  <c r="AF20" i="4"/>
  <c r="L20" i="4"/>
  <c r="X20" i="4"/>
  <c r="AA23" i="4"/>
  <c r="T23" i="4"/>
  <c r="P20" i="4"/>
  <c r="K20" i="4"/>
  <c r="AC22" i="4"/>
  <c r="AC20" i="4"/>
  <c r="AJ22" i="4"/>
  <c r="U23" i="4"/>
  <c r="O22" i="4"/>
  <c r="M23" i="4"/>
  <c r="I20" i="4"/>
  <c r="AB20" i="4"/>
  <c r="W22" i="4"/>
  <c r="AJ25" i="4"/>
  <c r="AA25" i="4"/>
  <c r="G23" i="4"/>
  <c r="AG20" i="4"/>
  <c r="W23" i="4"/>
  <c r="AG25" i="4"/>
  <c r="L22" i="4"/>
  <c r="H23" i="4"/>
  <c r="G25" i="4"/>
  <c r="H22" i="4"/>
  <c r="AE20" i="4"/>
  <c r="U20" i="4"/>
  <c r="X25" i="4"/>
  <c r="I22" i="4"/>
  <c r="AF22" i="4"/>
  <c r="AB22" i="4"/>
  <c r="AA20" i="4"/>
  <c r="AF23" i="4"/>
  <c r="I25" i="4"/>
  <c r="X23" i="4"/>
  <c r="G22" i="4"/>
  <c r="S20" i="4"/>
  <c r="AK22" i="4"/>
  <c r="AC25" i="4"/>
  <c r="Y25" i="4"/>
  <c r="AE22" i="4"/>
  <c r="Z23" i="4"/>
  <c r="V25" i="4"/>
  <c r="J20" i="4"/>
  <c r="V20" i="4" l="1"/>
  <c r="J22" i="4"/>
  <c r="AK25" i="4"/>
  <c r="Z20" i="4"/>
  <c r="Z22" i="4"/>
  <c r="AA22" i="4"/>
  <c r="R22" i="4"/>
  <c r="Y23" i="4"/>
  <c r="M25" i="4"/>
  <c r="L23" i="4"/>
  <c r="N20" i="4"/>
  <c r="P22" i="4"/>
  <c r="N25" i="4"/>
  <c r="AM22" i="4"/>
  <c r="AM25" i="4"/>
  <c r="AN25" i="4"/>
  <c r="AN22" i="4"/>
  <c r="AI23" i="4"/>
  <c r="M22" i="4"/>
  <c r="AO22" i="4"/>
  <c r="M20" i="4"/>
  <c r="AI20" i="4"/>
  <c r="Q23" i="4"/>
  <c r="S22" i="4"/>
  <c r="AK23" i="4"/>
  <c r="K23" i="4"/>
  <c r="Z25" i="4"/>
  <c r="V22" i="4"/>
  <c r="R20" i="4"/>
  <c r="AE23" i="4"/>
  <c r="AK20" i="4"/>
  <c r="AJ20" i="4"/>
  <c r="AJ23" i="4"/>
  <c r="N22" i="4"/>
  <c r="AD25" i="4"/>
  <c r="J25" i="4"/>
  <c r="AD22" i="4"/>
  <c r="K25" i="4"/>
  <c r="AO25" i="4"/>
  <c r="O20" i="4"/>
  <c r="J23" i="4"/>
  <c r="O23" i="4"/>
  <c r="Q20" i="4"/>
  <c r="R25" i="4"/>
  <c r="N23" i="4"/>
  <c r="F22" i="6"/>
  <c r="G22" i="6"/>
  <c r="D20" i="6"/>
  <c r="AH22" i="4"/>
  <c r="AD23" i="4"/>
  <c r="AD20" i="4"/>
  <c r="AH25" i="4"/>
  <c r="G20" i="6" l="1"/>
  <c r="F25" i="6"/>
  <c r="E23" i="6"/>
  <c r="E20" i="6"/>
  <c r="I22" i="6"/>
  <c r="I25" i="6"/>
  <c r="AS22" i="4"/>
  <c r="H23" i="6"/>
  <c r="AQ22" i="4"/>
  <c r="F22" i="4"/>
  <c r="F20" i="6"/>
  <c r="C20" i="6"/>
  <c r="F20" i="4"/>
  <c r="H22" i="6"/>
  <c r="AS25" i="4"/>
  <c r="F23" i="4"/>
  <c r="R23" i="4"/>
  <c r="V23" i="4"/>
  <c r="C25" i="6"/>
  <c r="AM23" i="4"/>
  <c r="AR25" i="4"/>
  <c r="E22" i="6"/>
  <c r="H25" i="6"/>
  <c r="F25" i="4"/>
  <c r="AN20" i="4"/>
  <c r="H20" i="6"/>
  <c r="AN23" i="4"/>
  <c r="AQ25" i="4"/>
  <c r="AO20" i="4"/>
  <c r="AO23" i="4"/>
  <c r="AM20" i="4"/>
  <c r="G25" i="6"/>
  <c r="AR22" i="4"/>
  <c r="E25" i="6"/>
  <c r="AL25" i="4"/>
  <c r="AH23" i="4"/>
  <c r="AH20" i="4"/>
  <c r="AL22" i="4"/>
  <c r="C23" i="6" l="1"/>
  <c r="C22" i="6"/>
  <c r="AQ20" i="4"/>
  <c r="F23" i="6"/>
  <c r="G23" i="6"/>
  <c r="AR20" i="4"/>
  <c r="D22" i="6"/>
  <c r="AQ23" i="4"/>
  <c r="AU25" i="4"/>
  <c r="AS23" i="4"/>
  <c r="I23" i="6"/>
  <c r="AV25" i="4"/>
  <c r="J22" i="6"/>
  <c r="D25" i="6"/>
  <c r="I20" i="6"/>
  <c r="AW22" i="4"/>
  <c r="D23" i="6"/>
  <c r="J25" i="6"/>
  <c r="AW25" i="4"/>
  <c r="AV22" i="4"/>
  <c r="AU22" i="4"/>
  <c r="AR23" i="4"/>
  <c r="AS20" i="4"/>
  <c r="AL20" i="4"/>
  <c r="AP25" i="4"/>
  <c r="AP22" i="4"/>
  <c r="AL23" i="4"/>
  <c r="AW20" i="4" l="1"/>
  <c r="K25" i="6"/>
  <c r="AU20" i="4"/>
  <c r="K22" i="6"/>
  <c r="AW23" i="4"/>
  <c r="AU23" i="4"/>
  <c r="J23" i="6"/>
  <c r="AV23" i="4"/>
  <c r="AY22" i="4"/>
  <c r="J20" i="6"/>
  <c r="AV20" i="4"/>
  <c r="AY25" i="4"/>
  <c r="AZ25" i="4"/>
  <c r="BA25" i="4"/>
  <c r="BA22" i="4"/>
  <c r="AZ22" i="4"/>
  <c r="AP20" i="4"/>
  <c r="AT22" i="4"/>
  <c r="AP23" i="4"/>
  <c r="AT25" i="4"/>
  <c r="BC22" i="4" l="1"/>
  <c r="L25" i="6"/>
  <c r="AY23" i="4"/>
  <c r="AZ20" i="4"/>
  <c r="AZ23" i="4"/>
  <c r="L22" i="6"/>
  <c r="BD22" i="4"/>
  <c r="K23" i="6"/>
  <c r="BC25" i="4"/>
  <c r="BE25" i="4"/>
  <c r="BD25" i="4"/>
  <c r="BA23" i="4"/>
  <c r="BA20" i="4"/>
  <c r="AY20" i="4"/>
  <c r="BE22" i="4"/>
  <c r="K20" i="6"/>
  <c r="AT23" i="4"/>
  <c r="AX22" i="4"/>
  <c r="AT20" i="4"/>
  <c r="AX25" i="4"/>
  <c r="BH25" i="4" l="1"/>
  <c r="BI25" i="4"/>
  <c r="BG25" i="4"/>
  <c r="BI22" i="4"/>
  <c r="BH22" i="4"/>
  <c r="BG22" i="4"/>
  <c r="L20" i="6"/>
  <c r="BC20" i="4"/>
  <c r="M22" i="6"/>
  <c r="BC23" i="4"/>
  <c r="BE23" i="4"/>
  <c r="BD23" i="4"/>
  <c r="BE20" i="4"/>
  <c r="M25" i="6"/>
  <c r="L23" i="6"/>
  <c r="BD20" i="4"/>
  <c r="BB25" i="4"/>
  <c r="BB22" i="4"/>
  <c r="AX20" i="4"/>
  <c r="AX23" i="4"/>
  <c r="BI20" i="4" l="1"/>
  <c r="N22" i="6"/>
  <c r="BG23" i="4"/>
  <c r="N25" i="6"/>
  <c r="M20" i="6"/>
  <c r="BI23" i="4"/>
  <c r="BH23" i="4"/>
  <c r="BM22" i="4"/>
  <c r="BK22" i="4"/>
  <c r="BM25" i="4"/>
  <c r="BK25" i="4"/>
  <c r="BL25" i="4"/>
  <c r="BH20" i="4"/>
  <c r="BG20" i="4"/>
  <c r="BL22" i="4"/>
  <c r="M23" i="6"/>
  <c r="BB20" i="4"/>
  <c r="BF22" i="4"/>
  <c r="BF25" i="4"/>
  <c r="BB23" i="4"/>
  <c r="BQ25" i="4" l="1"/>
  <c r="BO25" i="4"/>
  <c r="O22" i="6"/>
  <c r="BP25" i="4"/>
  <c r="N20" i="6"/>
  <c r="BO22" i="4"/>
  <c r="BP22" i="4"/>
  <c r="BM23" i="4"/>
  <c r="O25" i="6"/>
  <c r="BK23" i="4"/>
  <c r="BM20" i="4"/>
  <c r="BK20" i="4"/>
  <c r="BL20" i="4"/>
  <c r="BQ22" i="4"/>
  <c r="BL23" i="4"/>
  <c r="N23" i="6"/>
  <c r="BF23" i="4"/>
  <c r="BJ25" i="4"/>
  <c r="BJ22" i="4"/>
  <c r="BF20" i="4"/>
  <c r="BP20" i="4" l="1"/>
  <c r="P25" i="6"/>
  <c r="O20" i="6"/>
  <c r="O23" i="6"/>
  <c r="BO23" i="4"/>
  <c r="BP23" i="4"/>
  <c r="BO20" i="4"/>
  <c r="BQ23" i="4"/>
  <c r="BQ20" i="4"/>
  <c r="P22" i="6"/>
  <c r="BJ23" i="4"/>
  <c r="BJ20" i="4"/>
  <c r="BN22" i="4" l="1"/>
  <c r="BR22" i="4"/>
  <c r="BN25" i="4"/>
  <c r="BR25" i="4"/>
  <c r="P23" i="6"/>
  <c r="Q25" i="6"/>
  <c r="P20" i="6"/>
  <c r="Q22" i="6"/>
  <c r="BN23" i="4" l="1"/>
  <c r="BR23" i="4"/>
  <c r="BN20" i="4"/>
  <c r="BR20" i="4"/>
  <c r="R25" i="6"/>
  <c r="Q20" i="6"/>
  <c r="R22" i="6"/>
  <c r="Q23" i="6"/>
  <c r="R23" i="6" l="1"/>
  <c r="R20" i="6"/>
  <c r="BC19" i="3"/>
  <c r="AV19" i="3"/>
  <c r="Q19" i="3"/>
  <c r="H19" i="3"/>
  <c r="BR19" i="3"/>
  <c r="BE19" i="3"/>
  <c r="BQ19" i="3"/>
  <c r="AS19" i="3"/>
  <c r="AM19" i="3"/>
  <c r="BP19" i="3" l="1"/>
  <c r="AA19" i="3"/>
  <c r="AB19" i="3"/>
  <c r="AG19" i="3"/>
  <c r="T19" i="3"/>
  <c r="AC19" i="3"/>
  <c r="BH19" i="3"/>
  <c r="AF19" i="3"/>
  <c r="S19" i="3"/>
  <c r="AR19" i="3"/>
  <c r="BK19" i="3"/>
  <c r="U19" i="3"/>
  <c r="BD19" i="3"/>
  <c r="AI19" i="3"/>
  <c r="AY19" i="3"/>
  <c r="AO19" i="3"/>
  <c r="W19" i="3"/>
  <c r="I19" i="3"/>
  <c r="AJ19" i="3"/>
  <c r="AW19" i="3"/>
  <c r="Y19" i="3"/>
  <c r="BN19" i="3"/>
  <c r="G19" i="3"/>
  <c r="BM19" i="3"/>
  <c r="AQ19" i="3"/>
  <c r="AZ19" i="3"/>
  <c r="M19" i="3"/>
  <c r="L19" i="3"/>
  <c r="BO19" i="3"/>
  <c r="AN19" i="3"/>
  <c r="AU19" i="3"/>
  <c r="P19" i="3"/>
  <c r="O19" i="3"/>
  <c r="BI19" i="3"/>
  <c r="BG19" i="3"/>
  <c r="BL19" i="3"/>
  <c r="BA19" i="3"/>
  <c r="K19" i="3"/>
  <c r="AE19" i="3"/>
  <c r="AK19" i="3"/>
  <c r="X19" i="3"/>
  <c r="AT19" i="3"/>
  <c r="AX19" i="3"/>
  <c r="AL19" i="3"/>
  <c r="AD19" i="3"/>
  <c r="AP19" i="3" l="1"/>
  <c r="V19" i="3"/>
  <c r="Z19" i="3"/>
  <c r="BF19" i="3"/>
  <c r="AH19" i="3"/>
  <c r="N19" i="3"/>
  <c r="R18" i="5"/>
  <c r="BB19" i="3"/>
  <c r="J19" i="3"/>
  <c r="R19" i="3"/>
  <c r="BJ19" i="3"/>
  <c r="O18" i="5"/>
  <c r="K18" i="5" l="1"/>
  <c r="I18" i="5"/>
  <c r="D18" i="5"/>
  <c r="E18" i="5"/>
  <c r="J18" i="5"/>
  <c r="C18" i="5"/>
  <c r="F19" i="3"/>
  <c r="L18" i="5"/>
  <c r="G18" i="5"/>
  <c r="N18" i="5"/>
  <c r="F18" i="5"/>
  <c r="H18" i="5"/>
  <c r="P18" i="5"/>
  <c r="Q18" i="5"/>
  <c r="M18" i="5" l="1"/>
  <c r="I18" i="4" l="1"/>
  <c r="H18" i="4"/>
  <c r="T18" i="4"/>
  <c r="S18" i="4"/>
  <c r="U18" i="4"/>
  <c r="Y18" i="4"/>
  <c r="W18" i="4"/>
  <c r="K18" i="4" l="1"/>
  <c r="G18" i="4"/>
  <c r="L18" i="4"/>
  <c r="M18" i="4"/>
  <c r="AA18" i="4"/>
  <c r="AG18" i="4"/>
  <c r="AC18" i="4"/>
  <c r="AE18" i="4"/>
  <c r="AF18" i="4"/>
  <c r="X18" i="4"/>
  <c r="P18" i="4"/>
  <c r="Q18" i="4"/>
  <c r="O18" i="4"/>
  <c r="AD18" i="4"/>
  <c r="R18" i="4"/>
  <c r="Z18" i="4"/>
  <c r="J18" i="4"/>
  <c r="V18" i="4" l="1"/>
  <c r="AB18" i="4"/>
  <c r="AJ18" i="4"/>
  <c r="N18" i="4"/>
  <c r="F18" i="4"/>
  <c r="AI18" i="4"/>
  <c r="H18" i="6"/>
  <c r="AH18" i="4"/>
  <c r="AK18" i="4" l="1"/>
  <c r="AM18" i="4"/>
  <c r="AN18" i="4"/>
  <c r="F18" i="6"/>
  <c r="E18" i="6"/>
  <c r="G18" i="6"/>
  <c r="C18" i="6"/>
  <c r="I18" i="6"/>
  <c r="AL18" i="4"/>
  <c r="J18" i="6" l="1"/>
  <c r="AO18" i="4"/>
  <c r="D18" i="6"/>
  <c r="AP18" i="4"/>
  <c r="K18" i="6" l="1"/>
  <c r="AQ18" i="4"/>
  <c r="AR18" i="4"/>
  <c r="AS18" i="4"/>
  <c r="AT18" i="4"/>
  <c r="L18" i="6" l="1"/>
  <c r="AW18" i="4"/>
  <c r="AV18" i="4"/>
  <c r="AU18" i="4"/>
  <c r="AX18" i="4"/>
  <c r="M18" i="6" l="1"/>
  <c r="AY18" i="4"/>
  <c r="BA18" i="4"/>
  <c r="AZ18" i="4"/>
  <c r="BE18" i="4" l="1"/>
  <c r="BG18" i="4"/>
  <c r="N18" i="6"/>
  <c r="BD18" i="4"/>
  <c r="BC18" i="4"/>
  <c r="BB18" i="4"/>
  <c r="BH18" i="4" l="1"/>
  <c r="BF18" i="4"/>
  <c r="BI18" i="4"/>
  <c r="BJ18" i="4"/>
  <c r="O18" i="6" l="1"/>
  <c r="BL18" i="4"/>
  <c r="BK18" i="4"/>
  <c r="P18" i="6"/>
  <c r="BM18" i="4"/>
  <c r="BP18" i="4"/>
  <c r="BN18" i="4" l="1"/>
  <c r="BR18" i="4"/>
  <c r="Q18" i="6"/>
  <c r="BO18" i="4"/>
  <c r="BQ18" i="4"/>
  <c r="R18" i="6" l="1"/>
  <c r="AH18" i="3"/>
  <c r="Z18" i="3"/>
  <c r="V18" i="3"/>
  <c r="BN18" i="3" l="1"/>
  <c r="BR18" i="3"/>
  <c r="J18" i="3"/>
  <c r="F18" i="3"/>
  <c r="AT18" i="3"/>
  <c r="AL18" i="3"/>
  <c r="BB18" i="3"/>
  <c r="AX18" i="3"/>
  <c r="AP18" i="3"/>
  <c r="BF18" i="3"/>
  <c r="AD18" i="3"/>
  <c r="BJ18" i="3"/>
  <c r="N18" i="3"/>
  <c r="R18" i="3"/>
  <c r="BI17" i="3"/>
  <c r="BI18" i="3"/>
  <c r="AY18" i="3"/>
  <c r="AC17" i="3"/>
  <c r="BH18" i="3"/>
  <c r="AK17" i="3"/>
  <c r="AM17" i="3" l="1"/>
  <c r="BN17" i="3"/>
  <c r="BR17" i="3"/>
  <c r="BM17" i="3"/>
  <c r="AT17" i="3"/>
  <c r="J17" i="3"/>
  <c r="X17" i="3"/>
  <c r="BC17" i="3"/>
  <c r="BF17" i="3"/>
  <c r="L17" i="3"/>
  <c r="BM18" i="3"/>
  <c r="W17" i="3"/>
  <c r="AB18" i="3"/>
  <c r="BL18" i="3"/>
  <c r="AV17" i="3"/>
  <c r="AD17" i="3"/>
  <c r="AX17" i="3"/>
  <c r="AV18" i="3"/>
  <c r="AJ18" i="3"/>
  <c r="K17" i="3"/>
  <c r="BH17" i="3"/>
  <c r="T17" i="3"/>
  <c r="AM18" i="3"/>
  <c r="AG18" i="3"/>
  <c r="AJ17" i="3"/>
  <c r="I17" i="3"/>
  <c r="AU18" i="3"/>
  <c r="AA17" i="3"/>
  <c r="BG17" i="3"/>
  <c r="V17" i="3"/>
  <c r="Y18" i="3"/>
  <c r="AN18" i="3"/>
  <c r="AE18" i="3"/>
  <c r="BQ17" i="3"/>
  <c r="BJ17" i="3"/>
  <c r="BC18" i="3"/>
  <c r="AK18" i="3"/>
  <c r="AO18" i="3"/>
  <c r="R17" i="3"/>
  <c r="BK18" i="3"/>
  <c r="Z17" i="3"/>
  <c r="BK17" i="3"/>
  <c r="AB17" i="3"/>
  <c r="AS18" i="3"/>
  <c r="T18" i="3"/>
  <c r="I18" i="3"/>
  <c r="AN17" i="3"/>
  <c r="AZ18" i="3"/>
  <c r="AZ17" i="3"/>
  <c r="AQ18" i="3"/>
  <c r="BG18" i="3"/>
  <c r="O18" i="3"/>
  <c r="O17" i="3"/>
  <c r="BL17" i="3"/>
  <c r="N17" i="3"/>
  <c r="AO17" i="3"/>
  <c r="P18" i="3"/>
  <c r="AI18" i="3"/>
  <c r="AH17" i="3"/>
  <c r="AQ17" i="3"/>
  <c r="F17" i="3"/>
  <c r="G17" i="3"/>
  <c r="S18" i="3"/>
  <c r="AF18" i="3"/>
  <c r="BA17" i="3"/>
  <c r="M17" i="3"/>
  <c r="AS17" i="3"/>
  <c r="P17" i="3"/>
  <c r="W18" i="3"/>
  <c r="AL17" i="3"/>
  <c r="AR18" i="3"/>
  <c r="AP17" i="3"/>
  <c r="AW17" i="3"/>
  <c r="BD17" i="3"/>
  <c r="BB17" i="3"/>
  <c r="U17" i="3"/>
  <c r="Q18" i="3"/>
  <c r="S17" i="3"/>
  <c r="BE18" i="3"/>
  <c r="AE17" i="3"/>
  <c r="H18" i="3"/>
  <c r="AU17" i="3"/>
  <c r="H17" i="3"/>
  <c r="AW18" i="3"/>
  <c r="BD18" i="3"/>
  <c r="G18" i="3"/>
  <c r="AG17" i="3"/>
  <c r="BP18" i="3"/>
  <c r="Q17" i="3"/>
  <c r="BQ18" i="3"/>
  <c r="AC18" i="3"/>
  <c r="BE17" i="3"/>
  <c r="H16" i="5"/>
  <c r="H17" i="5"/>
  <c r="P16" i="5"/>
  <c r="L16" i="5"/>
  <c r="O17" i="5" l="1"/>
  <c r="R17" i="5"/>
  <c r="N16" i="5"/>
  <c r="M18" i="3"/>
  <c r="F16" i="5"/>
  <c r="M17" i="5"/>
  <c r="E17" i="5"/>
  <c r="Q17" i="5"/>
  <c r="J17" i="5"/>
  <c r="J16" i="5"/>
  <c r="I17" i="5"/>
  <c r="AR17" i="3"/>
  <c r="E16" i="5"/>
  <c r="L18" i="3"/>
  <c r="AA18" i="3"/>
  <c r="X18" i="3"/>
  <c r="U18" i="3"/>
  <c r="K18" i="3"/>
  <c r="BO17" i="3"/>
  <c r="O16" i="5"/>
  <c r="G16" i="5"/>
  <c r="L17" i="5"/>
  <c r="F17" i="5"/>
  <c r="BA18" i="3"/>
  <c r="AI17" i="3"/>
  <c r="C17" i="5"/>
  <c r="Q16" i="5"/>
  <c r="K16" i="5"/>
  <c r="K17" i="5"/>
  <c r="I16" i="5"/>
  <c r="M16" i="5"/>
  <c r="AY17" i="3"/>
  <c r="N17" i="5"/>
  <c r="G17" i="5"/>
  <c r="AF17" i="3"/>
  <c r="BO18" i="3"/>
  <c r="Y17" i="3"/>
  <c r="P17" i="5"/>
  <c r="C16" i="5"/>
  <c r="R16" i="5"/>
  <c r="BP17" i="3"/>
  <c r="D16" i="5" l="1"/>
  <c r="D17" i="5"/>
  <c r="AB16" i="4" l="1"/>
  <c r="AA16" i="4"/>
  <c r="AG17" i="4"/>
  <c r="AF17" i="4"/>
  <c r="O17" i="4"/>
  <c r="P17" i="4"/>
  <c r="Q17" i="4"/>
  <c r="S17" i="4"/>
  <c r="T17" i="4"/>
  <c r="Y17" i="4"/>
  <c r="H16" i="4"/>
  <c r="K16" i="4"/>
  <c r="M16" i="4"/>
  <c r="S16" i="4"/>
  <c r="AJ17" i="4"/>
  <c r="AE16" i="4"/>
  <c r="AG16" i="4"/>
  <c r="G17" i="4" l="1"/>
  <c r="AI17" i="4"/>
  <c r="W17" i="4"/>
  <c r="O16" i="4"/>
  <c r="I17" i="4"/>
  <c r="Q16" i="4"/>
  <c r="X17" i="4"/>
  <c r="H17" i="4"/>
  <c r="U17" i="4"/>
  <c r="AA17" i="4"/>
  <c r="P16" i="4"/>
  <c r="AE17" i="4"/>
  <c r="AB17" i="4"/>
  <c r="M17" i="4"/>
  <c r="Y16" i="4"/>
  <c r="AK17" i="4"/>
  <c r="U16" i="4"/>
  <c r="AF16" i="4"/>
  <c r="K17" i="4"/>
  <c r="W16" i="4"/>
  <c r="L16" i="4"/>
  <c r="AC17" i="4"/>
  <c r="X16" i="4"/>
  <c r="I16" i="4"/>
  <c r="G16" i="4"/>
  <c r="L17" i="4"/>
  <c r="AC16" i="4"/>
  <c r="AD17" i="4"/>
  <c r="N16" i="4"/>
  <c r="V16" i="4"/>
  <c r="V17" i="4"/>
  <c r="J17" i="4" l="1"/>
  <c r="AJ16" i="4"/>
  <c r="AK16" i="4"/>
  <c r="AO17" i="4"/>
  <c r="N17" i="4"/>
  <c r="R17" i="4"/>
  <c r="AI16" i="4"/>
  <c r="AM17" i="4"/>
  <c r="J16" i="4"/>
  <c r="Z16" i="4"/>
  <c r="Z17" i="4"/>
  <c r="AN17" i="4"/>
  <c r="F16" i="4"/>
  <c r="R16" i="4"/>
  <c r="T16" i="4"/>
  <c r="D17" i="6"/>
  <c r="F17" i="6"/>
  <c r="AD16" i="4"/>
  <c r="AH17" i="4"/>
  <c r="H16" i="6" l="1"/>
  <c r="F16" i="6"/>
  <c r="C16" i="6"/>
  <c r="D16" i="6"/>
  <c r="I17" i="6"/>
  <c r="AQ17" i="4"/>
  <c r="E17" i="6"/>
  <c r="G16" i="6"/>
  <c r="G17" i="6"/>
  <c r="E16" i="6"/>
  <c r="AR17" i="4"/>
  <c r="H17" i="6"/>
  <c r="AS17" i="4"/>
  <c r="AM16" i="4"/>
  <c r="C17" i="6"/>
  <c r="F17" i="4"/>
  <c r="AN16" i="4"/>
  <c r="AO16" i="4"/>
  <c r="AH16" i="4"/>
  <c r="AL17" i="4"/>
  <c r="AU17" i="4" l="1"/>
  <c r="AV17" i="4"/>
  <c r="AQ16" i="4"/>
  <c r="I16" i="6"/>
  <c r="AS16" i="4"/>
  <c r="AW17" i="4"/>
  <c r="AR16" i="4"/>
  <c r="J17" i="6"/>
  <c r="AL16" i="4"/>
  <c r="AP17" i="4"/>
  <c r="AZ17" i="4" l="1"/>
  <c r="AY17" i="4"/>
  <c r="BA17" i="4"/>
  <c r="AW16" i="4"/>
  <c r="AU16" i="4"/>
  <c r="AV16" i="4"/>
  <c r="K17" i="6"/>
  <c r="J16" i="6"/>
  <c r="AP16" i="4"/>
  <c r="AT17" i="4"/>
  <c r="AZ16" i="4" l="1"/>
  <c r="AY16" i="4"/>
  <c r="BA16" i="4"/>
  <c r="BE17" i="4"/>
  <c r="BC17" i="4"/>
  <c r="BD17" i="4"/>
  <c r="L17" i="6"/>
  <c r="K16" i="6"/>
  <c r="AT16" i="4"/>
  <c r="AX17" i="4"/>
  <c r="BI17" i="4" l="1"/>
  <c r="BG17" i="4"/>
  <c r="BH17" i="4"/>
  <c r="BE16" i="4"/>
  <c r="BC16" i="4"/>
  <c r="BD16" i="4"/>
  <c r="L16" i="6"/>
  <c r="M17" i="6"/>
  <c r="BB17" i="4"/>
  <c r="AX16" i="4"/>
  <c r="BI16" i="4" l="1"/>
  <c r="BG16" i="4"/>
  <c r="BH16" i="4"/>
  <c r="BK17" i="4"/>
  <c r="BM17" i="4"/>
  <c r="BL17" i="4"/>
  <c r="M16" i="6"/>
  <c r="N17" i="6"/>
  <c r="BF17" i="4"/>
  <c r="BB16" i="4"/>
  <c r="BQ17" i="4" l="1"/>
  <c r="BP17" i="4"/>
  <c r="BO17" i="4"/>
  <c r="BL16" i="4"/>
  <c r="BM16" i="4"/>
  <c r="BK16" i="4"/>
  <c r="N16" i="6"/>
  <c r="O17" i="6"/>
  <c r="BF16" i="4"/>
  <c r="BJ17" i="4"/>
  <c r="BQ16" i="4" l="1"/>
  <c r="BP16" i="4"/>
  <c r="BO16" i="4"/>
  <c r="O16" i="6"/>
  <c r="P17" i="6"/>
  <c r="BJ16" i="4"/>
  <c r="BN17" i="4" l="1"/>
  <c r="BR17" i="4"/>
  <c r="Q17" i="6"/>
  <c r="P16" i="6"/>
  <c r="BN16" i="4" l="1"/>
  <c r="BR16" i="4"/>
  <c r="R17" i="6"/>
  <c r="Q16" i="6"/>
  <c r="R16" i="6" l="1"/>
  <c r="BR20" i="3"/>
  <c r="AE20" i="3" l="1"/>
  <c r="P20" i="3"/>
  <c r="G20" i="3"/>
  <c r="BM20" i="3"/>
  <c r="W20" i="3"/>
  <c r="AC28" i="3"/>
  <c r="G28" i="3"/>
  <c r="BR28" i="3"/>
  <c r="AI28" i="3"/>
  <c r="BO28" i="3"/>
  <c r="BP28" i="3"/>
  <c r="AO28" i="3"/>
  <c r="AR28" i="3"/>
  <c r="H28" i="3"/>
  <c r="AU28" i="3" l="1"/>
  <c r="BE28" i="3"/>
  <c r="AV20" i="3"/>
  <c r="AS28" i="3"/>
  <c r="BH20" i="3"/>
  <c r="AY20" i="3"/>
  <c r="AS20" i="3"/>
  <c r="AF28" i="3"/>
  <c r="AE28" i="3"/>
  <c r="AC20" i="3"/>
  <c r="H20" i="3"/>
  <c r="AO20" i="3"/>
  <c r="AG28" i="3"/>
  <c r="I28" i="3"/>
  <c r="AJ20" i="3"/>
  <c r="BL28" i="3"/>
  <c r="BP20" i="3"/>
  <c r="M28" i="3"/>
  <c r="AQ28" i="3"/>
  <c r="BM28" i="3"/>
  <c r="BA20" i="3"/>
  <c r="AF20" i="3"/>
  <c r="T20" i="3"/>
  <c r="M20" i="3"/>
  <c r="S28" i="3"/>
  <c r="BA28" i="3"/>
  <c r="AK20" i="3"/>
  <c r="T28" i="3"/>
  <c r="I20" i="3"/>
  <c r="AN20" i="3"/>
  <c r="BI28" i="3"/>
  <c r="X20" i="3"/>
  <c r="S20" i="3"/>
  <c r="AA20" i="3"/>
  <c r="AJ28" i="3"/>
  <c r="AN28" i="3"/>
  <c r="BI20" i="3"/>
  <c r="Y20" i="3"/>
  <c r="BL20" i="3"/>
  <c r="BQ28" i="3"/>
  <c r="X28" i="3"/>
  <c r="AM20" i="3"/>
  <c r="L20" i="3"/>
  <c r="Y28" i="3"/>
  <c r="BH28" i="3"/>
  <c r="AY28" i="3"/>
  <c r="AI20" i="3"/>
  <c r="BE20" i="3"/>
  <c r="BQ20" i="3"/>
  <c r="AM28" i="3"/>
  <c r="AA28" i="3"/>
  <c r="W28" i="3"/>
  <c r="L28" i="3"/>
  <c r="AQ20" i="3"/>
  <c r="AU20" i="3"/>
  <c r="AW20" i="3"/>
  <c r="AB28" i="3"/>
  <c r="AK28" i="3"/>
  <c r="AV28" i="3"/>
  <c r="AW28" i="3"/>
  <c r="P28" i="3"/>
  <c r="AB20" i="3"/>
  <c r="AG20" i="3"/>
  <c r="BO20" i="3"/>
  <c r="Q20" i="3"/>
  <c r="K20" i="3"/>
  <c r="AT28" i="3"/>
  <c r="AZ28" i="3"/>
  <c r="AX20" i="3"/>
  <c r="AX28" i="3"/>
  <c r="AH20" i="3"/>
  <c r="BF20" i="3" l="1"/>
  <c r="AP20" i="3"/>
  <c r="V20" i="3"/>
  <c r="AD20" i="3"/>
  <c r="AT20" i="3"/>
  <c r="R20" i="3"/>
  <c r="AR20" i="3"/>
  <c r="BB20" i="3"/>
  <c r="BB28" i="3"/>
  <c r="AP28" i="3"/>
  <c r="BD28" i="3"/>
  <c r="U20" i="3"/>
  <c r="O20" i="3"/>
  <c r="AL28" i="3"/>
  <c r="F28" i="3"/>
  <c r="J28" i="3"/>
  <c r="BF28" i="3"/>
  <c r="BJ20" i="3"/>
  <c r="BN20" i="3"/>
  <c r="N20" i="3"/>
  <c r="F20" i="3"/>
  <c r="BN28" i="3"/>
  <c r="BJ28" i="3"/>
  <c r="BC28" i="3"/>
  <c r="BK20" i="3"/>
  <c r="J20" i="3"/>
  <c r="N28" i="3"/>
  <c r="AL20" i="3"/>
  <c r="BK28" i="3"/>
  <c r="Z20" i="3"/>
  <c r="R19" i="5"/>
  <c r="R28" i="3"/>
  <c r="I19" i="5"/>
  <c r="L19" i="5"/>
  <c r="M19" i="5" l="1"/>
  <c r="O26" i="5"/>
  <c r="E19" i="5"/>
  <c r="M26" i="5"/>
  <c r="Q19" i="5"/>
  <c r="G19" i="5"/>
  <c r="E26" i="5"/>
  <c r="K26" i="5"/>
  <c r="N19" i="5"/>
  <c r="V28" i="3"/>
  <c r="K28" i="3"/>
  <c r="O28" i="3"/>
  <c r="C19" i="5"/>
  <c r="Q28" i="3"/>
  <c r="U28" i="3"/>
  <c r="L26" i="5"/>
  <c r="R26" i="5"/>
  <c r="Q26" i="5"/>
  <c r="F19" i="5"/>
  <c r="J19" i="5"/>
  <c r="P26" i="5"/>
  <c r="N26" i="5"/>
  <c r="H19" i="5"/>
  <c r="Z28" i="3"/>
  <c r="AZ20" i="3"/>
  <c r="BD20" i="3"/>
  <c r="C26" i="5"/>
  <c r="BG28" i="3"/>
  <c r="D19" i="5" l="1"/>
  <c r="BC20" i="3"/>
  <c r="BG20" i="3"/>
  <c r="K19" i="5"/>
  <c r="AD28" i="3"/>
  <c r="AH28" i="3"/>
  <c r="F26" i="5"/>
  <c r="D26" i="5"/>
  <c r="H26" i="5"/>
  <c r="I26" i="5"/>
  <c r="J26" i="5"/>
  <c r="G26" i="5" l="1"/>
  <c r="O19" i="5"/>
  <c r="P19" i="5"/>
  <c r="AB26" i="4"/>
  <c r="G26" i="4"/>
  <c r="H26" i="4"/>
  <c r="M26" i="4"/>
  <c r="L26" i="4"/>
  <c r="M19" i="4"/>
  <c r="K19" i="4"/>
  <c r="P19" i="4"/>
  <c r="O19" i="4"/>
  <c r="U19" i="4"/>
  <c r="T26" i="4" l="1"/>
  <c r="U26" i="4"/>
  <c r="X19" i="4"/>
  <c r="K26" i="4"/>
  <c r="S26" i="4"/>
  <c r="AF26" i="4"/>
  <c r="I19" i="4"/>
  <c r="Q26" i="4"/>
  <c r="G19" i="4"/>
  <c r="P26" i="4"/>
  <c r="AK26" i="4"/>
  <c r="W26" i="4"/>
  <c r="AJ26" i="4"/>
  <c r="Q19" i="4"/>
  <c r="AB19" i="4"/>
  <c r="AE26" i="4"/>
  <c r="O26" i="4"/>
  <c r="H19" i="4"/>
  <c r="AI26" i="4"/>
  <c r="AG26" i="4"/>
  <c r="AC26" i="4"/>
  <c r="AF19" i="4"/>
  <c r="T19" i="4"/>
  <c r="I26" i="4"/>
  <c r="AA26" i="4"/>
  <c r="Y19" i="4"/>
  <c r="AG19" i="4"/>
  <c r="AC19" i="4"/>
  <c r="Y26" i="4"/>
  <c r="S19" i="4"/>
  <c r="X26" i="4"/>
  <c r="AD19" i="4"/>
  <c r="J19" i="4" l="1"/>
  <c r="AD26" i="4"/>
  <c r="V26" i="4"/>
  <c r="AJ19" i="4"/>
  <c r="N19" i="4"/>
  <c r="AE19" i="4"/>
  <c r="AM26" i="4"/>
  <c r="F19" i="4"/>
  <c r="R26" i="4"/>
  <c r="AA19" i="4"/>
  <c r="W19" i="4"/>
  <c r="J26" i="4"/>
  <c r="Z26" i="4"/>
  <c r="L19" i="4"/>
  <c r="N26" i="4"/>
  <c r="AO26" i="4"/>
  <c r="AN26" i="4"/>
  <c r="F26" i="4"/>
  <c r="R19" i="4"/>
  <c r="AH19" i="4"/>
  <c r="AH26" i="4"/>
  <c r="G26" i="6" l="1"/>
  <c r="F19" i="6"/>
  <c r="AS26" i="4"/>
  <c r="AK19" i="4"/>
  <c r="AO19" i="4"/>
  <c r="AN19" i="4"/>
  <c r="H26" i="6"/>
  <c r="I26" i="6"/>
  <c r="C19" i="6"/>
  <c r="AR26" i="4"/>
  <c r="F26" i="6"/>
  <c r="E26" i="6"/>
  <c r="I19" i="6"/>
  <c r="AQ26" i="4"/>
  <c r="Z19" i="4"/>
  <c r="V19" i="4"/>
  <c r="E19" i="6"/>
  <c r="AI19" i="4"/>
  <c r="C26" i="6"/>
  <c r="AL26" i="4"/>
  <c r="AL19" i="4"/>
  <c r="J26" i="6" l="1"/>
  <c r="J19" i="6"/>
  <c r="D19" i="6"/>
  <c r="G19" i="6"/>
  <c r="H19" i="6"/>
  <c r="AV26" i="4"/>
  <c r="AR19" i="4"/>
  <c r="AM19" i="4"/>
  <c r="AW26" i="4"/>
  <c r="D26" i="6"/>
  <c r="AU26" i="4"/>
  <c r="AS19" i="4"/>
  <c r="AP26" i="4"/>
  <c r="AP19" i="4"/>
  <c r="K26" i="6" l="1"/>
  <c r="AU19" i="4"/>
  <c r="AV19" i="4"/>
  <c r="K19" i="6"/>
  <c r="AQ19" i="4"/>
  <c r="AW19" i="4"/>
  <c r="AZ26" i="4"/>
  <c r="AY26" i="4"/>
  <c r="BA26" i="4"/>
  <c r="AT26" i="4"/>
  <c r="AT19" i="4"/>
  <c r="BE26" i="4" l="1"/>
  <c r="BD26" i="4"/>
  <c r="BC26" i="4"/>
  <c r="AY19" i="4"/>
  <c r="BA19" i="4"/>
  <c r="AZ19" i="4"/>
  <c r="L19" i="6"/>
  <c r="L26" i="6"/>
  <c r="AX26" i="4"/>
  <c r="AX19" i="4"/>
  <c r="BG26" i="4" l="1"/>
  <c r="BI26" i="4"/>
  <c r="BH26" i="4"/>
  <c r="M19" i="6"/>
  <c r="M26" i="6"/>
  <c r="BD19" i="4"/>
  <c r="BC19" i="4"/>
  <c r="BE19" i="4"/>
  <c r="BB19" i="4"/>
  <c r="BB26" i="4"/>
  <c r="BK26" i="4" l="1"/>
  <c r="BM26" i="4"/>
  <c r="BL26" i="4"/>
  <c r="N26" i="6"/>
  <c r="N19" i="6"/>
  <c r="BH19" i="4"/>
  <c r="BI19" i="4"/>
  <c r="BG19" i="4"/>
  <c r="BF26" i="4"/>
  <c r="BF19" i="4"/>
  <c r="BK19" i="4" l="1"/>
  <c r="BM19" i="4"/>
  <c r="BP26" i="4"/>
  <c r="BQ26" i="4"/>
  <c r="BO26" i="4"/>
  <c r="BQ19" i="4"/>
  <c r="BO19" i="4"/>
  <c r="O19" i="6"/>
  <c r="O26" i="6"/>
  <c r="BL19" i="4"/>
  <c r="BJ26" i="4"/>
  <c r="BJ19" i="4"/>
  <c r="P26" i="6" l="1"/>
  <c r="P19" i="6"/>
  <c r="BP19" i="4"/>
  <c r="BN19" i="4" l="1"/>
  <c r="BR19" i="4"/>
  <c r="BN26" i="4"/>
  <c r="BR26" i="4"/>
  <c r="Q19" i="6"/>
  <c r="Q26" i="6"/>
  <c r="R26" i="6" l="1"/>
  <c r="R19" i="6"/>
</calcChain>
</file>

<file path=xl/sharedStrings.xml><?xml version="1.0" encoding="utf-8"?>
<sst xmlns="http://schemas.openxmlformats.org/spreadsheetml/2006/main" count="699" uniqueCount="159">
  <si>
    <t>RAMOS</t>
  </si>
  <si>
    <t>2007:I</t>
  </si>
  <si>
    <t>2007:II</t>
  </si>
  <si>
    <t>2007:III</t>
  </si>
  <si>
    <t>2007:IV</t>
  </si>
  <si>
    <t>2008:I</t>
  </si>
  <si>
    <t>2008:II</t>
  </si>
  <si>
    <t>2008:III</t>
  </si>
  <si>
    <t>2008:IV</t>
  </si>
  <si>
    <t>2009:I</t>
  </si>
  <si>
    <t>2009:II</t>
  </si>
  <si>
    <t>2009:III</t>
  </si>
  <si>
    <t>2009:IV</t>
  </si>
  <si>
    <t>2010:I</t>
  </si>
  <si>
    <t>2010:II</t>
  </si>
  <si>
    <t>2010:III</t>
  </si>
  <si>
    <t>2010:IV</t>
  </si>
  <si>
    <t>2011:I</t>
  </si>
  <si>
    <t>2011:II</t>
  </si>
  <si>
    <t>2011:III</t>
  </si>
  <si>
    <t>2011:IV</t>
  </si>
  <si>
    <t>2012:I</t>
  </si>
  <si>
    <t>2012:II</t>
  </si>
  <si>
    <t>2012:III</t>
  </si>
  <si>
    <t>2012:IV</t>
  </si>
  <si>
    <t>2013:I</t>
  </si>
  <si>
    <t>2013:II</t>
  </si>
  <si>
    <t>2013:III</t>
  </si>
  <si>
    <t>2013:IV</t>
  </si>
  <si>
    <t>2014:I</t>
  </si>
  <si>
    <t>2014:II</t>
  </si>
  <si>
    <t>2014:III</t>
  </si>
  <si>
    <t>2014:IV</t>
  </si>
  <si>
    <t>2015:I</t>
  </si>
  <si>
    <t>2015:II</t>
  </si>
  <si>
    <t>2015:III</t>
  </si>
  <si>
    <t>2015:IV</t>
  </si>
  <si>
    <t>2016:I</t>
  </si>
  <si>
    <t>2016:II</t>
  </si>
  <si>
    <t>2016:III</t>
  </si>
  <si>
    <t>2016:IV</t>
  </si>
  <si>
    <t>2017:I</t>
  </si>
  <si>
    <t>2017:II</t>
  </si>
  <si>
    <t>2017:III</t>
  </si>
  <si>
    <t>2017:IV</t>
  </si>
  <si>
    <t>2018:I</t>
  </si>
  <si>
    <t>2018:II</t>
  </si>
  <si>
    <t>2018:III</t>
  </si>
  <si>
    <t>2018:IV</t>
  </si>
  <si>
    <t>2019:I</t>
  </si>
  <si>
    <t>2019:II</t>
  </si>
  <si>
    <t>2019:III</t>
  </si>
  <si>
    <t>2019:IV</t>
  </si>
  <si>
    <t>2020:I</t>
  </si>
  <si>
    <t>2020:II</t>
  </si>
  <si>
    <t>2020:III</t>
  </si>
  <si>
    <t>2020:IV</t>
  </si>
  <si>
    <t>2021:I</t>
  </si>
  <si>
    <t>2021:II</t>
  </si>
  <si>
    <t>2021:III</t>
  </si>
  <si>
    <t>2021:IV</t>
  </si>
  <si>
    <t>2022:I</t>
  </si>
  <si>
    <t>2022:II</t>
  </si>
  <si>
    <t>2022:III</t>
  </si>
  <si>
    <t>2022:IV</t>
  </si>
  <si>
    <t>Agricultura, pecuária e silvicultura</t>
  </si>
  <si>
    <t>Indústrias extrativas</t>
  </si>
  <si>
    <t>Eletricidade e água</t>
  </si>
  <si>
    <t>Construção</t>
  </si>
  <si>
    <t>Comércio e reparação</t>
  </si>
  <si>
    <t>Alojamento e restauração</t>
  </si>
  <si>
    <t>Atividades de Informação e de comunicação</t>
  </si>
  <si>
    <t>Atividades financeiras e de seguros</t>
  </si>
  <si>
    <t>Atividades imobiliárias</t>
  </si>
  <si>
    <t>Atividades de serviços às empresas</t>
  </si>
  <si>
    <t>Administração pública e segurança social</t>
  </si>
  <si>
    <t>Educação</t>
  </si>
  <si>
    <t xml:space="preserve">Outras atividades de serviços </t>
  </si>
  <si>
    <t>VALOR ACRESCENTADO</t>
  </si>
  <si>
    <t>Impostos líquidos de subsídios sobre produtos</t>
  </si>
  <si>
    <t>PRODUTO INTERNO BRUTO</t>
  </si>
  <si>
    <t>PIB</t>
  </si>
  <si>
    <t>Coluna1</t>
  </si>
  <si>
    <t>1. Despesa de Consumo Final</t>
  </si>
  <si>
    <t>Privada</t>
  </si>
  <si>
    <t>2. Investimento</t>
  </si>
  <si>
    <t>3. Exportações</t>
  </si>
  <si>
    <t>Exportações de Bens</t>
  </si>
  <si>
    <t>Exportações de Serviços</t>
  </si>
  <si>
    <t>4. Importações</t>
  </si>
  <si>
    <t>Importações de Bens</t>
  </si>
  <si>
    <t>Importações de Serviços</t>
  </si>
  <si>
    <t>Exportações liquidas (3 - 4)</t>
  </si>
  <si>
    <t>PIB (1+2+3 - 4)</t>
  </si>
  <si>
    <t>Taxa de Variação Homóloga ( em %)</t>
  </si>
  <si>
    <t>Despesa de Consumo Final</t>
  </si>
  <si>
    <t>Investimento</t>
  </si>
  <si>
    <t>Exportações</t>
  </si>
  <si>
    <t>Importações</t>
  </si>
  <si>
    <t>Exportações liquidas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</si>
  <si>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</si>
  <si>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</si>
  <si>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</si>
  <si>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</si>
  <si>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</si>
  <si>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</si>
  <si>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</si>
  <si>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</si>
  <si>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</si>
  <si>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</si>
  <si>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</si>
  <si>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</si>
  <si>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 xml:space="preserve">Outras atividades de serviços  </t>
  </si>
  <si>
    <t>Fonte: INE - Contas Nacionais Trimestrais</t>
  </si>
  <si>
    <t>Pesca e aquacultura</t>
  </si>
  <si>
    <t>Saúde e acão social</t>
  </si>
  <si>
    <t>Indústrias transformadoras</t>
  </si>
  <si>
    <t>Transporte e armazenagem</t>
  </si>
  <si>
    <t>Atividade de Informação e de comunicação</t>
  </si>
  <si>
    <r>
      <t>2022</t>
    </r>
    <r>
      <rPr>
        <b/>
        <vertAlign val="superscript"/>
        <sz val="11"/>
        <color rgb="FF000000"/>
        <rFont val="Arial"/>
        <family val="2"/>
      </rPr>
      <t>P</t>
    </r>
  </si>
  <si>
    <t>P - Provisório</t>
  </si>
  <si>
    <t>2023:I</t>
  </si>
  <si>
    <t>2019</t>
  </si>
  <si>
    <t>2023:II</t>
  </si>
  <si>
    <t>2020</t>
  </si>
  <si>
    <t>Taxa de Variação ( em %)</t>
  </si>
  <si>
    <t>2023:III</t>
  </si>
  <si>
    <t>Quadros das Contas Nacionais Trimestrais anualizadas: 2007 - 2023 (Base 2015, SCN 2008)</t>
  </si>
  <si>
    <t>Quadro 2.1 - PIB a preços de mercado (preços correntes) na ótica da Produção, 2007 – 2023 (em Milhões de escudos)</t>
  </si>
  <si>
    <t>Quadro 2.2 - PIB em volume encadeado na ótica da Produção, 2007 – 2023 (em Milhões de escudos)</t>
  </si>
  <si>
    <t>Quadro 2.3 - Taxas de variação (%) do PIB em volume encadeado na ótica da Produção, 2008 – 2023</t>
  </si>
  <si>
    <t>Quadro 2.4 - PIB a preços de mercado (preços correntes) na ótica da Despesa, 2007 – 2023 (em Milhões de escudos)</t>
  </si>
  <si>
    <t>Quadro 2.5 - PIB em volume encadeado na ótica da Despesa, 2007 – 2023 (em Milhões de escudos)</t>
  </si>
  <si>
    <t>2023:IV</t>
  </si>
  <si>
    <t>Quadro 2.1 - PIB a preços de mercado (preços correntes) na óptica da Produção,  2007 – 2023 (em Milhões de escudos)</t>
  </si>
  <si>
    <t>Nota: Os dados de 2007 a 2021 são definitivos e os de 2022 e 2023 são estimativas resultantes do acumulado dos respetivos trimestres</t>
  </si>
  <si>
    <r>
      <t>2023</t>
    </r>
    <r>
      <rPr>
        <b/>
        <vertAlign val="superscript"/>
        <sz val="11"/>
        <color rgb="FF000000"/>
        <rFont val="Arial"/>
        <family val="2"/>
      </rPr>
      <t>P</t>
    </r>
  </si>
  <si>
    <t>2021</t>
  </si>
  <si>
    <t>Quadro 2.3 - Taxas de variação (%) do PIB em volume encadeado na óptica da Produção,  2008 – 2023</t>
  </si>
  <si>
    <t>Pública</t>
  </si>
  <si>
    <t>Quadros das Contas Nacionais Trimestrais: 1º T 2007 - 1º T 2024 (Base 2015, SCN 2008)</t>
  </si>
  <si>
    <t>Quadro 1.1 - PIB a preços de mercado (preços correntes) na ótica da Produção, 1º T 2007 – 1º T 2024 (em Milhões de escudos)</t>
  </si>
  <si>
    <t>Quadro 1.2 - PIB em volume encadeado na ótica da Produção, 1º T 2007 – 1º T 2024 (em Milhões de escudos)</t>
  </si>
  <si>
    <t xml:space="preserve">Quadro 1.3 - Taxas de variação (%) do PIB em volume encadeado na ótica da Produção, 1º T 2008 – 1º T 2024 </t>
  </si>
  <si>
    <t>Quadro 1.4 - PIB a preços de mercado (preços correntes) na ótica da Despesa, 1º T 2007 – 1º T 2024 (em Milhões de escudos)</t>
  </si>
  <si>
    <t>Quadro 1.5 - PIB em volume encadeado na ótica da Despesa, 1º T 2007 – 1º T 2024 (em Milhões de escudos)</t>
  </si>
  <si>
    <t>2024:I</t>
  </si>
  <si>
    <t>Quadro 1.1 - PIB a preços de mercado (preços correntes) na óptica da Produção, 1º T 2007 – 1º T 2024 (em Milhões de escudos)</t>
  </si>
  <si>
    <t>Quadro 1.2 - PIB em volume encadeado na óptica da Produção, 1º T 2007 – 1º T 2024 (em Milhões de escudos)</t>
  </si>
  <si>
    <t xml:space="preserve">Quadro 1.3 - Taxas de variação (%) do PIB em volume encadeado na óptica da Produção, 1º T 2008 – 1º T 2024 </t>
  </si>
  <si>
    <t>Quadro 1.4 - PIB a preços de mercado (preços correntes) na óptica da Despesa, 1º T 2007 – 1º T 2024 (em Milhões de escudos)</t>
  </si>
  <si>
    <t>Quadro 1.5 - PIB em volume encadeado na óptica da Despesa, 1º T 2007 – 1º T 2024 (em Milhões de escudos)</t>
  </si>
  <si>
    <t>Coluna 1</t>
  </si>
  <si>
    <t xml:space="preserve">VA CORRENTE POR SECTORES DE ATIVIDADE </t>
  </si>
  <si>
    <t>Quadro 2.2 - PIB em volume encadeado na óptica da Produção, 2007 – 2023 (em Milhões de escudos)</t>
  </si>
  <si>
    <t xml:space="preserve">VA ENCADEADO POR SECTORES DE ATIVIDADE </t>
  </si>
  <si>
    <t xml:space="preserve">RAMOS DE ATIVIDADE </t>
  </si>
  <si>
    <t>Quadro 2.4 - PIB a preços de mercado (preços correntes) na óptica da Despesa, 2007 – 2023 (em Milhões de escudos)</t>
  </si>
  <si>
    <t>Quadro 2.5 - PIB em volume encadeado na óptica da Despesa, 2007 – 2023 (em Milhões de escudos)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</si>
</sst>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\ _€_-;\-* #,##0.00\ _€_-;_-* &quot;-&quot;??\ _€_-;_-@_-"/>
    <numFmt numFmtId="165" formatCode="_-* #,##0\ _€_-;\-* #,##0\ _€_-;_-* &quot;-&quot;??\ _€_-;_-@_-"/>
    <numFmt numFmtId="166" formatCode="#,##0_ ;\-#,##0\ "/>
    <numFmt numFmtId="167" formatCode="#,##0.0_ ;\-#,##0.0\ "/>
    <numFmt numFmtId="168" formatCode="0.0"/>
    <numFmt numFmtId="169" formatCode="#,##0.0"/>
    <numFmt numFmtId="170" formatCode="0.0%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sz val="11"/>
      <color rgb="FF221E20"/>
      <name val="Arial"/>
      <family val="2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vertAlign val="superscript"/>
      <sz val="11"/>
      <color rgb="FF000000"/>
      <name val="Arial"/>
      <family val="2"/>
    </font>
    <font>
      <sz val="11"/>
      <name val="Arial"/>
      <family val="2"/>
    </font>
    <font>
      <b/>
      <sz val="11"/>
      <color rgb="FF221E20"/>
      <name val="Arial"/>
      <family val="2"/>
    </font>
    <font>
      <b/>
      <sz val="11"/>
      <color rgb="FF221E20"/>
      <name val="Arial"/>
      <family val="2"/>
    </font>
    <font>
      <sz val="11"/>
      <name val="Arial"/>
      <family val="2"/>
    </font>
    <font>
      <b/>
      <sz val="11"/>
      <color rgb="FF221E20"/>
      <name val="Arial"/>
    </font>
    <font>
      <sz val="11"/>
      <name val="Arial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theme="4" tint="0.39997558519241921"/>
      </right>
      <top style="thin">
        <color indexed="64"/>
      </top>
      <bottom style="thin">
        <color auto="1"/>
      </bottom>
      <diagonal/>
    </border>
    <border>
      <left/>
      <right/>
      <top style="medium">
        <color theme="1"/>
      </top>
      <bottom style="medium">
        <color theme="1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36">
    <xf numFmtId="0" fontId="0" fillId="0" borderId="0" xfId="0"/>
    <xf numFmtId="0" fontId="2" fillId="0" borderId="0" xfId="0" applyFont="1"/>
    <xf numFmtId="0" fontId="4" fillId="0" borderId="0" xfId="4" quotePrefix="1" applyFont="1" applyAlignment="1">
      <alignment horizontal="left"/>
    </xf>
    <xf numFmtId="0" fontId="5" fillId="0" borderId="0" xfId="6" quotePrefix="1" applyFont="1" applyAlignment="1" applyProtection="1">
      <alignment horizontal="left"/>
    </xf>
    <xf numFmtId="0" fontId="6" fillId="0" borderId="0" xfId="3" applyFont="1" applyAlignment="1">
      <alignment vertical="center"/>
    </xf>
    <xf numFmtId="0" fontId="4" fillId="4" borderId="0" xfId="3" quotePrefix="1" applyFont="1" applyFill="1" applyAlignment="1">
      <alignment horizontal="left" vertical="center"/>
    </xf>
    <xf numFmtId="0" fontId="4" fillId="4" borderId="3" xfId="3" applyFont="1" applyFill="1" applyBorder="1" applyAlignment="1">
      <alignment vertical="center"/>
    </xf>
    <xf numFmtId="0" fontId="6" fillId="2" borderId="3" xfId="3" applyFont="1" applyFill="1" applyBorder="1" applyAlignment="1">
      <alignment vertical="center"/>
    </xf>
    <xf numFmtId="1" fontId="4" fillId="2" borderId="3" xfId="3" applyNumberFormat="1" applyFont="1" applyFill="1" applyBorder="1" applyAlignment="1">
      <alignment horizontal="right" vertical="center"/>
    </xf>
    <xf numFmtId="165" fontId="7" fillId="2" borderId="3" xfId="1" applyNumberFormat="1" applyFont="1" applyFill="1" applyBorder="1" applyAlignment="1">
      <alignment horizontal="center" vertical="center"/>
    </xf>
    <xf numFmtId="0" fontId="6" fillId="5" borderId="0" xfId="3" applyFont="1" applyFill="1" applyAlignment="1">
      <alignment vertical="center"/>
    </xf>
    <xf numFmtId="3" fontId="6" fillId="5" borderId="0" xfId="3" applyNumberFormat="1" applyFont="1" applyFill="1" applyAlignment="1">
      <alignment horizontal="right" vertical="center"/>
    </xf>
    <xf numFmtId="0" fontId="6" fillId="0" borderId="0" xfId="3" applyFont="1" applyAlignment="1">
      <alignment horizontal="left" vertical="center" indent="2"/>
    </xf>
    <xf numFmtId="3" fontId="6" fillId="0" borderId="0" xfId="3" applyNumberFormat="1" applyFont="1" applyAlignment="1">
      <alignment horizontal="right" vertical="center"/>
    </xf>
    <xf numFmtId="3" fontId="6" fillId="3" borderId="0" xfId="3" applyNumberFormat="1" applyFont="1" applyFill="1" applyAlignment="1">
      <alignment horizontal="right" vertical="center"/>
    </xf>
    <xf numFmtId="0" fontId="6" fillId="3" borderId="0" xfId="3" applyFont="1" applyFill="1" applyAlignment="1">
      <alignment vertical="center"/>
    </xf>
    <xf numFmtId="0" fontId="4" fillId="3" borderId="0" xfId="3" applyFont="1" applyFill="1" applyAlignment="1">
      <alignment vertical="center"/>
    </xf>
    <xf numFmtId="3" fontId="4" fillId="3" borderId="0" xfId="3" applyNumberFormat="1" applyFont="1" applyFill="1" applyAlignment="1">
      <alignment horizontal="right" vertical="center"/>
    </xf>
    <xf numFmtId="0" fontId="4" fillId="0" borderId="0" xfId="3" applyFont="1" applyAlignment="1">
      <alignment vertical="center"/>
    </xf>
    <xf numFmtId="3" fontId="4" fillId="0" borderId="0" xfId="3" applyNumberFormat="1" applyFont="1" applyAlignment="1">
      <alignment horizontal="right" vertical="center"/>
    </xf>
    <xf numFmtId="0" fontId="4" fillId="4" borderId="0" xfId="3" applyFont="1" applyFill="1" applyAlignment="1">
      <alignment vertical="center"/>
    </xf>
    <xf numFmtId="1" fontId="4" fillId="2" borderId="1" xfId="3" applyNumberFormat="1" applyFont="1" applyFill="1" applyBorder="1" applyAlignment="1">
      <alignment horizontal="right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0" fontId="6" fillId="5" borderId="2" xfId="3" applyFont="1" applyFill="1" applyBorder="1" applyAlignment="1">
      <alignment vertical="center"/>
    </xf>
    <xf numFmtId="0" fontId="6" fillId="3" borderId="2" xfId="3" applyFont="1" applyFill="1" applyBorder="1" applyAlignment="1">
      <alignment vertical="center"/>
    </xf>
    <xf numFmtId="169" fontId="6" fillId="5" borderId="2" xfId="3" applyNumberFormat="1" applyFont="1" applyFill="1" applyBorder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169" fontId="6" fillId="3" borderId="0" xfId="3" applyNumberFormat="1" applyFont="1" applyFill="1" applyAlignment="1">
      <alignment horizontal="right" vertical="center"/>
    </xf>
    <xf numFmtId="0" fontId="4" fillId="3" borderId="3" xfId="3" applyFont="1" applyFill="1" applyBorder="1" applyAlignment="1">
      <alignment vertical="center"/>
    </xf>
    <xf numFmtId="0" fontId="6" fillId="3" borderId="3" xfId="3" applyFont="1" applyFill="1" applyBorder="1" applyAlignment="1">
      <alignment vertical="center"/>
    </xf>
    <xf numFmtId="169" fontId="4" fillId="3" borderId="3" xfId="3" applyNumberFormat="1" applyFont="1" applyFill="1" applyBorder="1" applyAlignment="1">
      <alignment horizontal="right" vertical="center"/>
    </xf>
    <xf numFmtId="0" fontId="2" fillId="0" borderId="0" xfId="4" applyFont="1" applyAlignment="1">
      <alignment vertical="center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vertical="center"/>
    </xf>
    <xf numFmtId="0" fontId="2" fillId="3" borderId="0" xfId="3" applyFont="1" applyFill="1" applyAlignment="1">
      <alignment vertical="center"/>
    </xf>
    <xf numFmtId="0" fontId="2" fillId="0" borderId="0" xfId="3" applyFont="1" applyAlignment="1">
      <alignment horizontal="left" vertical="center" indent="2"/>
    </xf>
    <xf numFmtId="0" fontId="4" fillId="4" borderId="0" xfId="3" quotePrefix="1" applyFont="1" applyFill="1" applyAlignment="1">
      <alignment vertical="center"/>
    </xf>
    <xf numFmtId="165" fontId="7" fillId="2" borderId="1" xfId="1" applyNumberFormat="1" applyFont="1" applyFill="1" applyBorder="1"/>
    <xf numFmtId="165" fontId="7" fillId="2" borderId="0" xfId="1" applyNumberFormat="1" applyFont="1" applyFill="1" applyBorder="1" applyAlignment="1">
      <alignment horizontal="center" vertical="center"/>
    </xf>
    <xf numFmtId="165" fontId="8" fillId="3" borderId="2" xfId="1" applyNumberFormat="1" applyFont="1" applyFill="1" applyBorder="1" applyAlignment="1">
      <alignment horizontal="left" indent="1"/>
    </xf>
    <xf numFmtId="166" fontId="8" fillId="3" borderId="2" xfId="1" applyNumberFormat="1" applyFont="1" applyFill="1" applyBorder="1"/>
    <xf numFmtId="165" fontId="8" fillId="0" borderId="0" xfId="1" applyNumberFormat="1" applyFont="1" applyBorder="1" applyAlignment="1">
      <alignment horizontal="left" indent="1"/>
    </xf>
    <xf numFmtId="166" fontId="8" fillId="0" borderId="0" xfId="1" applyNumberFormat="1" applyFont="1" applyBorder="1"/>
    <xf numFmtId="165" fontId="8" fillId="3" borderId="0" xfId="1" applyNumberFormat="1" applyFont="1" applyFill="1" applyBorder="1" applyAlignment="1">
      <alignment horizontal="left" indent="1"/>
    </xf>
    <xf numFmtId="166" fontId="8" fillId="3" borderId="0" xfId="1" applyNumberFormat="1" applyFont="1" applyFill="1" applyBorder="1"/>
    <xf numFmtId="165" fontId="7" fillId="0" borderId="0" xfId="1" applyNumberFormat="1" applyFont="1" applyBorder="1" applyAlignment="1">
      <alignment horizontal="left" indent="1"/>
    </xf>
    <xf numFmtId="165" fontId="7" fillId="3" borderId="0" xfId="1" applyNumberFormat="1" applyFont="1" applyFill="1" applyBorder="1"/>
    <xf numFmtId="166" fontId="7" fillId="3" borderId="0" xfId="1" applyNumberFormat="1" applyFont="1" applyFill="1" applyBorder="1"/>
    <xf numFmtId="0" fontId="9" fillId="0" borderId="0" xfId="0" quotePrefix="1" applyFont="1" applyAlignment="1">
      <alignment horizontal="left"/>
    </xf>
    <xf numFmtId="0" fontId="9" fillId="0" borderId="0" xfId="0" applyFont="1"/>
    <xf numFmtId="167" fontId="8" fillId="3" borderId="2" xfId="1" applyNumberFormat="1" applyFont="1" applyFill="1" applyBorder="1"/>
    <xf numFmtId="167" fontId="8" fillId="0" borderId="0" xfId="1" applyNumberFormat="1" applyFont="1" applyBorder="1"/>
    <xf numFmtId="167" fontId="8" fillId="3" borderId="0" xfId="1" applyNumberFormat="1" applyFont="1" applyFill="1" applyBorder="1"/>
    <xf numFmtId="165" fontId="7" fillId="3" borderId="3" xfId="1" applyNumberFormat="1" applyFont="1" applyFill="1" applyBorder="1"/>
    <xf numFmtId="167" fontId="7" fillId="3" borderId="3" xfId="1" applyNumberFormat="1" applyFont="1" applyFill="1" applyBorder="1"/>
    <xf numFmtId="3" fontId="6" fillId="0" borderId="0" xfId="3" applyNumberFormat="1" applyFont="1" applyAlignment="1">
      <alignment vertical="center"/>
    </xf>
    <xf numFmtId="0" fontId="9" fillId="0" borderId="0" xfId="4" quotePrefix="1" applyFont="1" applyAlignment="1">
      <alignment horizontal="left" vertical="center"/>
    </xf>
    <xf numFmtId="166" fontId="7" fillId="0" borderId="0" xfId="1" applyNumberFormat="1" applyFont="1" applyBorder="1"/>
    <xf numFmtId="165" fontId="7" fillId="2" borderId="1" xfId="1" applyNumberFormat="1" applyFont="1" applyFill="1" applyBorder="1" applyAlignment="1">
      <alignment vertical="center"/>
    </xf>
    <xf numFmtId="170" fontId="2" fillId="0" borderId="0" xfId="2" applyNumberFormat="1" applyFont="1" applyAlignment="1">
      <alignment vertical="center"/>
    </xf>
    <xf numFmtId="166" fontId="8" fillId="0" borderId="0" xfId="1" applyNumberFormat="1" applyFont="1" applyBorder="1" applyAlignment="1">
      <alignment vertical="center"/>
    </xf>
    <xf numFmtId="166" fontId="8" fillId="3" borderId="0" xfId="1" applyNumberFormat="1" applyFont="1" applyFill="1" applyBorder="1" applyAlignment="1">
      <alignment vertical="center"/>
    </xf>
    <xf numFmtId="166" fontId="7" fillId="0" borderId="0" xfId="1" applyNumberFormat="1" applyFont="1" applyBorder="1" applyAlignment="1">
      <alignment vertical="center"/>
    </xf>
    <xf numFmtId="0" fontId="9" fillId="0" borderId="0" xfId="0" applyFont="1" applyAlignment="1">
      <alignment vertical="center"/>
    </xf>
    <xf numFmtId="165" fontId="7" fillId="3" borderId="0" xfId="1" applyNumberFormat="1" applyFont="1" applyFill="1" applyBorder="1" applyAlignment="1">
      <alignment vertical="center"/>
    </xf>
    <xf numFmtId="166" fontId="7" fillId="3" borderId="0" xfId="1" applyNumberFormat="1" applyFont="1" applyFill="1" applyBorder="1" applyAlignment="1">
      <alignment vertical="center"/>
    </xf>
    <xf numFmtId="167" fontId="8" fillId="0" borderId="0" xfId="1" applyNumberFormat="1" applyFont="1" applyBorder="1" applyAlignment="1">
      <alignment horizontal="right" vertical="center"/>
    </xf>
    <xf numFmtId="167" fontId="8" fillId="3" borderId="0" xfId="1" applyNumberFormat="1" applyFont="1" applyFill="1" applyBorder="1" applyAlignment="1">
      <alignment horizontal="right" vertical="center"/>
    </xf>
    <xf numFmtId="167" fontId="7" fillId="0" borderId="0" xfId="1" applyNumberFormat="1" applyFont="1" applyBorder="1" applyAlignment="1">
      <alignment horizontal="right" vertical="center"/>
    </xf>
    <xf numFmtId="165" fontId="8" fillId="0" borderId="0" xfId="1" applyNumberFormat="1" applyFont="1" applyBorder="1" applyAlignment="1">
      <alignment horizontal="left" vertical="center"/>
    </xf>
    <xf numFmtId="165" fontId="7" fillId="3" borderId="3" xfId="1" applyNumberFormat="1" applyFont="1" applyFill="1" applyBorder="1" applyAlignment="1">
      <alignment vertical="center"/>
    </xf>
    <xf numFmtId="167" fontId="7" fillId="3" borderId="3" xfId="1" applyNumberFormat="1" applyFont="1" applyFill="1" applyBorder="1" applyAlignment="1">
      <alignment horizontal="right" vertical="center"/>
    </xf>
    <xf numFmtId="0" fontId="4" fillId="4" borderId="0" xfId="5" quotePrefix="1" applyFont="1" applyFill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4" fillId="2" borderId="1" xfId="0" applyFont="1" applyFill="1" applyBorder="1" applyAlignment="1">
      <alignment horizontal="right" vertical="center"/>
    </xf>
    <xf numFmtId="1" fontId="4" fillId="2" borderId="1" xfId="0" applyNumberFormat="1" applyFont="1" applyFill="1" applyBorder="1" applyAlignment="1">
      <alignment horizontal="right" vertical="center"/>
    </xf>
    <xf numFmtId="0" fontId="6" fillId="5" borderId="0" xfId="0" applyFont="1" applyFill="1" applyAlignment="1">
      <alignment vertical="center"/>
    </xf>
    <xf numFmtId="3" fontId="6" fillId="5" borderId="0" xfId="0" applyNumberFormat="1" applyFont="1" applyFill="1" applyAlignment="1">
      <alignment horizontal="right" vertical="center"/>
    </xf>
    <xf numFmtId="0" fontId="6" fillId="0" borderId="0" xfId="0" applyFont="1" applyAlignment="1">
      <alignment horizontal="left" vertical="center" indent="2"/>
    </xf>
    <xf numFmtId="3" fontId="6" fillId="0" borderId="0" xfId="0" applyNumberFormat="1" applyFont="1" applyAlignment="1">
      <alignment horizontal="right" vertical="center"/>
    </xf>
    <xf numFmtId="0" fontId="6" fillId="3" borderId="0" xfId="0" applyFont="1" applyFill="1" applyAlignment="1">
      <alignment horizontal="left" vertical="center" indent="2"/>
    </xf>
    <xf numFmtId="3" fontId="6" fillId="3" borderId="0" xfId="0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0" fontId="6" fillId="3" borderId="0" xfId="0" applyFont="1" applyFill="1" applyAlignment="1">
      <alignment vertical="center"/>
    </xf>
    <xf numFmtId="0" fontId="4" fillId="3" borderId="3" xfId="0" applyFont="1" applyFill="1" applyBorder="1" applyAlignment="1">
      <alignment vertical="center"/>
    </xf>
    <xf numFmtId="3" fontId="4" fillId="3" borderId="3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169" fontId="6" fillId="5" borderId="0" xfId="0" applyNumberFormat="1" applyFont="1" applyFill="1" applyAlignment="1">
      <alignment horizontal="right" vertical="center"/>
    </xf>
    <xf numFmtId="169" fontId="6" fillId="0" borderId="0" xfId="0" applyNumberFormat="1" applyFont="1" applyAlignment="1">
      <alignment horizontal="right" vertical="center"/>
    </xf>
    <xf numFmtId="169" fontId="6" fillId="3" borderId="0" xfId="0" applyNumberFormat="1" applyFont="1" applyFill="1" applyAlignment="1">
      <alignment horizontal="right" vertical="center"/>
    </xf>
    <xf numFmtId="169" fontId="4" fillId="3" borderId="3" xfId="0" applyNumberFormat="1" applyFont="1" applyFill="1" applyBorder="1" applyAlignment="1">
      <alignment horizontal="right" vertical="center"/>
    </xf>
    <xf numFmtId="165" fontId="8" fillId="0" borderId="0" xfId="1" quotePrefix="1" applyNumberFormat="1" applyFont="1" applyBorder="1" applyAlignment="1">
      <alignment horizontal="left" indent="1"/>
    </xf>
    <xf numFmtId="167" fontId="7" fillId="0" borderId="0" xfId="1" applyNumberFormat="1" applyFont="1" applyBorder="1"/>
    <xf numFmtId="165" fontId="8" fillId="3" borderId="2" xfId="1" applyNumberFormat="1" applyFont="1" applyFill="1" applyBorder="1" applyAlignment="1">
      <alignment horizontal="left" vertical="center"/>
    </xf>
    <xf numFmtId="165" fontId="8" fillId="3" borderId="0" xfId="1" applyNumberFormat="1" applyFont="1" applyFill="1" applyBorder="1" applyAlignment="1">
      <alignment horizontal="left" vertical="center"/>
    </xf>
    <xf numFmtId="9" fontId="2" fillId="0" borderId="0" xfId="2" applyFont="1" applyAlignment="1">
      <alignment vertical="center"/>
    </xf>
    <xf numFmtId="165" fontId="8" fillId="0" borderId="0" xfId="1" quotePrefix="1" applyNumberFormat="1" applyFont="1" applyBorder="1" applyAlignment="1">
      <alignment horizontal="left" vertical="center"/>
    </xf>
    <xf numFmtId="166" fontId="2" fillId="0" borderId="0" xfId="0" applyNumberFormat="1" applyFont="1" applyAlignment="1">
      <alignment vertical="center"/>
    </xf>
    <xf numFmtId="165" fontId="7" fillId="0" borderId="0" xfId="1" applyNumberFormat="1" applyFont="1" applyBorder="1" applyAlignment="1">
      <alignment horizontal="left" vertical="center"/>
    </xf>
    <xf numFmtId="166" fontId="7" fillId="3" borderId="3" xfId="1" applyNumberFormat="1" applyFont="1" applyFill="1" applyBorder="1" applyAlignment="1">
      <alignment vertical="center"/>
    </xf>
    <xf numFmtId="165" fontId="2" fillId="0" borderId="0" xfId="1" applyNumberFormat="1" applyFont="1" applyAlignment="1">
      <alignment vertical="center"/>
    </xf>
    <xf numFmtId="164" fontId="2" fillId="0" borderId="0" xfId="1" applyFont="1" applyAlignment="1">
      <alignment vertical="center"/>
    </xf>
    <xf numFmtId="168" fontId="2" fillId="0" borderId="0" xfId="0" applyNumberFormat="1" applyFont="1" applyAlignment="1">
      <alignment vertical="center"/>
    </xf>
    <xf numFmtId="0" fontId="10" fillId="6" borderId="1" xfId="0" applyFont="1" applyFill="1" applyBorder="1" applyAlignment="1">
      <alignment horizontal="right" vertical="center"/>
    </xf>
    <xf numFmtId="0" fontId="2" fillId="3" borderId="0" xfId="0" applyFont="1" applyFill="1" applyAlignment="1">
      <alignment vertical="center"/>
    </xf>
    <xf numFmtId="0" fontId="2" fillId="3" borderId="3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0" fillId="6" borderId="3" xfId="0" applyFont="1" applyFill="1" applyBorder="1" applyAlignment="1">
      <alignment horizontal="left" vertical="center"/>
    </xf>
    <xf numFmtId="0" fontId="10" fillId="6" borderId="3" xfId="0" applyFont="1" applyFill="1" applyBorder="1" applyAlignment="1">
      <alignment horizontal="right" vertical="center"/>
    </xf>
    <xf numFmtId="165" fontId="7" fillId="2" borderId="0" xfId="1" applyNumberFormat="1" applyFont="1" applyFill="1" applyBorder="1" applyAlignment="1">
      <alignment vertical="center"/>
    </xf>
    <xf numFmtId="0" fontId="10" fillId="6" borderId="0" xfId="0" applyFont="1" applyFill="1" applyAlignment="1">
      <alignment horizontal="right" vertical="center"/>
    </xf>
    <xf numFmtId="166" fontId="8" fillId="0" borderId="0" xfId="1" applyNumberFormat="1" applyFont="1" applyFill="1" applyBorder="1" applyAlignment="1">
      <alignment vertical="center"/>
    </xf>
    <xf numFmtId="0" fontId="4" fillId="2" borderId="1" xfId="3" applyFont="1" applyFill="1" applyBorder="1" applyAlignment="1">
      <alignment vertical="center"/>
    </xf>
    <xf numFmtId="165" fontId="7" fillId="4" borderId="0" xfId="1" applyNumberFormat="1" applyFont="1" applyFill="1" applyBorder="1" applyAlignment="1">
      <alignment horizontal="left" indent="1"/>
    </xf>
    <xf numFmtId="166" fontId="7" fillId="4" borderId="0" xfId="1" applyNumberFormat="1" applyFont="1" applyFill="1" applyBorder="1"/>
    <xf numFmtId="165" fontId="8" fillId="4" borderId="0" xfId="1" applyNumberFormat="1" applyFont="1" applyFill="1" applyBorder="1" applyAlignment="1">
      <alignment horizontal="left" indent="1"/>
    </xf>
    <xf numFmtId="166" fontId="8" fillId="4" borderId="0" xfId="1" applyNumberFormat="1" applyFont="1" applyFill="1" applyBorder="1"/>
    <xf numFmtId="165" fontId="8" fillId="4" borderId="0" xfId="1" quotePrefix="1" applyNumberFormat="1" applyFont="1" applyFill="1" applyBorder="1" applyAlignment="1">
      <alignment horizontal="left" indent="1"/>
    </xf>
    <xf numFmtId="0" fontId="12" fillId="0" borderId="0" xfId="3" applyFont="1" applyAlignment="1">
      <alignment horizontal="left" vertical="center"/>
    </xf>
    <xf numFmtId="3" fontId="12" fillId="0" borderId="0" xfId="3" applyNumberFormat="1" applyFont="1" applyAlignment="1">
      <alignment horizontal="right" vertical="center"/>
    </xf>
    <xf numFmtId="165" fontId="13" fillId="2" borderId="0" xfId="1" applyNumberFormat="1" applyFont="1" applyFill="1" applyBorder="1" applyAlignment="1">
      <alignment horizontal="center" vertical="center"/>
    </xf>
    <xf numFmtId="165" fontId="12" fillId="0" borderId="0" xfId="3" applyNumberFormat="1" applyFont="1" applyAlignment="1">
      <alignment horizontal="right" vertical="center"/>
    </xf>
    <xf numFmtId="165" fontId="13" fillId="2" borderId="3" xfId="1" applyNumberFormat="1" applyFont="1" applyFill="1" applyBorder="1" applyAlignment="1">
      <alignment horizontal="center" vertical="center"/>
    </xf>
    <xf numFmtId="165" fontId="14" fillId="2" borderId="3" xfId="1" applyNumberFormat="1" applyFont="1" applyFill="1" applyBorder="1" applyAlignment="1">
      <alignment horizontal="center" vertical="center"/>
    </xf>
    <xf numFmtId="165" fontId="15" fillId="0" borderId="0" xfId="3" applyNumberFormat="1" applyFont="1" applyAlignment="1">
      <alignment horizontal="right" vertical="center"/>
    </xf>
    <xf numFmtId="0" fontId="10" fillId="6" borderId="5" xfId="0" applyFont="1" applyFill="1" applyBorder="1" applyAlignment="1">
      <alignment horizontal="right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3" xfId="1" applyNumberFormat="1" applyFont="1" applyFill="1" applyBorder="1" applyAlignment="1">
      <alignment horizontal="center" vertical="center"/>
    </xf>
    <xf numFmtId="165" fontId="17" fillId="0" borderId="0" xfId="3" applyNumberFormat="1" applyFont="1" applyAlignment="1">
      <alignment horizontal="right" vertical="center"/>
    </xf>
    <xf numFmtId="165" fontId="16" fillId="2" borderId="1" xfId="1" applyNumberFormat="1" applyFont="1" applyFill="1" applyBorder="1" applyAlignment="1">
      <alignment horizontal="center" vertical="center"/>
    </xf>
    <xf numFmtId="0" fontId="2" fillId="4" borderId="0" xfId="4" applyFont="1" applyFill="1" applyAlignment="1">
      <alignment vertical="center"/>
    </xf>
    <xf numFmtId="0" fontId="2" fillId="4" borderId="0" xfId="0" applyFont="1" applyFill="1"/>
    <xf numFmtId="165" fontId="7" fillId="4" borderId="0" xfId="1" applyNumberFormat="1" applyFont="1" applyFill="1" applyBorder="1" applyAlignment="1">
      <alignment horizontal="center" vertical="center"/>
    </xf>
    <xf numFmtId="0" fontId="9" fillId="4" borderId="0" xfId="0" applyFont="1" applyFill="1"/>
  </cellXfs>
  <cellStyles count="7">
    <cellStyle name="Hiperlink" xfId="6" builtinId="8"/>
    <cellStyle name="Normal" xfId="0" builtinId="0"/>
    <cellStyle name="Normal 2" xfId="4" xr:uid="{00000000-0005-0000-0000-000002000000}"/>
    <cellStyle name="Normal 3" xfId="3" xr:uid="{00000000-0005-0000-0000-000003000000}"/>
    <cellStyle name="Normal 4" xfId="5" xr:uid="{00000000-0005-0000-0000-000004000000}"/>
    <cellStyle name="Porcentagem" xfId="2" builtinId="5"/>
    <cellStyle name="Vírgula" xfId="1" builtinId="3"/>
  </cellStyles>
  <dxfs count="3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strike val="0"/>
        <outline val="0"/>
        <shadow val="0"/>
        <u val="none"/>
        <sz val="11"/>
        <name val="Arial"/>
        <scheme val="none"/>
      </font>
      <alignment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"/>
        <scheme val="none"/>
      </font>
      <fill>
        <patternFill patternType="solid">
          <fgColor indexed="64"/>
          <bgColor rgb="FFBFBFBF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  <vertical style="thin">
          <color theme="0"/>
        </vertical>
        <horizontal style="thin">
          <color theme="0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alignment horizontal="left" vertical="center" textRotation="0" wrapText="0" indent="0" justifyLastLine="0" shrinkToFit="0" readingOrder="0"/>
    </dxf>
    <dxf>
      <border outline="0"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scheme val="none"/>
      </font>
      <numFmt numFmtId="165" formatCode="_-* #,##0\ _€_-;\-* #,##0\ _€_-;_-* &quot;-&quot;??\ _€_-;_-@_-"/>
      <alignment horizontal="right" vertical="center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font>
        <strike val="0"/>
        <outline val="0"/>
        <shadow val="0"/>
        <u val="none"/>
        <vertAlign val="baseline"/>
        <sz val="11"/>
        <name val="Arial"/>
        <scheme val="none"/>
      </font>
    </dxf>
    <dxf>
      <border outline="0">
        <top style="thin">
          <color indexed="64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1"/>
        <name val="Arial"/>
        <scheme val="none"/>
      </font>
      <numFmt numFmtId="165" formatCode="_-* #,##0\ _€_-;\-* #,##0\ _€_-;_-* &quot;-&quot;??\ _€_-;_-@_-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6" formatCode="#,##0_ ;\-#,##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alignment horizontal="left" vertical="bottom" textRotation="0" wrapText="0" indent="1" justifyLastLine="0" shrinkToFit="0" readingOrder="0"/>
    </dxf>
    <dxf>
      <border outline="0"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221E20"/>
        <name val="Arial"/>
        <scheme val="none"/>
      </font>
      <numFmt numFmtId="165" formatCode="_-* #,##0\ _€_-;\-* #,##0\ _€_-;_-* &quot;-&quot;??\ _€_-;_-@_-"/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32658</xdr:colOff>
      <xdr:row>0</xdr:row>
      <xdr:rowOff>13608</xdr:rowOff>
    </xdr:from>
    <xdr:to>
      <xdr:col>17</xdr:col>
      <xdr:colOff>0</xdr:colOff>
      <xdr:row>88</xdr:row>
      <xdr:rowOff>149680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58" y="13608"/>
          <a:ext cx="11070771" cy="16900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9FFDA3B-7EFA-47A4-A441-65958D92FA24}" name="PIB_CRT7" displayName="PIB_CRT7" ref="A2:BR22" totalsRowShown="0" headerRowDxfId="71" dataDxfId="70" headerRowCellStyle="Vírgula" dataCellStyle="Vírgula">
  <tableColumns count="70">
    <tableColumn id="1" xr3:uid="{30131DCC-CE1D-46A4-BAC3-7BDE1EAD08C3}" name="RAMOS" dataDxfId="69" dataCellStyle="Vírgula"/>
    <tableColumn id="2" xr3:uid="{638E3F2E-B590-408C-BE44-5FCBF1D35698}" name="2007:I" dataDxfId="68" dataCellStyle="Vírgula"/>
    <tableColumn id="3" xr3:uid="{6336137D-2171-4C94-ADD9-C845360B8383}" name="2007:II" dataDxfId="67" dataCellStyle="Vírgula"/>
    <tableColumn id="4" xr3:uid="{B4E1E2A0-B2DD-4E36-80E9-E58A5112E185}" name="2007:III" dataDxfId="66" dataCellStyle="Vírgula"/>
    <tableColumn id="5" xr3:uid="{5293D28C-1626-4BED-AEEC-47996F17B47B}" name="2007:IV" dataDxfId="65" dataCellStyle="Vírgula"/>
    <tableColumn id="6" xr3:uid="{38C2D924-7885-4F52-98E4-4D305E080507}" name="2008:I" dataDxfId="64" dataCellStyle="Vírgula"/>
    <tableColumn id="7" xr3:uid="{1CD161FE-31BF-4C34-86F6-1204D7A5E80B}" name="2008:II" dataDxfId="63" dataCellStyle="Vírgula"/>
    <tableColumn id="8" xr3:uid="{BEBF8D2C-3340-4D6B-9B42-07D3C92C63D1}" name="2008:III" dataDxfId="62" dataCellStyle="Vírgula"/>
    <tableColumn id="9" xr3:uid="{FACA8484-19A7-4CBC-A2E4-976B0B865589}" name="2008:IV" dataDxfId="61" dataCellStyle="Vírgula"/>
    <tableColumn id="10" xr3:uid="{FC7E9B2B-4485-4E7C-8CB9-5A4761CEBB5D}" name="2009:I" dataDxfId="60" dataCellStyle="Vírgula"/>
    <tableColumn id="11" xr3:uid="{DDA271BC-F232-4F96-84C7-44ABAEEB9B18}" name="2009:II" dataDxfId="59" dataCellStyle="Vírgula"/>
    <tableColumn id="12" xr3:uid="{B2B2F068-48B7-471C-8845-1F1C36EE4AB7}" name="2009:III" dataDxfId="58" dataCellStyle="Vírgula"/>
    <tableColumn id="13" xr3:uid="{EDDCE79F-660B-4725-85E0-75E16A43EDC1}" name="2009:IV" dataDxfId="57" dataCellStyle="Vírgula"/>
    <tableColumn id="14" xr3:uid="{B186BD5C-083B-4AF6-863F-814F6F844F6B}" name="2010:I" dataDxfId="56" dataCellStyle="Vírgula"/>
    <tableColumn id="15" xr3:uid="{18C9766E-4D7A-4684-8743-C231089C7AFB}" name="2010:II" dataDxfId="55" dataCellStyle="Vírgula"/>
    <tableColumn id="16" xr3:uid="{5F2581B5-FDFB-403C-BFF3-11D6F4375C1C}" name="2010:III" dataDxfId="54" dataCellStyle="Vírgula"/>
    <tableColumn id="17" xr3:uid="{889E3E55-DDFC-41DE-AAD1-5AF4531B3452}" name="2010:IV" dataDxfId="53" dataCellStyle="Vírgula"/>
    <tableColumn id="18" xr3:uid="{6D3832FD-2967-412C-9085-604C68F7812B}" name="2011:I" dataDxfId="52" dataCellStyle="Vírgula"/>
    <tableColumn id="19" xr3:uid="{261F8ED1-6EC7-4AA7-BF8D-04F4384C8EB7}" name="2011:II" dataDxfId="51" dataCellStyle="Vírgula"/>
    <tableColumn id="20" xr3:uid="{2C45E4C1-B022-4908-BBBC-98A1E6E85264}" name="2011:III" dataDxfId="50" dataCellStyle="Vírgula"/>
    <tableColumn id="21" xr3:uid="{794A2D56-8D9F-4843-B4F9-D34A3D9A181A}" name="2011:IV" dataDxfId="49" dataCellStyle="Vírgula"/>
    <tableColumn id="22" xr3:uid="{B125B389-F4EA-4931-9E88-3D107834AF03}" name="2012:I" dataDxfId="48" dataCellStyle="Vírgula"/>
    <tableColumn id="23" xr3:uid="{574B0F6C-380C-4AC1-8829-AC93C976F458}" name="2012:II" dataDxfId="47" dataCellStyle="Vírgula"/>
    <tableColumn id="24" xr3:uid="{1F19A330-7C72-49F7-A70B-F4D873BB127D}" name="2012:III" dataDxfId="46" dataCellStyle="Vírgula"/>
    <tableColumn id="25" xr3:uid="{5AD7F4D0-FA7A-4386-9E8F-BBE05398BA05}" name="2012:IV" dataDxfId="45" dataCellStyle="Vírgula"/>
    <tableColumn id="26" xr3:uid="{71E86006-B9DB-454E-98F7-C25C20848571}" name="2013:I" dataDxfId="44" dataCellStyle="Vírgula"/>
    <tableColumn id="27" xr3:uid="{F8281DDF-9DE6-43D4-87F0-30F7D6FC9C95}" name="2013:II" dataDxfId="43" dataCellStyle="Vírgula"/>
    <tableColumn id="28" xr3:uid="{04CB3983-D289-4F74-9B57-C4EF32DD287B}" name="2013:III" dataDxfId="42" dataCellStyle="Vírgula"/>
    <tableColumn id="29" xr3:uid="{7C160F0F-1BBA-4223-B911-78FD3BC713FF}" name="2013:IV" dataDxfId="41" dataCellStyle="Vírgula"/>
    <tableColumn id="30" xr3:uid="{13E83D46-0E97-475B-B818-E38A8F7CB8A2}" name="2014:I" dataDxfId="40" dataCellStyle="Vírgula"/>
    <tableColumn id="31" xr3:uid="{0497E5DD-C745-4A18-9EDE-5A189036092F}" name="2014:II" dataDxfId="39" dataCellStyle="Vírgula"/>
    <tableColumn id="32" xr3:uid="{37B39468-D677-4BB4-A6FA-E26BC3918C4E}" name="2014:III" dataDxfId="38" dataCellStyle="Vírgula"/>
    <tableColumn id="33" xr3:uid="{10391F3C-A869-4484-8A03-A87801635078}" name="2014:IV" dataDxfId="37" dataCellStyle="Vírgula"/>
    <tableColumn id="34" xr3:uid="{577E9D2A-0799-443F-8E43-1E525F3F6AAD}" name="2015:I" dataDxfId="36" dataCellStyle="Vírgula"/>
    <tableColumn id="35" xr3:uid="{215503D8-94EB-4D5E-84B2-A306DB631F7C}" name="2015:II" dataDxfId="35" dataCellStyle="Vírgula"/>
    <tableColumn id="36" xr3:uid="{BE3DE4B2-CB1C-47E1-992B-7544036D72D6}" name="2015:III" dataDxfId="34" dataCellStyle="Vírgula"/>
    <tableColumn id="37" xr3:uid="{20626BB7-3EEF-4781-A8F0-5065432A9C51}" name="2015:IV" dataDxfId="33" dataCellStyle="Vírgula"/>
    <tableColumn id="38" xr3:uid="{1156026A-A00D-466F-B309-0D8A2720D40E}" name="2016:I" dataDxfId="32" dataCellStyle="Vírgula"/>
    <tableColumn id="39" xr3:uid="{6603D052-7359-46F5-87A4-321C9711C636}" name="2016:II" dataDxfId="31" dataCellStyle="Vírgula"/>
    <tableColumn id="40" xr3:uid="{1B1301DB-A934-403B-A02C-5AF0A3CB58C1}" name="2016:III" dataDxfId="30" dataCellStyle="Vírgula"/>
    <tableColumn id="41" xr3:uid="{847B6FF1-3E1A-41B5-9F87-CA8C92C1F374}" name="2016:IV" dataDxfId="29" dataCellStyle="Vírgula"/>
    <tableColumn id="42" xr3:uid="{3BDA577D-35C2-4201-BE16-5122DA90C4D6}" name="2017:I" dataDxfId="28" dataCellStyle="Vírgula"/>
    <tableColumn id="43" xr3:uid="{3CD281DF-0941-4394-A0E3-67A3D9D9D13B}" name="2017:II" dataDxfId="27" dataCellStyle="Vírgula"/>
    <tableColumn id="44" xr3:uid="{1EC4480F-BE0C-43E9-B7DD-71F26EEA3E8E}" name="2017:III" dataDxfId="26" dataCellStyle="Vírgula"/>
    <tableColumn id="45" xr3:uid="{2EDBE6F3-F2CC-40BB-96B6-2ACDC9769CC9}" name="2017:IV" dataDxfId="25" dataCellStyle="Vírgula"/>
    <tableColumn id="46" xr3:uid="{1EB91808-7E59-4981-9ED7-64062F51B760}" name="2018:I" dataDxfId="24" dataCellStyle="Vírgula"/>
    <tableColumn id="47" xr3:uid="{5C0FDF4C-1239-4D20-90C9-C7E04EFDD08B}" name="2018:II" dataDxfId="23" dataCellStyle="Vírgula"/>
    <tableColumn id="48" xr3:uid="{75EF9160-F67A-4EB2-88FB-1CF37D79CDF2}" name="2018:III" dataDxfId="22" dataCellStyle="Vírgula"/>
    <tableColumn id="49" xr3:uid="{94CD619B-2BF6-4002-8DC6-FA8A9FBAFBFA}" name="2018:IV" dataDxfId="21" dataCellStyle="Vírgula"/>
    <tableColumn id="50" xr3:uid="{545F7E46-EFC3-4C90-8563-78E2D97214CF}" name="2019:I" dataDxfId="20" dataCellStyle="Vírgula"/>
    <tableColumn id="51" xr3:uid="{02463038-F14E-49B8-A9F4-A93942C9EFEC}" name="2019:II" dataDxfId="19" dataCellStyle="Vírgula"/>
    <tableColumn id="52" xr3:uid="{2EBB3A8B-8230-4968-8240-B9E23AD2FC05}" name="2019:III" dataDxfId="18" dataCellStyle="Vírgula"/>
    <tableColumn id="53" xr3:uid="{7CC98001-AC74-4BB8-BE0C-5903D4277E1C}" name="2019:IV" dataDxfId="17" dataCellStyle="Vírgula"/>
    <tableColumn id="54" xr3:uid="{1C05389B-ED1F-42E7-8521-82410FABD287}" name="2020:I" dataDxfId="16" dataCellStyle="Vírgula"/>
    <tableColumn id="55" xr3:uid="{C958660B-476D-402A-81F2-36B48486AA24}" name="2020:II" dataDxfId="15" dataCellStyle="Vírgula"/>
    <tableColumn id="56" xr3:uid="{B85B01F1-3FB0-47D9-A564-F5D45EC76741}" name="2020:III" dataDxfId="14" dataCellStyle="Vírgula"/>
    <tableColumn id="57" xr3:uid="{AD529D68-7DCC-47A3-8DB9-D637A7C3E432}" name="2020:IV" dataDxfId="13" dataCellStyle="Vírgula"/>
    <tableColumn id="58" xr3:uid="{70076962-D0E3-497F-B7DD-08369B2BAD36}" name="2021:I" dataDxfId="12" dataCellStyle="Vírgula"/>
    <tableColumn id="59" xr3:uid="{44C547CC-86CA-4E55-BDE2-6C1F6EC6462F}" name="2021:II" dataDxfId="11" dataCellStyle="Vírgula"/>
    <tableColumn id="60" xr3:uid="{544DA5E5-FFBB-4BD9-9DC6-84910767FBB6}" name="2021:III" dataDxfId="10" dataCellStyle="Vírgula"/>
    <tableColumn id="61" xr3:uid="{AC5D2C73-875A-490A-B831-162AA56B1292}" name="2021:IV" dataDxfId="9" dataCellStyle="Vírgula"/>
    <tableColumn id="62" xr3:uid="{06194D43-00B5-4CD9-B184-5414CC3468FD}" name="2022:I" dataDxfId="8" dataCellStyle="Vírgula"/>
    <tableColumn id="63" xr3:uid="{B67A6CB1-6FD1-472A-BF69-7826739E2A7A}" name="2022:II" dataDxfId="7" dataCellStyle="Vírgula"/>
    <tableColumn id="64" xr3:uid="{6DA23534-DD65-4C61-8264-7B89190F5F89}" name="2022:III" dataDxfId="6" dataCellStyle="Vírgula"/>
    <tableColumn id="65" xr3:uid="{68B2777E-094D-4763-9AFD-A8A1DCAC3E25}" name="2022:IV" dataDxfId="5" dataCellStyle="Vírgula"/>
    <tableColumn id="66" xr3:uid="{892B10EE-0B9A-44FC-B549-29D483531055}" name="2023:I" dataDxfId="4" dataCellStyle="Vírgula"/>
    <tableColumn id="67" xr3:uid="{1027A126-676A-40FB-B35D-0ABD7025F6DF}" name="2023:II" dataDxfId="3" dataCellStyle="Vírgula"/>
    <tableColumn id="68" xr3:uid="{B77904F1-8E90-4E99-87CE-720605F61C59}" name="2023:III" dataDxfId="2" dataCellStyle="Vírgula"/>
    <tableColumn id="69" xr3:uid="{B543A822-2C53-46EA-82AA-C2915907D235}" name="2023:IV" dataDxfId="1" dataCellStyle="Vírgula"/>
    <tableColumn id="70" xr3:uid="{DB8FEB6A-BA5D-4165-9312-49C29ACDD859}" name="2024:I" dataDxfId="0" dataCellStyle="Vírgula"/>
  </tableColumns>
  <tableStyleInfo name="TableStyleLight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PIB_ENC" displayName="PIB_ENC" ref="A2:BR22" totalsRowShown="0" headerRowDxfId="312" dataDxfId="311" tableBorderDxfId="310" headerRowCellStyle="Vírgula" dataCellStyle="Vírgula">
  <tableColumns count="70">
    <tableColumn id="1" xr3:uid="{00000000-0010-0000-0100-000001000000}" name="RAMOS" dataDxfId="309" dataCellStyle="Vírgula"/>
    <tableColumn id="2" xr3:uid="{00000000-0010-0000-0100-000002000000}" name="2007:I" dataDxfId="308" dataCellStyle="Vírgula"/>
    <tableColumn id="3" xr3:uid="{00000000-0010-0000-0100-000003000000}" name="2007:II" dataDxfId="307" dataCellStyle="Vírgula"/>
    <tableColumn id="4" xr3:uid="{00000000-0010-0000-0100-000004000000}" name="2007:III" dataDxfId="306" dataCellStyle="Vírgula"/>
    <tableColumn id="5" xr3:uid="{00000000-0010-0000-0100-000005000000}" name="2007:IV" dataDxfId="305" dataCellStyle="Vírgula"/>
    <tableColumn id="6" xr3:uid="{00000000-0010-0000-0100-000006000000}" name="2008:I" dataDxfId="304" dataCellStyle="Vírgula"/>
    <tableColumn id="7" xr3:uid="{00000000-0010-0000-0100-000007000000}" name="2008:II" dataDxfId="303" dataCellStyle="Vírgula"/>
    <tableColumn id="8" xr3:uid="{00000000-0010-0000-0100-000008000000}" name="2008:III" dataDxfId="302" dataCellStyle="Vírgula"/>
    <tableColumn id="9" xr3:uid="{00000000-0010-0000-0100-000009000000}" name="2008:IV" dataDxfId="301" dataCellStyle="Vírgula"/>
    <tableColumn id="10" xr3:uid="{00000000-0010-0000-0100-00000A000000}" name="2009:I" dataDxfId="300" dataCellStyle="Vírgula"/>
    <tableColumn id="11" xr3:uid="{00000000-0010-0000-0100-00000B000000}" name="2009:II" dataDxfId="299" dataCellStyle="Vírgula"/>
    <tableColumn id="12" xr3:uid="{00000000-0010-0000-0100-00000C000000}" name="2009:III" dataDxfId="298" dataCellStyle="Vírgula"/>
    <tableColumn id="13" xr3:uid="{00000000-0010-0000-0100-00000D000000}" name="2009:IV" dataDxfId="297" dataCellStyle="Vírgula"/>
    <tableColumn id="14" xr3:uid="{00000000-0010-0000-0100-00000E000000}" name="2010:I" dataDxfId="296" dataCellStyle="Vírgula"/>
    <tableColumn id="15" xr3:uid="{00000000-0010-0000-0100-00000F000000}" name="2010:II" dataDxfId="295" dataCellStyle="Vírgula"/>
    <tableColumn id="16" xr3:uid="{00000000-0010-0000-0100-000010000000}" name="2010:III" dataDxfId="294" dataCellStyle="Vírgula"/>
    <tableColumn id="17" xr3:uid="{00000000-0010-0000-0100-000011000000}" name="2010:IV" dataDxfId="293" dataCellStyle="Vírgula"/>
    <tableColumn id="18" xr3:uid="{00000000-0010-0000-0100-000012000000}" name="2011:I" dataDxfId="292" dataCellStyle="Vírgula"/>
    <tableColumn id="19" xr3:uid="{00000000-0010-0000-0100-000013000000}" name="2011:II" dataDxfId="291" dataCellStyle="Vírgula"/>
    <tableColumn id="20" xr3:uid="{00000000-0010-0000-0100-000014000000}" name="2011:III" dataDxfId="290" dataCellStyle="Vírgula"/>
    <tableColumn id="21" xr3:uid="{00000000-0010-0000-0100-000015000000}" name="2011:IV" dataDxfId="289" dataCellStyle="Vírgula"/>
    <tableColumn id="22" xr3:uid="{00000000-0010-0000-0100-000016000000}" name="2012:I" dataDxfId="288" dataCellStyle="Vírgula"/>
    <tableColumn id="23" xr3:uid="{00000000-0010-0000-0100-000017000000}" name="2012:II" dataDxfId="287" dataCellStyle="Vírgula"/>
    <tableColumn id="24" xr3:uid="{00000000-0010-0000-0100-000018000000}" name="2012:III" dataDxfId="286" dataCellStyle="Vírgula"/>
    <tableColumn id="25" xr3:uid="{00000000-0010-0000-0100-000019000000}" name="2012:IV" dataDxfId="285" dataCellStyle="Vírgula"/>
    <tableColumn id="26" xr3:uid="{00000000-0010-0000-0100-00001A000000}" name="2013:I" dataDxfId="284" dataCellStyle="Vírgula"/>
    <tableColumn id="27" xr3:uid="{00000000-0010-0000-0100-00001B000000}" name="2013:II" dataDxfId="283" dataCellStyle="Vírgula"/>
    <tableColumn id="28" xr3:uid="{00000000-0010-0000-0100-00001C000000}" name="2013:III" dataDxfId="282" dataCellStyle="Vírgula"/>
    <tableColumn id="29" xr3:uid="{00000000-0010-0000-0100-00001D000000}" name="2013:IV" dataDxfId="281" dataCellStyle="Vírgula"/>
    <tableColumn id="30" xr3:uid="{00000000-0010-0000-0100-00001E000000}" name="2014:I" dataDxfId="280" dataCellStyle="Vírgula"/>
    <tableColumn id="31" xr3:uid="{00000000-0010-0000-0100-00001F000000}" name="2014:II" dataDxfId="279" dataCellStyle="Vírgula"/>
    <tableColumn id="32" xr3:uid="{00000000-0010-0000-0100-000020000000}" name="2014:III" dataDxfId="278" dataCellStyle="Vírgula"/>
    <tableColumn id="33" xr3:uid="{00000000-0010-0000-0100-000021000000}" name="2014:IV" dataDxfId="277" dataCellStyle="Vírgula"/>
    <tableColumn id="34" xr3:uid="{00000000-0010-0000-0100-000022000000}" name="2015:I" dataDxfId="276" dataCellStyle="Vírgula"/>
    <tableColumn id="35" xr3:uid="{00000000-0010-0000-0100-000023000000}" name="2015:II" dataDxfId="275" dataCellStyle="Vírgula"/>
    <tableColumn id="36" xr3:uid="{00000000-0010-0000-0100-000024000000}" name="2015:III" dataDxfId="274" dataCellStyle="Vírgula"/>
    <tableColumn id="37" xr3:uid="{00000000-0010-0000-0100-000025000000}" name="2015:IV" dataDxfId="273" dataCellStyle="Vírgula"/>
    <tableColumn id="38" xr3:uid="{00000000-0010-0000-0100-000026000000}" name="2016:I" dataDxfId="272" dataCellStyle="Vírgula"/>
    <tableColumn id="39" xr3:uid="{00000000-0010-0000-0100-000027000000}" name="2016:II" dataDxfId="271" dataCellStyle="Vírgula"/>
    <tableColumn id="40" xr3:uid="{00000000-0010-0000-0100-000028000000}" name="2016:III" dataDxfId="270" dataCellStyle="Vírgula"/>
    <tableColumn id="41" xr3:uid="{00000000-0010-0000-0100-000029000000}" name="2016:IV" dataDxfId="269" dataCellStyle="Vírgula"/>
    <tableColumn id="42" xr3:uid="{00000000-0010-0000-0100-00002A000000}" name="2017:I" dataDxfId="268" dataCellStyle="Vírgula"/>
    <tableColumn id="43" xr3:uid="{00000000-0010-0000-0100-00002B000000}" name="2017:II" dataDxfId="267" dataCellStyle="Vírgula"/>
    <tableColumn id="44" xr3:uid="{00000000-0010-0000-0100-00002C000000}" name="2017:III" dataDxfId="266" dataCellStyle="Vírgula"/>
    <tableColumn id="45" xr3:uid="{00000000-0010-0000-0100-00002D000000}" name="2017:IV" dataDxfId="265" dataCellStyle="Vírgula"/>
    <tableColumn id="46" xr3:uid="{00000000-0010-0000-0100-00002E000000}" name="2018:I" dataDxfId="264" dataCellStyle="Vírgula"/>
    <tableColumn id="47" xr3:uid="{00000000-0010-0000-0100-00002F000000}" name="2018:II" dataDxfId="263" dataCellStyle="Vírgula"/>
    <tableColumn id="48" xr3:uid="{00000000-0010-0000-0100-000030000000}" name="2018:III" dataDxfId="262" dataCellStyle="Vírgula"/>
    <tableColumn id="49" xr3:uid="{00000000-0010-0000-0100-000031000000}" name="2018:IV" dataDxfId="261" dataCellStyle="Vírgula"/>
    <tableColumn id="50" xr3:uid="{00000000-0010-0000-0100-000032000000}" name="2019:I" dataDxfId="260" dataCellStyle="Vírgula"/>
    <tableColumn id="51" xr3:uid="{00000000-0010-0000-0100-000033000000}" name="2019:II" dataDxfId="259" dataCellStyle="Vírgula"/>
    <tableColumn id="52" xr3:uid="{00000000-0010-0000-0100-000034000000}" name="2019:III" dataDxfId="258" dataCellStyle="Vírgula"/>
    <tableColumn id="53" xr3:uid="{00000000-0010-0000-0100-000035000000}" name="2019:IV" dataDxfId="257" dataCellStyle="Vírgula"/>
    <tableColumn id="54" xr3:uid="{00000000-0010-0000-0100-000036000000}" name="2020:I" dataDxfId="256" dataCellStyle="Vírgula"/>
    <tableColumn id="55" xr3:uid="{00000000-0010-0000-0100-000037000000}" name="2020:II" dataDxfId="255" dataCellStyle="Vírgula"/>
    <tableColumn id="56" xr3:uid="{00000000-0010-0000-0100-000038000000}" name="2020:III" dataDxfId="254" dataCellStyle="Vírgula"/>
    <tableColumn id="57" xr3:uid="{00000000-0010-0000-0100-000039000000}" name="2020:IV" dataDxfId="253" dataCellStyle="Vírgula"/>
    <tableColumn id="58" xr3:uid="{00000000-0010-0000-0100-00003A000000}" name="2021:I" dataDxfId="252" dataCellStyle="Vírgula"/>
    <tableColumn id="59" xr3:uid="{00000000-0010-0000-0100-00003B000000}" name="2021:II" dataDxfId="251" dataCellStyle="Vírgula"/>
    <tableColumn id="60" xr3:uid="{00000000-0010-0000-0100-00003C000000}" name="2021:III" dataDxfId="250" dataCellStyle="Vírgula"/>
    <tableColumn id="61" xr3:uid="{00000000-0010-0000-0100-00003D000000}" name="2021:IV" dataDxfId="249" dataCellStyle="Vírgula"/>
    <tableColumn id="62" xr3:uid="{00000000-0010-0000-0100-00003E000000}" name="2022:I" dataDxfId="248" dataCellStyle="Vírgula"/>
    <tableColumn id="63" xr3:uid="{00000000-0010-0000-0100-00003F000000}" name="2022:II" dataDxfId="247" dataCellStyle="Vírgula"/>
    <tableColumn id="64" xr3:uid="{00000000-0010-0000-0100-000040000000}" name="2022:III" dataDxfId="246" dataCellStyle="Vírgula"/>
    <tableColumn id="65" xr3:uid="{00000000-0010-0000-0100-000041000000}" name="2022:IV" dataDxfId="245" dataCellStyle="Vírgula"/>
    <tableColumn id="66" xr3:uid="{00000000-0010-0000-0100-000042000000}" name="2023:I" dataDxfId="244" dataCellStyle="Vírgula"/>
    <tableColumn id="67" xr3:uid="{AF87BCCD-C637-4601-9020-19F48F1DE867}" name="2023:II" dataDxfId="243" dataCellStyle="Vírgula"/>
    <tableColumn id="68" xr3:uid="{8C104EC0-8DD8-495C-818B-32E827368293}" name="2023:III" dataDxfId="242" dataCellStyle="Vírgula"/>
    <tableColumn id="69" xr3:uid="{6DF9F0D5-D869-4ED0-B604-6AFD2580EF0A}" name="2023:IV" dataDxfId="241" dataCellStyle="Vírgula"/>
    <tableColumn id="70" xr3:uid="{4A8E3548-C867-420D-A675-F98D413EA898}" name="2024:I" dataDxfId="240" dataCellStyle="Vírgula"/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mp_PIB_CRT" displayName="Emp_PIB_CRT" ref="A2:BR14" totalsRowShown="0" headerRowDxfId="239" dataDxfId="237" headerRowBorderDxfId="238" tableBorderDxfId="236" headerRowCellStyle="Vírgula">
  <tableColumns count="70">
    <tableColumn id="1" xr3:uid="{00000000-0010-0000-0200-000001000000}" name="Coluna1" dataDxfId="235"/>
    <tableColumn id="2" xr3:uid="{00000000-0010-0000-0200-000002000000}" name="2007:I" dataDxfId="234"/>
    <tableColumn id="3" xr3:uid="{00000000-0010-0000-0200-000003000000}" name="2007:II" dataDxfId="233"/>
    <tableColumn id="4" xr3:uid="{00000000-0010-0000-0200-000004000000}" name="2007:III" dataDxfId="232"/>
    <tableColumn id="5" xr3:uid="{00000000-0010-0000-0200-000005000000}" name="2007:IV" dataDxfId="231"/>
    <tableColumn id="6" xr3:uid="{00000000-0010-0000-0200-000006000000}" name="2008:I" dataDxfId="230"/>
    <tableColumn id="7" xr3:uid="{00000000-0010-0000-0200-000007000000}" name="2008:II" dataDxfId="229"/>
    <tableColumn id="8" xr3:uid="{00000000-0010-0000-0200-000008000000}" name="2008:III" dataDxfId="228"/>
    <tableColumn id="9" xr3:uid="{00000000-0010-0000-0200-000009000000}" name="2008:IV" dataDxfId="227"/>
    <tableColumn id="10" xr3:uid="{00000000-0010-0000-0200-00000A000000}" name="2009:I" dataDxfId="226"/>
    <tableColumn id="11" xr3:uid="{00000000-0010-0000-0200-00000B000000}" name="2009:II" dataDxfId="225"/>
    <tableColumn id="12" xr3:uid="{00000000-0010-0000-0200-00000C000000}" name="2009:III" dataDxfId="224"/>
    <tableColumn id="13" xr3:uid="{00000000-0010-0000-0200-00000D000000}" name="2009:IV" dataDxfId="223"/>
    <tableColumn id="14" xr3:uid="{00000000-0010-0000-0200-00000E000000}" name="2010:I" dataDxfId="222"/>
    <tableColumn id="15" xr3:uid="{00000000-0010-0000-0200-00000F000000}" name="2010:II" dataDxfId="221"/>
    <tableColumn id="16" xr3:uid="{00000000-0010-0000-0200-000010000000}" name="2010:III" dataDxfId="220"/>
    <tableColumn id="17" xr3:uid="{00000000-0010-0000-0200-000011000000}" name="2010:IV" dataDxfId="219"/>
    <tableColumn id="18" xr3:uid="{00000000-0010-0000-0200-000012000000}" name="2011:I" dataDxfId="218"/>
    <tableColumn id="19" xr3:uid="{00000000-0010-0000-0200-000013000000}" name="2011:II" dataDxfId="217"/>
    <tableColumn id="20" xr3:uid="{00000000-0010-0000-0200-000014000000}" name="2011:III" dataDxfId="216"/>
    <tableColumn id="21" xr3:uid="{00000000-0010-0000-0200-000015000000}" name="2011:IV" dataDxfId="215"/>
    <tableColumn id="22" xr3:uid="{00000000-0010-0000-0200-000016000000}" name="2012:I" dataDxfId="214"/>
    <tableColumn id="23" xr3:uid="{00000000-0010-0000-0200-000017000000}" name="2012:II" dataDxfId="213"/>
    <tableColumn id="24" xr3:uid="{00000000-0010-0000-0200-000018000000}" name="2012:III" dataDxfId="212"/>
    <tableColumn id="25" xr3:uid="{00000000-0010-0000-0200-000019000000}" name="2012:IV" dataDxfId="211"/>
    <tableColumn id="26" xr3:uid="{00000000-0010-0000-0200-00001A000000}" name="2013:I" dataDxfId="210"/>
    <tableColumn id="27" xr3:uid="{00000000-0010-0000-0200-00001B000000}" name="2013:II" dataDxfId="209"/>
    <tableColumn id="28" xr3:uid="{00000000-0010-0000-0200-00001C000000}" name="2013:III" dataDxfId="208"/>
    <tableColumn id="29" xr3:uid="{00000000-0010-0000-0200-00001D000000}" name="2013:IV" dataDxfId="207"/>
    <tableColumn id="30" xr3:uid="{00000000-0010-0000-0200-00001E000000}" name="2014:I" dataDxfId="206"/>
    <tableColumn id="31" xr3:uid="{00000000-0010-0000-0200-00001F000000}" name="2014:II" dataDxfId="205"/>
    <tableColumn id="32" xr3:uid="{00000000-0010-0000-0200-000020000000}" name="2014:III" dataDxfId="204"/>
    <tableColumn id="33" xr3:uid="{00000000-0010-0000-0200-000021000000}" name="2014:IV" dataDxfId="203"/>
    <tableColumn id="34" xr3:uid="{00000000-0010-0000-0200-000022000000}" name="2015:I" dataDxfId="202"/>
    <tableColumn id="35" xr3:uid="{00000000-0010-0000-0200-000023000000}" name="2015:II" dataDxfId="201"/>
    <tableColumn id="36" xr3:uid="{00000000-0010-0000-0200-000024000000}" name="2015:III" dataDxfId="200"/>
    <tableColumn id="37" xr3:uid="{00000000-0010-0000-0200-000025000000}" name="2015:IV" dataDxfId="199"/>
    <tableColumn id="38" xr3:uid="{00000000-0010-0000-0200-000026000000}" name="2016:I" dataDxfId="198"/>
    <tableColumn id="39" xr3:uid="{00000000-0010-0000-0200-000027000000}" name="2016:II" dataDxfId="197"/>
    <tableColumn id="40" xr3:uid="{00000000-0010-0000-0200-000028000000}" name="2016:III" dataDxfId="196"/>
    <tableColumn id="41" xr3:uid="{00000000-0010-0000-0200-000029000000}" name="2016:IV" dataDxfId="195"/>
    <tableColumn id="42" xr3:uid="{00000000-0010-0000-0200-00002A000000}" name="2017:I" dataDxfId="194"/>
    <tableColumn id="43" xr3:uid="{00000000-0010-0000-0200-00002B000000}" name="2017:II" dataDxfId="193"/>
    <tableColumn id="44" xr3:uid="{00000000-0010-0000-0200-00002C000000}" name="2017:III" dataDxfId="192"/>
    <tableColumn id="45" xr3:uid="{00000000-0010-0000-0200-00002D000000}" name="2017:IV" dataDxfId="191"/>
    <tableColumn id="46" xr3:uid="{00000000-0010-0000-0200-00002E000000}" name="2018:I" dataDxfId="190"/>
    <tableColumn id="47" xr3:uid="{00000000-0010-0000-0200-00002F000000}" name="2018:II" dataDxfId="189"/>
    <tableColumn id="48" xr3:uid="{00000000-0010-0000-0200-000030000000}" name="2018:III" dataDxfId="188"/>
    <tableColumn id="49" xr3:uid="{00000000-0010-0000-0200-000031000000}" name="2018:IV" dataDxfId="187"/>
    <tableColumn id="50" xr3:uid="{00000000-0010-0000-0200-000032000000}" name="2019:I" dataDxfId="186"/>
    <tableColumn id="51" xr3:uid="{00000000-0010-0000-0200-000033000000}" name="2019:II" dataDxfId="185"/>
    <tableColumn id="52" xr3:uid="{00000000-0010-0000-0200-000034000000}" name="2019:III" dataDxfId="184"/>
    <tableColumn id="53" xr3:uid="{00000000-0010-0000-0200-000035000000}" name="2019:IV" dataDxfId="183"/>
    <tableColumn id="54" xr3:uid="{00000000-0010-0000-0200-000036000000}" name="2020:I" dataDxfId="182"/>
    <tableColumn id="55" xr3:uid="{00000000-0010-0000-0200-000037000000}" name="2020:II" dataDxfId="181"/>
    <tableColumn id="56" xr3:uid="{00000000-0010-0000-0200-000038000000}" name="2020:III" dataDxfId="180"/>
    <tableColumn id="57" xr3:uid="{00000000-0010-0000-0200-000039000000}" name="2020:IV" dataDxfId="179"/>
    <tableColumn id="58" xr3:uid="{00000000-0010-0000-0200-00003A000000}" name="2021:I" dataDxfId="178"/>
    <tableColumn id="59" xr3:uid="{00000000-0010-0000-0200-00003B000000}" name="2021:II" dataDxfId="177"/>
    <tableColumn id="60" xr3:uid="{00000000-0010-0000-0200-00003C000000}" name="2021:III" dataDxfId="176"/>
    <tableColumn id="61" xr3:uid="{00000000-0010-0000-0200-00003D000000}" name="2021:IV" dataDxfId="175"/>
    <tableColumn id="62" xr3:uid="{00000000-0010-0000-0200-00003E000000}" name="2022:I" dataDxfId="174"/>
    <tableColumn id="63" xr3:uid="{00000000-0010-0000-0200-00003F000000}" name="2022:II" dataDxfId="173"/>
    <tableColumn id="64" xr3:uid="{00000000-0010-0000-0200-000040000000}" name="2022:III" dataDxfId="172"/>
    <tableColumn id="65" xr3:uid="{00000000-0010-0000-0200-000041000000}" name="2022:IV" dataDxfId="171"/>
    <tableColumn id="66" xr3:uid="{00000000-0010-0000-0200-000042000000}" name="2023:I" dataDxfId="170"/>
    <tableColumn id="67" xr3:uid="{9CEF817A-7E55-4C6C-AA63-AC96A64A3980}" name="2023:II" dataDxfId="169"/>
    <tableColumn id="68" xr3:uid="{B1CA8E03-A3D1-4B52-B800-45F2E13C6820}" name="2023:III" dataDxfId="168"/>
    <tableColumn id="69" xr3:uid="{A0227A3D-E089-4D4F-87B4-A3C4A6C463E5}" name="2023:IV" dataDxfId="167"/>
    <tableColumn id="70" xr3:uid="{88A4495D-3993-4F3B-939B-078FC44D3AA5}" name="2024:I" dataDxfId="166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Emp_PIB_ENC" displayName="Emp_PIB_ENC" ref="A2:BR14" totalsRowShown="0" headerRowDxfId="165" dataDxfId="163" headerRowBorderDxfId="164" tableBorderDxfId="162" headerRowCellStyle="Vírgula" dataCellStyle="Normal 3">
  <tableColumns count="70">
    <tableColumn id="1" xr3:uid="{00000000-0010-0000-0300-000001000000}" name="Coluna 1" dataDxfId="161" dataCellStyle="Normal 3"/>
    <tableColumn id="2" xr3:uid="{00000000-0010-0000-0300-000002000000}" name="2007:I" dataDxfId="160" dataCellStyle="Normal 3"/>
    <tableColumn id="3" xr3:uid="{00000000-0010-0000-0300-000003000000}" name="2007:II" dataDxfId="159" dataCellStyle="Normal 3"/>
    <tableColumn id="4" xr3:uid="{00000000-0010-0000-0300-000004000000}" name="2007:III" dataDxfId="158" dataCellStyle="Normal 3"/>
    <tableColumn id="5" xr3:uid="{00000000-0010-0000-0300-000005000000}" name="2007:IV" dataDxfId="157" dataCellStyle="Normal 3"/>
    <tableColumn id="6" xr3:uid="{00000000-0010-0000-0300-000006000000}" name="2008:I" dataDxfId="156" dataCellStyle="Normal 3"/>
    <tableColumn id="7" xr3:uid="{00000000-0010-0000-0300-000007000000}" name="2008:II" dataDxfId="155" dataCellStyle="Normal 3"/>
    <tableColumn id="8" xr3:uid="{00000000-0010-0000-0300-000008000000}" name="2008:III" dataDxfId="154" dataCellStyle="Normal 3"/>
    <tableColumn id="9" xr3:uid="{00000000-0010-0000-0300-000009000000}" name="2008:IV" dataDxfId="153" dataCellStyle="Normal 3"/>
    <tableColumn id="10" xr3:uid="{00000000-0010-0000-0300-00000A000000}" name="2009:I" dataDxfId="152" dataCellStyle="Normal 3"/>
    <tableColumn id="11" xr3:uid="{00000000-0010-0000-0300-00000B000000}" name="2009:II" dataDxfId="151" dataCellStyle="Normal 3"/>
    <tableColumn id="12" xr3:uid="{00000000-0010-0000-0300-00000C000000}" name="2009:III" dataDxfId="150" dataCellStyle="Normal 3"/>
    <tableColumn id="13" xr3:uid="{00000000-0010-0000-0300-00000D000000}" name="2009:IV" dataDxfId="149" dataCellStyle="Normal 3"/>
    <tableColumn id="14" xr3:uid="{00000000-0010-0000-0300-00000E000000}" name="2010:I" dataDxfId="148" dataCellStyle="Normal 3"/>
    <tableColumn id="15" xr3:uid="{00000000-0010-0000-0300-00000F000000}" name="2010:II" dataDxfId="147" dataCellStyle="Normal 3"/>
    <tableColumn id="16" xr3:uid="{00000000-0010-0000-0300-000010000000}" name="2010:III" dataDxfId="146" dataCellStyle="Normal 3"/>
    <tableColumn id="17" xr3:uid="{00000000-0010-0000-0300-000011000000}" name="2010:IV" dataDxfId="145" dataCellStyle="Normal 3"/>
    <tableColumn id="18" xr3:uid="{00000000-0010-0000-0300-000012000000}" name="2011:I" dataDxfId="144" dataCellStyle="Normal 3"/>
    <tableColumn id="19" xr3:uid="{00000000-0010-0000-0300-000013000000}" name="2011:II" dataDxfId="143" dataCellStyle="Normal 3"/>
    <tableColumn id="20" xr3:uid="{00000000-0010-0000-0300-000014000000}" name="2011:III" dataDxfId="142" dataCellStyle="Normal 3"/>
    <tableColumn id="21" xr3:uid="{00000000-0010-0000-0300-000015000000}" name="2011:IV" dataDxfId="141" dataCellStyle="Normal 3"/>
    <tableColumn id="22" xr3:uid="{00000000-0010-0000-0300-000016000000}" name="2012:I" dataDxfId="140" dataCellStyle="Normal 3"/>
    <tableColumn id="23" xr3:uid="{00000000-0010-0000-0300-000017000000}" name="2012:II" dataDxfId="139" dataCellStyle="Normal 3"/>
    <tableColumn id="24" xr3:uid="{00000000-0010-0000-0300-000018000000}" name="2012:III" dataDxfId="138" dataCellStyle="Normal 3"/>
    <tableColumn id="25" xr3:uid="{00000000-0010-0000-0300-000019000000}" name="2012:IV" dataDxfId="137" dataCellStyle="Normal 3"/>
    <tableColumn id="26" xr3:uid="{00000000-0010-0000-0300-00001A000000}" name="2013:I" dataDxfId="136" dataCellStyle="Normal 3"/>
    <tableColumn id="27" xr3:uid="{00000000-0010-0000-0300-00001B000000}" name="2013:II" dataDxfId="135" dataCellStyle="Normal 3"/>
    <tableColumn id="28" xr3:uid="{00000000-0010-0000-0300-00001C000000}" name="2013:III" dataDxfId="134" dataCellStyle="Normal 3"/>
    <tableColumn id="29" xr3:uid="{00000000-0010-0000-0300-00001D000000}" name="2013:IV" dataDxfId="133" dataCellStyle="Normal 3"/>
    <tableColumn id="30" xr3:uid="{00000000-0010-0000-0300-00001E000000}" name="2014:I" dataDxfId="132" dataCellStyle="Normal 3"/>
    <tableColumn id="31" xr3:uid="{00000000-0010-0000-0300-00001F000000}" name="2014:II" dataDxfId="131" dataCellStyle="Normal 3"/>
    <tableColumn id="32" xr3:uid="{00000000-0010-0000-0300-000020000000}" name="2014:III" dataDxfId="130" dataCellStyle="Normal 3"/>
    <tableColumn id="33" xr3:uid="{00000000-0010-0000-0300-000021000000}" name="2014:IV" dataDxfId="129" dataCellStyle="Normal 3"/>
    <tableColumn id="34" xr3:uid="{00000000-0010-0000-0300-000022000000}" name="2015:I" dataDxfId="128" dataCellStyle="Normal 3"/>
    <tableColumn id="35" xr3:uid="{00000000-0010-0000-0300-000023000000}" name="2015:II" dataDxfId="127" dataCellStyle="Normal 3"/>
    <tableColumn id="36" xr3:uid="{00000000-0010-0000-0300-000024000000}" name="2015:III" dataDxfId="126" dataCellStyle="Normal 3"/>
    <tableColumn id="37" xr3:uid="{00000000-0010-0000-0300-000025000000}" name="2015:IV" dataDxfId="125" dataCellStyle="Normal 3"/>
    <tableColumn id="38" xr3:uid="{00000000-0010-0000-0300-000026000000}" name="2016:I" dataDxfId="124" dataCellStyle="Normal 3"/>
    <tableColumn id="39" xr3:uid="{00000000-0010-0000-0300-000027000000}" name="2016:II" dataDxfId="123" dataCellStyle="Normal 3"/>
    <tableColumn id="40" xr3:uid="{00000000-0010-0000-0300-000028000000}" name="2016:III" dataDxfId="122" dataCellStyle="Normal 3"/>
    <tableColumn id="41" xr3:uid="{00000000-0010-0000-0300-000029000000}" name="2016:IV" dataDxfId="121" dataCellStyle="Normal 3"/>
    <tableColumn id="42" xr3:uid="{00000000-0010-0000-0300-00002A000000}" name="2017:I" dataDxfId="120" dataCellStyle="Normal 3"/>
    <tableColumn id="43" xr3:uid="{00000000-0010-0000-0300-00002B000000}" name="2017:II" dataDxfId="119" dataCellStyle="Normal 3"/>
    <tableColumn id="44" xr3:uid="{00000000-0010-0000-0300-00002C000000}" name="2017:III" dataDxfId="118" dataCellStyle="Normal 3"/>
    <tableColumn id="45" xr3:uid="{00000000-0010-0000-0300-00002D000000}" name="2017:IV" dataDxfId="117" dataCellStyle="Normal 3"/>
    <tableColumn id="46" xr3:uid="{00000000-0010-0000-0300-00002E000000}" name="2018:I" dataDxfId="116" dataCellStyle="Normal 3"/>
    <tableColumn id="47" xr3:uid="{00000000-0010-0000-0300-00002F000000}" name="2018:II" dataDxfId="115" dataCellStyle="Normal 3"/>
    <tableColumn id="48" xr3:uid="{00000000-0010-0000-0300-000030000000}" name="2018:III" dataDxfId="114" dataCellStyle="Normal 3"/>
    <tableColumn id="49" xr3:uid="{00000000-0010-0000-0300-000031000000}" name="2018:IV" dataDxfId="113" dataCellStyle="Normal 3"/>
    <tableColumn id="50" xr3:uid="{00000000-0010-0000-0300-000032000000}" name="2019:I" dataDxfId="112" dataCellStyle="Normal 3"/>
    <tableColumn id="51" xr3:uid="{00000000-0010-0000-0300-000033000000}" name="2019:II" dataDxfId="111" dataCellStyle="Normal 3"/>
    <tableColumn id="52" xr3:uid="{00000000-0010-0000-0300-000034000000}" name="2019:III" dataDxfId="110" dataCellStyle="Normal 3"/>
    <tableColumn id="53" xr3:uid="{00000000-0010-0000-0300-000035000000}" name="2019:IV" dataDxfId="109" dataCellStyle="Normal 3"/>
    <tableColumn id="54" xr3:uid="{00000000-0010-0000-0300-000036000000}" name="2020:I" dataDxfId="108" dataCellStyle="Normal 3"/>
    <tableColumn id="55" xr3:uid="{00000000-0010-0000-0300-000037000000}" name="2020:II" dataDxfId="107" dataCellStyle="Normal 3"/>
    <tableColumn id="56" xr3:uid="{00000000-0010-0000-0300-000038000000}" name="2020:III" dataDxfId="106" dataCellStyle="Normal 3"/>
    <tableColumn id="57" xr3:uid="{00000000-0010-0000-0300-000039000000}" name="2020:IV" dataDxfId="105" dataCellStyle="Normal 3"/>
    <tableColumn id="58" xr3:uid="{00000000-0010-0000-0300-00003A000000}" name="2021:I" dataDxfId="104" dataCellStyle="Normal 3"/>
    <tableColumn id="59" xr3:uid="{00000000-0010-0000-0300-00003B000000}" name="2021:II" dataDxfId="103" dataCellStyle="Normal 3"/>
    <tableColumn id="60" xr3:uid="{00000000-0010-0000-0300-00003C000000}" name="2021:III" dataDxfId="102" dataCellStyle="Normal 3"/>
    <tableColumn id="61" xr3:uid="{00000000-0010-0000-0300-00003D000000}" name="2021:IV" dataDxfId="101" dataCellStyle="Normal 3"/>
    <tableColumn id="62" xr3:uid="{00000000-0010-0000-0300-00003E000000}" name="2022:I" dataDxfId="100" dataCellStyle="Normal 3"/>
    <tableColumn id="63" xr3:uid="{00000000-0010-0000-0300-00003F000000}" name="2022:II" dataDxfId="99" dataCellStyle="Normal 3"/>
    <tableColumn id="64" xr3:uid="{00000000-0010-0000-0300-000040000000}" name="2022:III" dataDxfId="98" dataCellStyle="Normal 3"/>
    <tableColumn id="65" xr3:uid="{00000000-0010-0000-0300-000041000000}" name="2022:IV" dataDxfId="97" dataCellStyle="Normal 3"/>
    <tableColumn id="66" xr3:uid="{00000000-0010-0000-0300-000042000000}" name="2023:I" dataDxfId="96" dataCellStyle="Normal 3"/>
    <tableColumn id="67" xr3:uid="{FFD4980E-84BC-4D25-A4EC-BAAE579E4DE9}" name="2023:II" dataDxfId="95" dataCellStyle="Normal 3"/>
    <tableColumn id="68" xr3:uid="{F882C7A4-2E31-4E3A-A52D-E54B585C78A7}" name="2023:III" dataDxfId="94" dataCellStyle="Normal 3"/>
    <tableColumn id="69" xr3:uid="{E1950432-DB3A-46DD-89F5-9502FB9B9768}" name="2023:IV" dataDxfId="93" dataCellStyle="Normal 3"/>
    <tableColumn id="70" xr3:uid="{2FBC7CE9-6988-440C-8938-9FD99D1A7AC6}" name="2024:I" dataDxfId="92" dataCellStyle="Normal 3"/>
  </tableColumns>
  <tableStyleInfo name="TableStyleMedium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PIB_ANUAL_ENC" displayName="PIB_ANUAL_ENC" ref="A2:R22" totalsRowShown="0" headerRowDxfId="91" dataDxfId="90">
  <tableColumns count="18">
    <tableColumn id="1" xr3:uid="{00000000-0010-0000-0400-000001000000}" name="VA ENCADEADO POR SECTORES DE ATIVIDADE " dataDxfId="89"/>
    <tableColumn id="2" xr3:uid="{00000000-0010-0000-0400-000002000000}" name="2007" dataDxfId="88"/>
    <tableColumn id="3" xr3:uid="{00000000-0010-0000-0400-000003000000}" name="2008" dataDxfId="87"/>
    <tableColumn id="4" xr3:uid="{00000000-0010-0000-0400-000004000000}" name="2009" dataDxfId="86"/>
    <tableColumn id="5" xr3:uid="{00000000-0010-0000-0400-000005000000}" name="2010" dataDxfId="85"/>
    <tableColumn id="6" xr3:uid="{00000000-0010-0000-0400-000006000000}" name="2011" dataDxfId="84"/>
    <tableColumn id="7" xr3:uid="{00000000-0010-0000-0400-000007000000}" name="2012" dataDxfId="83"/>
    <tableColumn id="8" xr3:uid="{00000000-0010-0000-0400-000008000000}" name="2013" dataDxfId="82"/>
    <tableColumn id="9" xr3:uid="{00000000-0010-0000-0400-000009000000}" name="2014" dataDxfId="81"/>
    <tableColumn id="10" xr3:uid="{00000000-0010-0000-0400-00000A000000}" name="2015" dataDxfId="80"/>
    <tableColumn id="11" xr3:uid="{00000000-0010-0000-0400-00000B000000}" name="2016" dataDxfId="79"/>
    <tableColumn id="12" xr3:uid="{00000000-0010-0000-0400-00000C000000}" name="2017" dataDxfId="78"/>
    <tableColumn id="13" xr3:uid="{00000000-0010-0000-0400-00000D000000}" name="2018" dataDxfId="77"/>
    <tableColumn id="14" xr3:uid="{00000000-0010-0000-0400-00000E000000}" name="2019" dataDxfId="76"/>
    <tableColumn id="15" xr3:uid="{00000000-0010-0000-0400-00000F000000}" name="2020" dataDxfId="75"/>
    <tableColumn id="16" xr3:uid="{00000000-0010-0000-0400-000010000000}" name="2021" dataDxfId="74"/>
    <tableColumn id="17" xr3:uid="{00000000-0010-0000-0400-000011000000}" name="2022P" dataDxfId="73"/>
    <tableColumn id="18" xr3:uid="{9719E2D4-1A58-4937-AF56-10ECAE09730D}" name="2023P" dataDxfId="72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Layout" topLeftCell="A55" zoomScale="70" zoomScaleNormal="100" zoomScalePageLayoutView="70" workbookViewId="0">
      <selection activeCell="V78" sqref="V78"/>
    </sheetView>
  </sheetViews>
  <sheetFormatPr defaultRowHeight="15" x14ac:dyDescent="0.25"/>
  <cols>
    <col min="18" max="18" width="9.140625" customWidth="1"/>
  </cols>
  <sheetData/>
  <pageMargins left="7.5431034482758624E-3" right="7.5431034482758624E-3" top="7.5431034482758624E-3" bottom="7.5431034482758624E-3" header="0.3" footer="0.3"/>
  <pageSetup paperSize="9" scale="6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8"/>
  </sheetPr>
  <dimension ref="A1:R26"/>
  <sheetViews>
    <sheetView showGridLines="0" view="pageLayout" zoomScaleNormal="100" workbookViewId="0">
      <selection activeCell="R7" sqref="R7"/>
    </sheetView>
  </sheetViews>
  <sheetFormatPr defaultColWidth="9.140625" defaultRowHeight="15" customHeight="1" x14ac:dyDescent="0.25"/>
  <cols>
    <col min="1" max="1" width="51" style="34" customWidth="1"/>
    <col min="2" max="15" width="6.28515625" style="34" bestFit="1" customWidth="1"/>
    <col min="16" max="16" width="6.7109375" style="34" bestFit="1" customWidth="1"/>
    <col min="17" max="17" width="6.28515625" style="34" bestFit="1" customWidth="1"/>
    <col min="18" max="16384" width="9.140625" style="34"/>
  </cols>
  <sheetData>
    <row r="1" spans="1:17" ht="15" customHeight="1" x14ac:dyDescent="0.25">
      <c r="A1" s="64" t="s">
        <v>138</v>
      </c>
    </row>
    <row r="2" spans="1:17" ht="15" customHeight="1" x14ac:dyDescent="0.25">
      <c r="A2" s="109" t="s">
        <v>156</v>
      </c>
      <c r="B2" s="110">
        <v>2008</v>
      </c>
      <c r="C2" s="110">
        <v>2009</v>
      </c>
      <c r="D2" s="110">
        <v>2010</v>
      </c>
      <c r="E2" s="110">
        <v>2011</v>
      </c>
      <c r="F2" s="110">
        <v>2012</v>
      </c>
      <c r="G2" s="110">
        <v>2013</v>
      </c>
      <c r="H2" s="110">
        <v>2014</v>
      </c>
      <c r="I2" s="110">
        <v>2015</v>
      </c>
      <c r="J2" s="110">
        <v>2016</v>
      </c>
      <c r="K2" s="110">
        <v>2017</v>
      </c>
      <c r="L2" s="110">
        <v>2018</v>
      </c>
      <c r="M2" s="110">
        <v>2019</v>
      </c>
      <c r="N2" s="110">
        <v>2020</v>
      </c>
      <c r="O2" s="110">
        <v>2021</v>
      </c>
      <c r="P2" s="110" t="s">
        <v>119</v>
      </c>
      <c r="Q2" s="110" t="s">
        <v>136</v>
      </c>
    </row>
    <row r="3" spans="1:17" ht="15" customHeight="1" x14ac:dyDescent="0.25">
      <c r="A3" s="95" t="s">
        <v>65</v>
      </c>
      <c r="B3" s="68">
        <f>('Q2.2'!C3/'Q2.2'!B3-1)*100</f>
        <v>3.9440735176894393</v>
      </c>
      <c r="C3" s="68">
        <f>('Q2.2'!D3/'Q2.2'!C3-1)*100</f>
        <v>11.017596231603498</v>
      </c>
      <c r="D3" s="68">
        <f>('Q2.2'!E3/'Q2.2'!D3-1)*100</f>
        <v>-4.3371938641396213</v>
      </c>
      <c r="E3" s="68">
        <f>('Q2.2'!F3/'Q2.2'!E3-1)*100</f>
        <v>7.8637886336501817</v>
      </c>
      <c r="F3" s="68">
        <f>('Q2.2'!G3/'Q2.2'!F3-1)*100</f>
        <v>7.8721354017979639</v>
      </c>
      <c r="G3" s="68">
        <f>('Q2.2'!H3/'Q2.2'!G3-1)*100</f>
        <v>-3.242549955547025</v>
      </c>
      <c r="H3" s="68">
        <f>('Q2.2'!I3/'Q2.2'!H3-1)*100</f>
        <v>1.2427853396234756</v>
      </c>
      <c r="I3" s="68">
        <f>('Q2.2'!J3/'Q2.2'!I3-1)*100</f>
        <v>7.2030533739915859</v>
      </c>
      <c r="J3" s="68">
        <f>('Q2.2'!K3/'Q2.2'!J3-1)*100</f>
        <v>9.0312990025076978</v>
      </c>
      <c r="K3" s="68">
        <f>('Q2.2'!L3/'Q2.2'!K3-1)*100</f>
        <v>-15.480929014947097</v>
      </c>
      <c r="L3" s="68">
        <f>('Q2.2'!M3/'Q2.2'!L3-1)*100</f>
        <v>-17.581981318305296</v>
      </c>
      <c r="M3" s="68">
        <f>('Q2.2'!N3/'Q2.2'!M3-1)*100</f>
        <v>-1.9570031003902089</v>
      </c>
      <c r="N3" s="68">
        <f>('Q2.2'!O3/'Q2.2'!N3-1)*100</f>
        <v>20.377193239635361</v>
      </c>
      <c r="O3" s="68">
        <f>('Q2.2'!P3/'Q2.2'!O3-1)*100</f>
        <v>-6.4048990986342531</v>
      </c>
      <c r="P3" s="68">
        <f>('Q2.2'!Q3/'Q2.2'!P3-1)*100</f>
        <v>-8.1098206572884806</v>
      </c>
      <c r="Q3" s="68">
        <f>('Q2.2'!R3/'Q2.2'!Q3-1)*100</f>
        <v>-11.53480648238434</v>
      </c>
    </row>
    <row r="4" spans="1:17" ht="15" customHeight="1" x14ac:dyDescent="0.25">
      <c r="A4" s="70" t="s">
        <v>114</v>
      </c>
      <c r="B4" s="67">
        <f>('Q2.2'!C4/'Q2.2'!B4-1)*100</f>
        <v>-21.549372812936429</v>
      </c>
      <c r="C4" s="67">
        <f>('Q2.2'!D4/'Q2.2'!C4-1)*100</f>
        <v>40.011836017695934</v>
      </c>
      <c r="D4" s="67">
        <f>('Q2.2'!E4/'Q2.2'!D4-1)*100</f>
        <v>3.7440615983933556</v>
      </c>
      <c r="E4" s="67">
        <f>('Q2.2'!F4/'Q2.2'!E4-1)*100</f>
        <v>-32.784665857482786</v>
      </c>
      <c r="F4" s="67">
        <f>('Q2.2'!G4/'Q2.2'!F4-1)*100</f>
        <v>32.515655844972066</v>
      </c>
      <c r="G4" s="67">
        <f>('Q2.2'!H4/'Q2.2'!G4-1)*100</f>
        <v>21.514091046690286</v>
      </c>
      <c r="H4" s="67">
        <f>('Q2.2'!I4/'Q2.2'!H4-1)*100</f>
        <v>0.44316124307550719</v>
      </c>
      <c r="I4" s="67">
        <f>('Q2.2'!J4/'Q2.2'!I4-1)*100</f>
        <v>17.340761139508022</v>
      </c>
      <c r="J4" s="67">
        <f>('Q2.2'!K4/'Q2.2'!J4-1)*100</f>
        <v>-0.92661704299963343</v>
      </c>
      <c r="K4" s="67">
        <f>('Q2.2'!L4/'Q2.2'!K4-1)*100</f>
        <v>-1.3976863273405082</v>
      </c>
      <c r="L4" s="67">
        <f>('Q2.2'!M4/'Q2.2'!L4-1)*100</f>
        <v>0.36265645550326298</v>
      </c>
      <c r="M4" s="67">
        <f>('Q2.2'!N4/'Q2.2'!M4-1)*100</f>
        <v>3.4564388693524517</v>
      </c>
      <c r="N4" s="67">
        <f>('Q2.2'!O4/'Q2.2'!N4-1)*100</f>
        <v>-2.5473684954242848</v>
      </c>
      <c r="O4" s="67">
        <f>('Q2.2'!P4/'Q2.2'!O4-1)*100</f>
        <v>-8.6858305278817554</v>
      </c>
      <c r="P4" s="67">
        <f>('Q2.2'!Q4/'Q2.2'!P4-1)*100</f>
        <v>-29.901185463020351</v>
      </c>
      <c r="Q4" s="67">
        <f>('Q2.2'!R4/'Q2.2'!Q4-1)*100</f>
        <v>11.244580920555492</v>
      </c>
    </row>
    <row r="5" spans="1:17" ht="15" customHeight="1" x14ac:dyDescent="0.25">
      <c r="A5" s="95" t="s">
        <v>66</v>
      </c>
      <c r="B5" s="68">
        <f>('Q2.2'!C5/'Q2.2'!B5-1)*100</f>
        <v>32.766016637381497</v>
      </c>
      <c r="C5" s="68">
        <f>('Q2.2'!D5/'Q2.2'!C5-1)*100</f>
        <v>-31.310224150157996</v>
      </c>
      <c r="D5" s="68">
        <f>('Q2.2'!E5/'Q2.2'!D5-1)*100</f>
        <v>-4.5480258531309214</v>
      </c>
      <c r="E5" s="68">
        <f>('Q2.2'!F5/'Q2.2'!E5-1)*100</f>
        <v>-14.274554895465485</v>
      </c>
      <c r="F5" s="68">
        <f>('Q2.2'!G5/'Q2.2'!F5-1)*100</f>
        <v>-34.791709374966281</v>
      </c>
      <c r="G5" s="68">
        <f>('Q2.2'!H5/'Q2.2'!G5-1)*100</f>
        <v>19.922559727038625</v>
      </c>
      <c r="H5" s="68">
        <f>('Q2.2'!I5/'Q2.2'!H5-1)*100</f>
        <v>6.6432886988859519</v>
      </c>
      <c r="I5" s="68">
        <f>('Q2.2'!J5/'Q2.2'!I5-1)*100</f>
        <v>-29.259976892004435</v>
      </c>
      <c r="J5" s="68">
        <f>('Q2.2'!K5/'Q2.2'!J5-1)*100</f>
        <v>-9.0510717509679317</v>
      </c>
      <c r="K5" s="68">
        <f>('Q2.2'!L5/'Q2.2'!K5-1)*100</f>
        <v>8.4611402246022926</v>
      </c>
      <c r="L5" s="68">
        <f>('Q2.2'!M5/'Q2.2'!L5-1)*100</f>
        <v>2.7867428255936577</v>
      </c>
      <c r="M5" s="68">
        <f>('Q2.2'!N5/'Q2.2'!M5-1)*100</f>
        <v>11.950838813743614</v>
      </c>
      <c r="N5" s="68">
        <f>('Q2.2'!O5/'Q2.2'!N5-1)*100</f>
        <v>-17.859355663355135</v>
      </c>
      <c r="O5" s="68">
        <f>('Q2.2'!P5/'Q2.2'!O5-1)*100</f>
        <v>8.3084601717395845</v>
      </c>
      <c r="P5" s="68">
        <f>('Q2.2'!Q5/'Q2.2'!P5-1)*100</f>
        <v>4.0507075945136917</v>
      </c>
      <c r="Q5" s="68">
        <f>('Q2.2'!R5/'Q2.2'!Q5-1)*100</f>
        <v>-17.113033454226191</v>
      </c>
    </row>
    <row r="6" spans="1:17" ht="15" customHeight="1" x14ac:dyDescent="0.25">
      <c r="A6" s="70" t="s">
        <v>116</v>
      </c>
      <c r="B6" s="67">
        <f>('Q2.2'!C6/'Q2.2'!B6-1)*100</f>
        <v>11.853097012988624</v>
      </c>
      <c r="C6" s="67">
        <f>('Q2.2'!D6/'Q2.2'!C6-1)*100</f>
        <v>-0.76624679219206016</v>
      </c>
      <c r="D6" s="67">
        <f>('Q2.2'!E6/'Q2.2'!D6-1)*100</f>
        <v>9.6906730748910874</v>
      </c>
      <c r="E6" s="67">
        <f>('Q2.2'!F6/'Q2.2'!E6-1)*100</f>
        <v>4.2557278296560641</v>
      </c>
      <c r="F6" s="67">
        <f>('Q2.2'!G6/'Q2.2'!F6-1)*100</f>
        <v>-2.341061451697668</v>
      </c>
      <c r="G6" s="67">
        <f>('Q2.2'!H6/'Q2.2'!G6-1)*100</f>
        <v>4.3998899329485974</v>
      </c>
      <c r="H6" s="67">
        <f>('Q2.2'!I6/'Q2.2'!H6-1)*100</f>
        <v>1.937767431349946</v>
      </c>
      <c r="I6" s="67">
        <f>('Q2.2'!J6/'Q2.2'!I6-1)*100</f>
        <v>-2.9097666771171427</v>
      </c>
      <c r="J6" s="67">
        <f>('Q2.2'!K6/'Q2.2'!J6-1)*100</f>
        <v>7.5641764182910576</v>
      </c>
      <c r="K6" s="67">
        <f>('Q2.2'!L6/'Q2.2'!K6-1)*100</f>
        <v>1.6114358938396967</v>
      </c>
      <c r="L6" s="67">
        <f>('Q2.2'!M6/'Q2.2'!L6-1)*100</f>
        <v>6.6386333570969791</v>
      </c>
      <c r="M6" s="67">
        <f>('Q2.2'!N6/'Q2.2'!M6-1)*100</f>
        <v>2.7039840651813751</v>
      </c>
      <c r="N6" s="67">
        <f>('Q2.2'!O6/'Q2.2'!N6-1)*100</f>
        <v>-19.666745729995416</v>
      </c>
      <c r="O6" s="67">
        <f>('Q2.2'!P6/'Q2.2'!O6-1)*100</f>
        <v>14.279232584729741</v>
      </c>
      <c r="P6" s="67">
        <f>('Q2.2'!Q6/'Q2.2'!P6-1)*100</f>
        <v>3.3738863993754142</v>
      </c>
      <c r="Q6" s="67">
        <f>('Q2.2'!R6/'Q2.2'!Q6-1)*100</f>
        <v>11.331302353354843</v>
      </c>
    </row>
    <row r="7" spans="1:17" ht="15" customHeight="1" x14ac:dyDescent="0.25">
      <c r="A7" s="95" t="s">
        <v>67</v>
      </c>
      <c r="B7" s="68">
        <f>('Q2.2'!C7/'Q2.2'!B7-1)*100</f>
        <v>40.081023677196725</v>
      </c>
      <c r="C7" s="68">
        <f>('Q2.2'!D7/'Q2.2'!C7-1)*100</f>
        <v>13.177391957485241</v>
      </c>
      <c r="D7" s="68">
        <f>('Q2.2'!E7/'Q2.2'!D7-1)*100</f>
        <v>11.904013136615777</v>
      </c>
      <c r="E7" s="68">
        <f>('Q2.2'!F7/'Q2.2'!E7-1)*100</f>
        <v>-3.732666779110827</v>
      </c>
      <c r="F7" s="68">
        <f>('Q2.2'!G7/'Q2.2'!F7-1)*100</f>
        <v>59.364784031794684</v>
      </c>
      <c r="G7" s="68">
        <f>('Q2.2'!H7/'Q2.2'!G7-1)*100</f>
        <v>11.172331396944536</v>
      </c>
      <c r="H7" s="68">
        <f>('Q2.2'!I7/'Q2.2'!H7-1)*100</f>
        <v>1.8705516308360259</v>
      </c>
      <c r="I7" s="68">
        <f>('Q2.2'!J7/'Q2.2'!I7-1)*100</f>
        <v>39.153296789572309</v>
      </c>
      <c r="J7" s="68">
        <f>('Q2.2'!K7/'Q2.2'!J7-1)*100</f>
        <v>-13.221578736144156</v>
      </c>
      <c r="K7" s="68">
        <f>('Q2.2'!L7/'Q2.2'!K7-1)*100</f>
        <v>2.2382173279114959</v>
      </c>
      <c r="L7" s="68">
        <f>('Q2.2'!M7/'Q2.2'!L7-1)*100</f>
        <v>3.9972320564535258</v>
      </c>
      <c r="M7" s="68">
        <f>('Q2.2'!N7/'Q2.2'!M7-1)*100</f>
        <v>-12.187967081787965</v>
      </c>
      <c r="N7" s="68">
        <f>('Q2.2'!O7/'Q2.2'!N7-1)*100</f>
        <v>-14.330963976450594</v>
      </c>
      <c r="O7" s="68">
        <f>('Q2.2'!P7/'Q2.2'!O7-1)*100</f>
        <v>12.817906183256156</v>
      </c>
      <c r="P7" s="68">
        <f>('Q2.2'!Q7/'Q2.2'!P7-1)*100</f>
        <v>26.769988960118862</v>
      </c>
      <c r="Q7" s="68">
        <f>('Q2.2'!R7/'Q2.2'!Q7-1)*100</f>
        <v>6.878726969214255</v>
      </c>
    </row>
    <row r="8" spans="1:17" ht="15" customHeight="1" x14ac:dyDescent="0.25">
      <c r="A8" s="70" t="s">
        <v>68</v>
      </c>
      <c r="B8" s="67">
        <f>('Q2.2'!C8/'Q2.2'!B8-1)*100</f>
        <v>19.117021045732542</v>
      </c>
      <c r="C8" s="67">
        <f>('Q2.2'!D8/'Q2.2'!C8-1)*100</f>
        <v>-7.6515256547719845</v>
      </c>
      <c r="D8" s="67">
        <f>('Q2.2'!E8/'Q2.2'!D8-1)*100</f>
        <v>-10.963559128705002</v>
      </c>
      <c r="E8" s="67">
        <f>('Q2.2'!F8/'Q2.2'!E8-1)*100</f>
        <v>0.6271584880318315</v>
      </c>
      <c r="F8" s="67">
        <f>('Q2.2'!G8/'Q2.2'!F8-1)*100</f>
        <v>-13.03057676888918</v>
      </c>
      <c r="G8" s="67">
        <f>('Q2.2'!H8/'Q2.2'!G8-1)*100</f>
        <v>0.52997204209570548</v>
      </c>
      <c r="H8" s="67">
        <f>('Q2.2'!I8/'Q2.2'!H8-1)*100</f>
        <v>7.3612376525893808</v>
      </c>
      <c r="I8" s="67">
        <f>('Q2.2'!J8/'Q2.2'!I8-1)*100</f>
        <v>-14.036592932937763</v>
      </c>
      <c r="J8" s="67">
        <f>('Q2.2'!K8/'Q2.2'!J8-1)*100</f>
        <v>-28.6042399398175</v>
      </c>
      <c r="K8" s="67">
        <f>('Q2.2'!L8/'Q2.2'!K8-1)*100</f>
        <v>9.7962851618453861</v>
      </c>
      <c r="L8" s="67">
        <f>('Q2.2'!M8/'Q2.2'!L8-1)*100</f>
        <v>-9.1287291697184081E-2</v>
      </c>
      <c r="M8" s="67">
        <f>('Q2.2'!N8/'Q2.2'!M8-1)*100</f>
        <v>13.004125949999757</v>
      </c>
      <c r="N8" s="67">
        <f>('Q2.2'!O8/'Q2.2'!N8-1)*100</f>
        <v>-17.31937099121852</v>
      </c>
      <c r="O8" s="67">
        <f>('Q2.2'!P8/'Q2.2'!O8-1)*100</f>
        <v>-18.975140073914808</v>
      </c>
      <c r="P8" s="67">
        <f>('Q2.2'!Q8/'Q2.2'!P8-1)*100</f>
        <v>4.007186943122254</v>
      </c>
      <c r="Q8" s="67">
        <f>('Q2.2'!R8/'Q2.2'!Q8-1)*100</f>
        <v>-15.482867435259751</v>
      </c>
    </row>
    <row r="9" spans="1:17" ht="15" customHeight="1" x14ac:dyDescent="0.25">
      <c r="A9" s="95" t="s">
        <v>69</v>
      </c>
      <c r="B9" s="68">
        <f>('Q2.2'!C9/'Q2.2'!B9-1)*100</f>
        <v>-3.4258626635916722</v>
      </c>
      <c r="C9" s="68">
        <f>('Q2.2'!D9/'Q2.2'!C9-1)*100</f>
        <v>5.6161238607070674</v>
      </c>
      <c r="D9" s="68">
        <f>('Q2.2'!E9/'Q2.2'!D9-1)*100</f>
        <v>2.5134122743727838</v>
      </c>
      <c r="E9" s="68">
        <f>('Q2.2'!F9/'Q2.2'!E9-1)*100</f>
        <v>2.1882917463760698</v>
      </c>
      <c r="F9" s="68">
        <f>('Q2.2'!G9/'Q2.2'!F9-1)*100</f>
        <v>-2.1715833352801805</v>
      </c>
      <c r="G9" s="68">
        <f>('Q2.2'!H9/'Q2.2'!G9-1)*100</f>
        <v>-8.0162417198821228</v>
      </c>
      <c r="H9" s="68">
        <f>('Q2.2'!I9/'Q2.2'!H9-1)*100</f>
        <v>2.3921897134973502</v>
      </c>
      <c r="I9" s="68">
        <f>('Q2.2'!J9/'Q2.2'!I9-1)*100</f>
        <v>-9.0575786524857431</v>
      </c>
      <c r="J9" s="68">
        <f>('Q2.2'!K9/'Q2.2'!J9-1)*100</f>
        <v>15.824446658717072</v>
      </c>
      <c r="K9" s="68">
        <f>('Q2.2'!L9/'Q2.2'!K9-1)*100</f>
        <v>10.081015588084984</v>
      </c>
      <c r="L9" s="68">
        <f>('Q2.2'!M9/'Q2.2'!L9-1)*100</f>
        <v>9.9365567491567894</v>
      </c>
      <c r="M9" s="68">
        <f>('Q2.2'!N9/'Q2.2'!M9-1)*100</f>
        <v>9.7897122320443017</v>
      </c>
      <c r="N9" s="68">
        <f>('Q2.2'!O9/'Q2.2'!N9-1)*100</f>
        <v>-27.070143148998749</v>
      </c>
      <c r="O9" s="68">
        <f>('Q2.2'!P9/'Q2.2'!O9-1)*100</f>
        <v>8.9223257028393732</v>
      </c>
      <c r="P9" s="68">
        <f>('Q2.2'!Q9/'Q2.2'!P9-1)*100</f>
        <v>34.535772033170865</v>
      </c>
      <c r="Q9" s="68">
        <f>('Q2.2'!R9/'Q2.2'!Q9-1)*100</f>
        <v>-3.7423319744437245</v>
      </c>
    </row>
    <row r="10" spans="1:17" ht="15" customHeight="1" x14ac:dyDescent="0.25">
      <c r="A10" s="97" t="s">
        <v>117</v>
      </c>
      <c r="B10" s="67">
        <f>('Q2.2'!C10/'Q2.2'!B10-1)*100</f>
        <v>7.6758332756518222</v>
      </c>
      <c r="C10" s="67">
        <f>('Q2.2'!D10/'Q2.2'!C10-1)*100</f>
        <v>-8.5999898852931356</v>
      </c>
      <c r="D10" s="67">
        <f>('Q2.2'!E10/'Q2.2'!D10-1)*100</f>
        <v>9.5762995899205663</v>
      </c>
      <c r="E10" s="67">
        <f>('Q2.2'!F10/'Q2.2'!E10-1)*100</f>
        <v>-12.113154742226861</v>
      </c>
      <c r="F10" s="67">
        <f>('Q2.2'!G10/'Q2.2'!F10-1)*100</f>
        <v>-6.2977390597147576</v>
      </c>
      <c r="G10" s="67">
        <f>('Q2.2'!H10/'Q2.2'!G10-1)*100</f>
        <v>8.5117399367126811</v>
      </c>
      <c r="H10" s="67">
        <f>('Q2.2'!I10/'Q2.2'!H10-1)*100</f>
        <v>-10.705219086684847</v>
      </c>
      <c r="I10" s="67">
        <f>('Q2.2'!J10/'Q2.2'!I10-1)*100</f>
        <v>6.935988638592816</v>
      </c>
      <c r="J10" s="67">
        <f>('Q2.2'!K10/'Q2.2'!J10-1)*100</f>
        <v>38.871530099803266</v>
      </c>
      <c r="K10" s="67">
        <f>('Q2.2'!L10/'Q2.2'!K10-1)*100</f>
        <v>16.111758999425895</v>
      </c>
      <c r="L10" s="67">
        <f>('Q2.2'!M10/'Q2.2'!L10-1)*100</f>
        <v>2.9207446866063469</v>
      </c>
      <c r="M10" s="67">
        <f>('Q2.2'!N10/'Q2.2'!M10-1)*100</f>
        <v>2.5984275004532487</v>
      </c>
      <c r="N10" s="67">
        <f>('Q2.2'!O10/'Q2.2'!N10-1)*100</f>
        <v>-36.905675373195109</v>
      </c>
      <c r="O10" s="67">
        <f>('Q2.2'!P10/'Q2.2'!O10-1)*100</f>
        <v>46.547923642433965</v>
      </c>
      <c r="P10" s="67">
        <f>('Q2.2'!Q10/'Q2.2'!P10-1)*100</f>
        <v>40.895160079354874</v>
      </c>
      <c r="Q10" s="67">
        <f>('Q2.2'!R10/'Q2.2'!Q10-1)*100</f>
        <v>9.4688814563048886</v>
      </c>
    </row>
    <row r="11" spans="1:17" ht="15" customHeight="1" x14ac:dyDescent="0.25">
      <c r="A11" s="95" t="s">
        <v>70</v>
      </c>
      <c r="B11" s="68">
        <f>('Q2.2'!C11/'Q2.2'!B11-1)*100</f>
        <v>7.8506096759636712</v>
      </c>
      <c r="C11" s="68">
        <f>('Q2.2'!D11/'Q2.2'!C11-1)*100</f>
        <v>-1.501662465834519</v>
      </c>
      <c r="D11" s="68">
        <f>('Q2.2'!E11/'Q2.2'!D11-1)*100</f>
        <v>-2.6547467383534973</v>
      </c>
      <c r="E11" s="68">
        <f>('Q2.2'!F11/'Q2.2'!E11-1)*100</f>
        <v>22.650907862008694</v>
      </c>
      <c r="F11" s="68">
        <f>('Q2.2'!G11/'Q2.2'!F11-1)*100</f>
        <v>15.927736370617351</v>
      </c>
      <c r="G11" s="68">
        <f>('Q2.2'!H11/'Q2.2'!G11-1)*100</f>
        <v>2.5905918240588743</v>
      </c>
      <c r="H11" s="68">
        <f>('Q2.2'!I11/'Q2.2'!H11-1)*100</f>
        <v>-10.183877420006072</v>
      </c>
      <c r="I11" s="68">
        <f>('Q2.2'!J11/'Q2.2'!I11-1)*100</f>
        <v>-13.668590588657892</v>
      </c>
      <c r="J11" s="68">
        <f>('Q2.2'!K11/'Q2.2'!J11-1)*100</f>
        <v>-18.426879571970677</v>
      </c>
      <c r="K11" s="68">
        <f>('Q2.2'!L11/'Q2.2'!K11-1)*100</f>
        <v>6.5520154760369431</v>
      </c>
      <c r="L11" s="68">
        <f>('Q2.2'!M11/'Q2.2'!L11-1)*100</f>
        <v>-5.1457940227039423</v>
      </c>
      <c r="M11" s="68">
        <f>('Q2.2'!N11/'Q2.2'!M11-1)*100</f>
        <v>12.754801890844082</v>
      </c>
      <c r="N11" s="68">
        <f>('Q2.2'!O11/'Q2.2'!N11-1)*100</f>
        <v>-70.903582357492255</v>
      </c>
      <c r="O11" s="68">
        <f>('Q2.2'!P11/'Q2.2'!O11-1)*100</f>
        <v>-25.025584675468437</v>
      </c>
      <c r="P11" s="68">
        <f>('Q2.2'!Q11/'Q2.2'!P11-1)*100</f>
        <v>287.90929876373195</v>
      </c>
      <c r="Q11" s="68">
        <f>('Q2.2'!R11/'Q2.2'!Q11-1)*100</f>
        <v>18.050774061978881</v>
      </c>
    </row>
    <row r="12" spans="1:17" ht="15" customHeight="1" x14ac:dyDescent="0.25">
      <c r="A12" s="97" t="s">
        <v>118</v>
      </c>
      <c r="B12" s="67">
        <f>('Q2.2'!C12/'Q2.2'!B12-1)*100</f>
        <v>4.5173729551170272</v>
      </c>
      <c r="C12" s="67">
        <f>('Q2.2'!D12/'Q2.2'!C12-1)*100</f>
        <v>7.4656835656127907</v>
      </c>
      <c r="D12" s="67">
        <f>('Q2.2'!E12/'Q2.2'!D12-1)*100</f>
        <v>-0.15886786636574168</v>
      </c>
      <c r="E12" s="67">
        <f>('Q2.2'!F12/'Q2.2'!E12-1)*100</f>
        <v>2.9984480666616076</v>
      </c>
      <c r="F12" s="67">
        <f>('Q2.2'!G12/'Q2.2'!F12-1)*100</f>
        <v>25.881643424562519</v>
      </c>
      <c r="G12" s="67">
        <f>('Q2.2'!H12/'Q2.2'!G12-1)*100</f>
        <v>-5.9055772684460495</v>
      </c>
      <c r="H12" s="67">
        <f>('Q2.2'!I12/'Q2.2'!H12-1)*100</f>
        <v>-1.8467883462088941</v>
      </c>
      <c r="I12" s="67">
        <f>('Q2.2'!J12/'Q2.2'!I12-1)*100</f>
        <v>-2.5472549172816605</v>
      </c>
      <c r="J12" s="67">
        <f>('Q2.2'!K12/'Q2.2'!J12-1)*100</f>
        <v>-25.208691275616701</v>
      </c>
      <c r="K12" s="67">
        <f>('Q2.2'!L12/'Q2.2'!K12-1)*100</f>
        <v>-2.7526668264341692</v>
      </c>
      <c r="L12" s="67">
        <f>('Q2.2'!M12/'Q2.2'!L12-1)*100</f>
        <v>-7.4791430562380796</v>
      </c>
      <c r="M12" s="67">
        <f>('Q2.2'!N12/'Q2.2'!M12-1)*100</f>
        <v>-1.8069015850753378</v>
      </c>
      <c r="N12" s="67">
        <f>('Q2.2'!O12/'Q2.2'!N12-1)*100</f>
        <v>-4.1529627408315672</v>
      </c>
      <c r="O12" s="67">
        <f>('Q2.2'!P12/'Q2.2'!O12-1)*100</f>
        <v>7.8136582027711343</v>
      </c>
      <c r="P12" s="67">
        <f>('Q2.2'!Q12/'Q2.2'!P12-1)*100</f>
        <v>9.7085473054431048</v>
      </c>
      <c r="Q12" s="67">
        <f>('Q2.2'!R12/'Q2.2'!Q12-1)*100</f>
        <v>20.887023737092814</v>
      </c>
    </row>
    <row r="13" spans="1:17" ht="15" customHeight="1" x14ac:dyDescent="0.25">
      <c r="A13" s="95" t="s">
        <v>72</v>
      </c>
      <c r="B13" s="68">
        <f>('Q2.2'!C13/'Q2.2'!B13-1)*100</f>
        <v>20.332186387246722</v>
      </c>
      <c r="C13" s="68">
        <f>('Q2.2'!D13/'Q2.2'!C13-1)*100</f>
        <v>-16.268171444312497</v>
      </c>
      <c r="D13" s="68">
        <f>('Q2.2'!E13/'Q2.2'!D13-1)*100</f>
        <v>-0.49880389517790169</v>
      </c>
      <c r="E13" s="68">
        <f>('Q2.2'!F13/'Q2.2'!E13-1)*100</f>
        <v>-2.1161912905074631</v>
      </c>
      <c r="F13" s="68">
        <f>('Q2.2'!G13/'Q2.2'!F13-1)*100</f>
        <v>-0.12782182001686015</v>
      </c>
      <c r="G13" s="68">
        <f>('Q2.2'!H13/'Q2.2'!G13-1)*100</f>
        <v>-1.4263501570133896</v>
      </c>
      <c r="H13" s="68">
        <f>('Q2.2'!I13/'Q2.2'!H13-1)*100</f>
        <v>9.5583618794417458</v>
      </c>
      <c r="I13" s="68">
        <f>('Q2.2'!J13/'Q2.2'!I13-1)*100</f>
        <v>1.745806403507344</v>
      </c>
      <c r="J13" s="68">
        <f>('Q2.2'!K13/'Q2.2'!J13-1)*100</f>
        <v>15.072687226773418</v>
      </c>
      <c r="K13" s="68">
        <f>('Q2.2'!L13/'Q2.2'!K13-1)*100</f>
        <v>-1.9805231559441805</v>
      </c>
      <c r="L13" s="68">
        <f>('Q2.2'!M13/'Q2.2'!L13-1)*100</f>
        <v>7.4081737021068683</v>
      </c>
      <c r="M13" s="68">
        <f>('Q2.2'!N13/'Q2.2'!M13-1)*100</f>
        <v>7.0081265114499969</v>
      </c>
      <c r="N13" s="68">
        <f>('Q2.2'!O13/'Q2.2'!N13-1)*100</f>
        <v>-8.2377682268863222</v>
      </c>
      <c r="O13" s="68">
        <f>('Q2.2'!P13/'Q2.2'!O13-1)*100</f>
        <v>-8.8512898488470544</v>
      </c>
      <c r="P13" s="68">
        <f>('Q2.2'!Q13/'Q2.2'!P13-1)*100</f>
        <v>2.4488375224429149</v>
      </c>
      <c r="Q13" s="68">
        <f>('Q2.2'!R13/'Q2.2'!Q13-1)*100</f>
        <v>8.7450252171207499</v>
      </c>
    </row>
    <row r="14" spans="1:17" ht="15" customHeight="1" x14ac:dyDescent="0.25">
      <c r="A14" s="70" t="s">
        <v>73</v>
      </c>
      <c r="B14" s="67">
        <f>('Q2.2'!C14/'Q2.2'!B14-1)*100</f>
        <v>4.5515973528005071</v>
      </c>
      <c r="C14" s="67">
        <f>('Q2.2'!D14/'Q2.2'!C14-1)*100</f>
        <v>-2.8073837768483934</v>
      </c>
      <c r="D14" s="67">
        <f>('Q2.2'!E14/'Q2.2'!D14-1)*100</f>
        <v>3.1925290276751506</v>
      </c>
      <c r="E14" s="67">
        <f>('Q2.2'!F14/'Q2.2'!E14-1)*100</f>
        <v>1.6224871601474788</v>
      </c>
      <c r="F14" s="67">
        <f>('Q2.2'!G14/'Q2.2'!F14-1)*100</f>
        <v>-8.3710622237131993E-2</v>
      </c>
      <c r="G14" s="67">
        <f>('Q2.2'!H14/'Q2.2'!G14-1)*100</f>
        <v>0.17221969483709465</v>
      </c>
      <c r="H14" s="67">
        <f>('Q2.2'!I14/'Q2.2'!H14-1)*100</f>
        <v>0.30835547284424614</v>
      </c>
      <c r="I14" s="67">
        <f>('Q2.2'!J14/'Q2.2'!I14-1)*100</f>
        <v>2.4939582363282309</v>
      </c>
      <c r="J14" s="67">
        <f>('Q2.2'!K14/'Q2.2'!J14-1)*100</f>
        <v>3.3225664286471002</v>
      </c>
      <c r="K14" s="67">
        <f>('Q2.2'!L14/'Q2.2'!K14-1)*100</f>
        <v>0.43869620568739442</v>
      </c>
      <c r="L14" s="67">
        <f>('Q2.2'!M14/'Q2.2'!L14-1)*100</f>
        <v>2.2612554643488991</v>
      </c>
      <c r="M14" s="67">
        <f>('Q2.2'!N14/'Q2.2'!M14-1)*100</f>
        <v>9.9546319748421865</v>
      </c>
      <c r="N14" s="67">
        <f>('Q2.2'!O14/'Q2.2'!N14-1)*100</f>
        <v>-10.625228992004143</v>
      </c>
      <c r="O14" s="67">
        <f>('Q2.2'!P14/'Q2.2'!O14-1)*100</f>
        <v>6.0233046450456573</v>
      </c>
      <c r="P14" s="67">
        <f>('Q2.2'!Q14/'Q2.2'!P14-1)*100</f>
        <v>3.3598958142220692</v>
      </c>
      <c r="Q14" s="67">
        <f>('Q2.2'!R14/'Q2.2'!Q14-1)*100</f>
        <v>6.981026154243164</v>
      </c>
    </row>
    <row r="15" spans="1:17" ht="15" customHeight="1" x14ac:dyDescent="0.25">
      <c r="A15" s="95" t="s">
        <v>74</v>
      </c>
      <c r="B15" s="68">
        <f>('Q2.2'!C15/'Q2.2'!B15-1)*100</f>
        <v>11.735035918755177</v>
      </c>
      <c r="C15" s="68">
        <f>('Q2.2'!D15/'Q2.2'!C15-1)*100</f>
        <v>-0.12963556819817201</v>
      </c>
      <c r="D15" s="68">
        <f>('Q2.2'!E15/'Q2.2'!D15-1)*100</f>
        <v>23.372321447819509</v>
      </c>
      <c r="E15" s="68">
        <f>('Q2.2'!F15/'Q2.2'!E15-1)*100</f>
        <v>10.344281618764928</v>
      </c>
      <c r="F15" s="68">
        <f>('Q2.2'!G15/'Q2.2'!F15-1)*100</f>
        <v>1.8878503551358561</v>
      </c>
      <c r="G15" s="68">
        <f>('Q2.2'!H15/'Q2.2'!G15-1)*100</f>
        <v>5.1937047582645501</v>
      </c>
      <c r="H15" s="68">
        <f>('Q2.2'!I15/'Q2.2'!H15-1)*100</f>
        <v>-5.1340152255058609</v>
      </c>
      <c r="I15" s="68">
        <f>('Q2.2'!J15/'Q2.2'!I15-1)*100</f>
        <v>26.968354181479846</v>
      </c>
      <c r="J15" s="68">
        <f>('Q2.2'!K15/'Q2.2'!J15-1)*100</f>
        <v>3.3633791827915482</v>
      </c>
      <c r="K15" s="68">
        <f>('Q2.2'!L15/'Q2.2'!K15-1)*100</f>
        <v>9.747341006275235</v>
      </c>
      <c r="L15" s="68">
        <f>('Q2.2'!M15/'Q2.2'!L15-1)*100</f>
        <v>1.0559539297951392</v>
      </c>
      <c r="M15" s="68">
        <f>('Q2.2'!N15/'Q2.2'!M15-1)*100</f>
        <v>-4.1594465382817418</v>
      </c>
      <c r="N15" s="68">
        <f>('Q2.2'!O15/'Q2.2'!N15-1)*100</f>
        <v>-49.318385786170559</v>
      </c>
      <c r="O15" s="68">
        <f>('Q2.2'!P15/'Q2.2'!O15-1)*100</f>
        <v>34.119327894723696</v>
      </c>
      <c r="P15" s="68">
        <f>('Q2.2'!Q15/'Q2.2'!P15-1)*100</f>
        <v>30.311749999056836</v>
      </c>
      <c r="Q15" s="68">
        <f>('Q2.2'!R15/'Q2.2'!Q15-1)*100</f>
        <v>16.891220812551587</v>
      </c>
    </row>
    <row r="16" spans="1:17" ht="15" customHeight="1" x14ac:dyDescent="0.25">
      <c r="A16" s="70" t="s">
        <v>75</v>
      </c>
      <c r="B16" s="67">
        <f>('Q2.2'!C16/'Q2.2'!B16-1)*100</f>
        <v>0.5482492716094356</v>
      </c>
      <c r="C16" s="67">
        <f>('Q2.2'!D16/'Q2.2'!C16-1)*100</f>
        <v>14.097303211393907</v>
      </c>
      <c r="D16" s="67">
        <f>('Q2.2'!E16/'Q2.2'!D16-1)*100</f>
        <v>0.55834748343182028</v>
      </c>
      <c r="E16" s="67">
        <f>('Q2.2'!F16/'Q2.2'!E16-1)*100</f>
        <v>11.882751014980819</v>
      </c>
      <c r="F16" s="67">
        <f>('Q2.2'!G16/'Q2.2'!F16-1)*100</f>
        <v>0.6112214547417949</v>
      </c>
      <c r="G16" s="67">
        <f>('Q2.2'!H16/'Q2.2'!G16-1)*100</f>
        <v>0.4731122115470443</v>
      </c>
      <c r="H16" s="67">
        <f>('Q2.2'!I16/'Q2.2'!H16-1)*100</f>
        <v>6.0941505253250705</v>
      </c>
      <c r="I16" s="67">
        <f>('Q2.2'!J16/'Q2.2'!I16-1)*100</f>
        <v>3.4601717619464845</v>
      </c>
      <c r="J16" s="67">
        <f>('Q2.2'!K16/'Q2.2'!J16-1)*100</f>
        <v>3.1974878709342791</v>
      </c>
      <c r="K16" s="67">
        <f>('Q2.2'!L16/'Q2.2'!K16-1)*100</f>
        <v>-1.0523566674822904</v>
      </c>
      <c r="L16" s="67">
        <f>('Q2.2'!M16/'Q2.2'!L16-1)*100</f>
        <v>6.1460119292743087</v>
      </c>
      <c r="M16" s="67">
        <f>('Q2.2'!N16/'Q2.2'!M16-1)*100</f>
        <v>15.684634627375482</v>
      </c>
      <c r="N16" s="67">
        <f>('Q2.2'!O16/'Q2.2'!N16-1)*100</f>
        <v>-3.2191369123777624</v>
      </c>
      <c r="O16" s="67">
        <f>('Q2.2'!P16/'Q2.2'!O16-1)*100</f>
        <v>0.33575372404857085</v>
      </c>
      <c r="P16" s="67">
        <f>('Q2.2'!Q16/'Q2.2'!P16-1)*100</f>
        <v>-8.3234922767309811</v>
      </c>
      <c r="Q16" s="67">
        <f>('Q2.2'!R16/'Q2.2'!Q16-1)*100</f>
        <v>9.1913107937446004</v>
      </c>
    </row>
    <row r="17" spans="1:18" ht="15" customHeight="1" x14ac:dyDescent="0.25">
      <c r="A17" s="95" t="s">
        <v>76</v>
      </c>
      <c r="B17" s="68">
        <f>('Q2.2'!C17/'Q2.2'!B17-1)*100</f>
        <v>7.7464891353675958</v>
      </c>
      <c r="C17" s="68">
        <f>('Q2.2'!D17/'Q2.2'!C17-1)*100</f>
        <v>1.540773874803536</v>
      </c>
      <c r="D17" s="68">
        <f>('Q2.2'!E17/'Q2.2'!D17-1)*100</f>
        <v>5.3081000349945562</v>
      </c>
      <c r="E17" s="68">
        <f>('Q2.2'!F17/'Q2.2'!E17-1)*100</f>
        <v>6.1504195034169484</v>
      </c>
      <c r="F17" s="68">
        <f>('Q2.2'!G17/'Q2.2'!F17-1)*100</f>
        <v>6.5355975899910712</v>
      </c>
      <c r="G17" s="68">
        <f>('Q2.2'!H17/'Q2.2'!G17-1)*100</f>
        <v>-1.2014998250435949</v>
      </c>
      <c r="H17" s="68">
        <f>('Q2.2'!I17/'Q2.2'!H17-1)*100</f>
        <v>3.5254353428662677</v>
      </c>
      <c r="I17" s="68">
        <f>('Q2.2'!J17/'Q2.2'!I17-1)*100</f>
        <v>0.30521020942255728</v>
      </c>
      <c r="J17" s="68">
        <f>('Q2.2'!K17/'Q2.2'!J17-1)*100</f>
        <v>7.1097760955612932</v>
      </c>
      <c r="K17" s="68">
        <f>('Q2.2'!L17/'Q2.2'!K17-1)*100</f>
        <v>-6.6093127613435669</v>
      </c>
      <c r="L17" s="68">
        <f>('Q2.2'!M17/'Q2.2'!L17-1)*100</f>
        <v>2.3689075503791512</v>
      </c>
      <c r="M17" s="68">
        <f>('Q2.2'!N17/'Q2.2'!M17-1)*100</f>
        <v>1.4304589566526804</v>
      </c>
      <c r="N17" s="68">
        <f>('Q2.2'!O17/'Q2.2'!N17-1)*100</f>
        <v>-4.7319949247901505</v>
      </c>
      <c r="O17" s="68">
        <f>('Q2.2'!P17/'Q2.2'!O17-1)*100</f>
        <v>17.655640812630068</v>
      </c>
      <c r="P17" s="68">
        <f>('Q2.2'!Q17/'Q2.2'!P17-1)*100</f>
        <v>-1.4271712192152619</v>
      </c>
      <c r="Q17" s="68">
        <f>('Q2.2'!R17/'Q2.2'!Q17-1)*100</f>
        <v>-5.7365498552613303</v>
      </c>
    </row>
    <row r="18" spans="1:18" ht="15" customHeight="1" x14ac:dyDescent="0.25">
      <c r="A18" s="70" t="s">
        <v>115</v>
      </c>
      <c r="B18" s="67">
        <f>('Q2.2'!C18/'Q2.2'!B18-1)*100</f>
        <v>7.0890645572033728</v>
      </c>
      <c r="C18" s="67">
        <f>('Q2.2'!D18/'Q2.2'!C18-1)*100</f>
        <v>5.0575366590247306</v>
      </c>
      <c r="D18" s="67">
        <f>('Q2.2'!E18/'Q2.2'!D18-1)*100</f>
        <v>9.4059112135896239</v>
      </c>
      <c r="E18" s="67">
        <f>('Q2.2'!F18/'Q2.2'!E18-1)*100</f>
        <v>15.785560466564252</v>
      </c>
      <c r="F18" s="67">
        <f>('Q2.2'!G18/'Q2.2'!F18-1)*100</f>
        <v>-10.939072759072177</v>
      </c>
      <c r="G18" s="67">
        <f>('Q2.2'!H18/'Q2.2'!G18-1)*100</f>
        <v>27.527531981767851</v>
      </c>
      <c r="H18" s="67">
        <f>('Q2.2'!I18/'Q2.2'!H18-1)*100</f>
        <v>6.7186080707743567</v>
      </c>
      <c r="I18" s="67">
        <f>('Q2.2'!J18/'Q2.2'!I18-1)*100</f>
        <v>-1.6218228971267346</v>
      </c>
      <c r="J18" s="67">
        <f>('Q2.2'!K18/'Q2.2'!J18-1)*100</f>
        <v>1.772970669971774</v>
      </c>
      <c r="K18" s="67">
        <f>('Q2.2'!L18/'Q2.2'!K18-1)*100</f>
        <v>10.739640269883655</v>
      </c>
      <c r="L18" s="67">
        <f>('Q2.2'!M18/'Q2.2'!L18-1)*100</f>
        <v>-0.66229602828546952</v>
      </c>
      <c r="M18" s="67">
        <f>('Q2.2'!N18/'Q2.2'!M18-1)*100</f>
        <v>12.476201986995106</v>
      </c>
      <c r="N18" s="67">
        <f>('Q2.2'!O18/'Q2.2'!N18-1)*100</f>
        <v>12.974975510404319</v>
      </c>
      <c r="O18" s="67">
        <f>('Q2.2'!P18/'Q2.2'!O18-1)*100</f>
        <v>25.808864218216733</v>
      </c>
      <c r="P18" s="67">
        <f>('Q2.2'!Q18/'Q2.2'!P18-1)*100</f>
        <v>-9.1762344037039423</v>
      </c>
      <c r="Q18" s="67">
        <f>('Q2.2'!R18/'Q2.2'!Q18-1)*100</f>
        <v>-11.604159267130964</v>
      </c>
    </row>
    <row r="19" spans="1:18" ht="15" customHeight="1" x14ac:dyDescent="0.25">
      <c r="A19" s="95" t="s">
        <v>112</v>
      </c>
      <c r="B19" s="68">
        <f>('Q2.2'!C19/'Q2.2'!B19-1)*100</f>
        <v>-3.9716642549767145</v>
      </c>
      <c r="C19" s="68">
        <f>('Q2.2'!D19/'Q2.2'!C19-1)*100</f>
        <v>14.527899804316791</v>
      </c>
      <c r="D19" s="68">
        <f>('Q2.2'!E19/'Q2.2'!D19-1)*100</f>
        <v>1.1367578978790815</v>
      </c>
      <c r="E19" s="68">
        <f>('Q2.2'!F19/'Q2.2'!E19-1)*100</f>
        <v>-1.6020642929083784</v>
      </c>
      <c r="F19" s="68">
        <f>('Q2.2'!G19/'Q2.2'!F19-1)*100</f>
        <v>44.424253580469532</v>
      </c>
      <c r="G19" s="68">
        <f>('Q2.2'!H19/'Q2.2'!G19-1)*100</f>
        <v>-12.504805156253006</v>
      </c>
      <c r="H19" s="68">
        <f>('Q2.2'!I19/'Q2.2'!H19-1)*100</f>
        <v>30.365728121512305</v>
      </c>
      <c r="I19" s="68">
        <f>('Q2.2'!J19/'Q2.2'!I19-1)*100</f>
        <v>6.0647244453548188</v>
      </c>
      <c r="J19" s="68">
        <f>('Q2.2'!K19/'Q2.2'!J19-1)*100</f>
        <v>-5.7416462620879294</v>
      </c>
      <c r="K19" s="68">
        <f>('Q2.2'!L19/'Q2.2'!K19-1)*100</f>
        <v>4.4971005485184401</v>
      </c>
      <c r="L19" s="68">
        <f>('Q2.2'!M19/'Q2.2'!L19-1)*100</f>
        <v>6.0423553669555652</v>
      </c>
      <c r="M19" s="68">
        <f>('Q2.2'!N19/'Q2.2'!M19-1)*100</f>
        <v>20.366485638053433</v>
      </c>
      <c r="N19" s="68">
        <f>('Q2.2'!O19/'Q2.2'!N19-1)*100</f>
        <v>-50.101330787362542</v>
      </c>
      <c r="O19" s="68">
        <f>('Q2.2'!P19/'Q2.2'!O19-1)*100</f>
        <v>40.587827635603404</v>
      </c>
      <c r="P19" s="68">
        <f>('Q2.2'!Q19/'Q2.2'!P19-1)*100</f>
        <v>26.417620814353903</v>
      </c>
      <c r="Q19" s="68">
        <f>('Q2.2'!R19/'Q2.2'!Q19-1)*100</f>
        <v>24.545677632732922</v>
      </c>
    </row>
    <row r="20" spans="1:18" s="64" customFormat="1" ht="15" customHeight="1" x14ac:dyDescent="0.25">
      <c r="A20" s="99" t="s">
        <v>78</v>
      </c>
      <c r="B20" s="69">
        <f>('Q2.2'!C20/'Q2.2'!B20-1)*100</f>
        <v>7.1637866252394433</v>
      </c>
      <c r="C20" s="69">
        <f>('Q2.2'!D20/'Q2.2'!C20-1)*100</f>
        <v>-0.29280361206696082</v>
      </c>
      <c r="D20" s="69">
        <f>('Q2.2'!E20/'Q2.2'!D20-1)*100</f>
        <v>1.5955788681726979</v>
      </c>
      <c r="E20" s="69">
        <f>('Q2.2'!F20/'Q2.2'!E20-1)*100</f>
        <v>3.0323027988602202</v>
      </c>
      <c r="F20" s="69">
        <f>('Q2.2'!G20/'Q2.2'!F20-1)*100</f>
        <v>2.825864048051141</v>
      </c>
      <c r="G20" s="69">
        <f>('Q2.2'!H20/'Q2.2'!G20-1)*100</f>
        <v>0.54167178972992502</v>
      </c>
      <c r="H20" s="69">
        <f>('Q2.2'!I20/'Q2.2'!H20-1)*100</f>
        <v>1.1262262104390963</v>
      </c>
      <c r="I20" s="69">
        <f>('Q2.2'!J20/'Q2.2'!I20-1)*100</f>
        <v>-9.3081002311645733E-3</v>
      </c>
      <c r="J20" s="69">
        <f>('Q2.2'!K20/'Q2.2'!J20-1)*100</f>
        <v>3.3255768313491307</v>
      </c>
      <c r="K20" s="69">
        <f>('Q2.2'!L20/'Q2.2'!K20-1)*100</f>
        <v>3.2018627736479344</v>
      </c>
      <c r="L20" s="69">
        <f>('Q2.2'!M20/'Q2.2'!L20-1)*100</f>
        <v>2.2830324597084894</v>
      </c>
      <c r="M20" s="69">
        <f>('Q2.2'!N20/'Q2.2'!M20-1)*100</f>
        <v>7.5161381275860473</v>
      </c>
      <c r="N20" s="69">
        <f>('Q2.2'!O20/'Q2.2'!N20-1)*100</f>
        <v>-21.319844080716443</v>
      </c>
      <c r="O20" s="69">
        <f>('Q2.2'!P20/'Q2.2'!O20-1)*100</f>
        <v>6.9891787146806772</v>
      </c>
      <c r="P20" s="69">
        <f>('Q2.2'!Q20/'Q2.2'!P20-1)*100</f>
        <v>16.066548884873377</v>
      </c>
      <c r="Q20" s="69">
        <f>('Q2.2'!R20/'Q2.2'!Q20-1)*100</f>
        <v>5.2438992268621032</v>
      </c>
      <c r="R20" s="34"/>
    </row>
    <row r="21" spans="1:18" ht="15" customHeight="1" x14ac:dyDescent="0.25">
      <c r="A21" s="70" t="s">
        <v>79</v>
      </c>
      <c r="B21" s="67">
        <f>('Q2.2'!C21/'Q2.2'!B21-1)*100</f>
        <v>6.1716408517676014</v>
      </c>
      <c r="C21" s="67">
        <f>('Q2.2'!D21/'Q2.2'!C21-1)*100</f>
        <v>-9.811415843991556</v>
      </c>
      <c r="D21" s="67">
        <f>('Q2.2'!E21/'Q2.2'!D21-1)*100</f>
        <v>3.7280668355568425</v>
      </c>
      <c r="E21" s="67">
        <f>('Q2.2'!F21/'Q2.2'!E21-1)*100</f>
        <v>10.601277718290847</v>
      </c>
      <c r="F21" s="67">
        <f>('Q2.2'!G21/'Q2.2'!F21-1)*100</f>
        <v>-10.807351526983544</v>
      </c>
      <c r="G21" s="67">
        <f>('Q2.2'!H21/'Q2.2'!G21-1)*100</f>
        <v>1.3259732553078329</v>
      </c>
      <c r="H21" s="67">
        <f>('Q2.2'!I21/'Q2.2'!H21-1)*100</f>
        <v>-2.5906975683993028</v>
      </c>
      <c r="I21" s="67">
        <f>('Q2.2'!J21/'Q2.2'!I21-1)*100</f>
        <v>8.3866889669983458</v>
      </c>
      <c r="J21" s="67">
        <f>('Q2.2'!K21/'Q2.2'!J21-1)*100</f>
        <v>11.403994806159634</v>
      </c>
      <c r="K21" s="67">
        <f>('Q2.2'!L21/'Q2.2'!K21-1)*100</f>
        <v>14.701446638708425</v>
      </c>
      <c r="L21" s="67">
        <f>('Q2.2'!M21/'Q2.2'!L21-1)*100</f>
        <v>13.675619255407234</v>
      </c>
      <c r="M21" s="67">
        <f>('Q2.2'!N21/'Q2.2'!M21-1)*100</f>
        <v>3.2811618085655914</v>
      </c>
      <c r="N21" s="67">
        <f>('Q2.2'!O21/'Q2.2'!N21-1)*100</f>
        <v>-17.187331709063479</v>
      </c>
      <c r="O21" s="67">
        <f>('Q2.2'!P21/'Q2.2'!O21-1)*100</f>
        <v>7.3267436743702952</v>
      </c>
      <c r="P21" s="67">
        <f>('Q2.2'!Q21/'Q2.2'!P21-1)*100</f>
        <v>26.646912834829518</v>
      </c>
      <c r="Q21" s="67">
        <f>('Q2.2'!R21/'Q2.2'!Q21-1)*100</f>
        <v>4.5895496595671936</v>
      </c>
    </row>
    <row r="22" spans="1:18" ht="15" customHeight="1" x14ac:dyDescent="0.25">
      <c r="A22" s="71" t="s">
        <v>80</v>
      </c>
      <c r="B22" s="72">
        <f>('Q2.2'!C22/'Q2.2'!B22-1)*100</f>
        <v>7.0390113190879733</v>
      </c>
      <c r="C22" s="72">
        <f>('Q2.2'!D22/'Q2.2'!C22-1)*100</f>
        <v>-1.5035867814093273</v>
      </c>
      <c r="D22" s="72">
        <f>('Q2.2'!E22/'Q2.2'!D22-1)*100</f>
        <v>1.8364191839034927</v>
      </c>
      <c r="E22" s="72">
        <f>('Q2.2'!F22/'Q2.2'!E22-1)*100</f>
        <v>3.9247182091999067</v>
      </c>
      <c r="F22" s="72">
        <f>('Q2.2'!G22/'Q2.2'!F22-1)*100</f>
        <v>1.0836485074268598</v>
      </c>
      <c r="G22" s="72">
        <f>('Q2.2'!H22/'Q2.2'!G22-1)*100</f>
        <v>0.6321366952426466</v>
      </c>
      <c r="H22" s="72">
        <f>('Q2.2'!I22/'Q2.2'!H22-1)*100</f>
        <v>0.69666685023599406</v>
      </c>
      <c r="I22" s="72">
        <f>('Q2.2'!J22/'Q2.2'!I22-1)*100</f>
        <v>0.93602650776081209</v>
      </c>
      <c r="J22" s="72">
        <f>('Q2.2'!K22/'Q2.2'!J22-1)*100</f>
        <v>4.2807148266237105</v>
      </c>
      <c r="K22" s="72">
        <f>('Q2.2'!L22/'Q2.2'!K22-1)*100</f>
        <v>4.5513148374279444</v>
      </c>
      <c r="L22" s="72">
        <f>('Q2.2'!M22/'Q2.2'!L22-1)*100</f>
        <v>3.7069645796064421</v>
      </c>
      <c r="M22" s="72">
        <f>('Q2.2'!N22/'Q2.2'!M22-1)*100</f>
        <v>6.9478263249208805</v>
      </c>
      <c r="N22" s="72">
        <f>('Q2.2'!O22/'Q2.2'!N22-1)*100</f>
        <v>-20.805275915089549</v>
      </c>
      <c r="O22" s="72">
        <f>('Q2.2'!P22/'Q2.2'!O22-1)*100</f>
        <v>7.0335301032589115</v>
      </c>
      <c r="P22" s="72">
        <f>('Q2.2'!Q22/'Q2.2'!P22-1)*100</f>
        <v>17.438790593849852</v>
      </c>
      <c r="Q22" s="72">
        <f>('Q2.2'!R22/'Q2.2'!Q22-1)*100</f>
        <v>5.1496686467156882</v>
      </c>
    </row>
    <row r="24" spans="1:18" ht="15" customHeight="1" x14ac:dyDescent="0.25">
      <c r="A24" s="34" t="s">
        <v>120</v>
      </c>
    </row>
    <row r="25" spans="1:18" ht="15" customHeight="1" x14ac:dyDescent="0.25">
      <c r="A25" s="32" t="s">
        <v>113</v>
      </c>
    </row>
    <row r="26" spans="1:18" ht="15" customHeight="1" x14ac:dyDescent="0.25">
      <c r="A26" s="83" t="s">
        <v>135</v>
      </c>
    </row>
  </sheetData>
  <pageMargins left="0.7" right="0.7" top="0.89718750000000003" bottom="0.75" header="0.3" footer="0.3"/>
  <pageSetup paperSize="9" scale="86" orientation="landscape" r:id="rId1"/>
  <headerFooter>
    <oddHeader>&amp;C&amp;G</oddHead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8"/>
  </sheetPr>
  <dimension ref="A1:R30"/>
  <sheetViews>
    <sheetView showGridLines="0" view="pageLayout" zoomScaleNormal="100" workbookViewId="0"/>
  </sheetViews>
  <sheetFormatPr defaultColWidth="8.7109375" defaultRowHeight="15" customHeight="1" x14ac:dyDescent="0.25"/>
  <cols>
    <col min="1" max="1" width="31.28515625" style="83" customWidth="1"/>
    <col min="2" max="17" width="8.42578125" style="34" bestFit="1" customWidth="1"/>
    <col min="18" max="18" width="8.42578125" style="34" customWidth="1"/>
    <col min="19" max="16384" width="8.7109375" style="34"/>
  </cols>
  <sheetData>
    <row r="1" spans="1:18" ht="15" customHeight="1" x14ac:dyDescent="0.25">
      <c r="A1" s="73" t="s">
        <v>157</v>
      </c>
    </row>
    <row r="2" spans="1:18" ht="15" customHeight="1" x14ac:dyDescent="0.25">
      <c r="A2" s="74"/>
      <c r="B2" s="75">
        <v>2007</v>
      </c>
      <c r="C2" s="75">
        <v>2008</v>
      </c>
      <c r="D2" s="75">
        <v>2009</v>
      </c>
      <c r="E2" s="75">
        <v>2010</v>
      </c>
      <c r="F2" s="75">
        <v>2011</v>
      </c>
      <c r="G2" s="75">
        <v>2012</v>
      </c>
      <c r="H2" s="75">
        <v>2013</v>
      </c>
      <c r="I2" s="75">
        <v>2014</v>
      </c>
      <c r="J2" s="75">
        <v>2015</v>
      </c>
      <c r="K2" s="75">
        <v>2016</v>
      </c>
      <c r="L2" s="75">
        <v>2017</v>
      </c>
      <c r="M2" s="75">
        <v>2018</v>
      </c>
      <c r="N2" s="104">
        <v>2019</v>
      </c>
      <c r="O2" s="104">
        <v>2020</v>
      </c>
      <c r="P2" s="104">
        <v>2021</v>
      </c>
      <c r="Q2" s="104" t="s">
        <v>119</v>
      </c>
      <c r="R2" s="104" t="s">
        <v>136</v>
      </c>
    </row>
    <row r="3" spans="1:18" ht="15" customHeight="1" x14ac:dyDescent="0.25">
      <c r="A3" s="77" t="s">
        <v>83</v>
      </c>
      <c r="B3" s="78">
        <v>105646.62127263175</v>
      </c>
      <c r="C3" s="78">
        <v>112715.01854916716</v>
      </c>
      <c r="D3" s="78">
        <v>120121.48974473594</v>
      </c>
      <c r="E3" s="78">
        <v>121606.79686083016</v>
      </c>
      <c r="F3" s="78">
        <v>129643.77017942698</v>
      </c>
      <c r="G3" s="78">
        <v>132965.41576904966</v>
      </c>
      <c r="H3" s="78">
        <v>136773.78841305841</v>
      </c>
      <c r="I3" s="78">
        <v>138711.10554162276</v>
      </c>
      <c r="J3" s="78">
        <v>142654.087</v>
      </c>
      <c r="K3" s="78">
        <v>154670.67800000001</v>
      </c>
      <c r="L3" s="78">
        <v>169186.24299999996</v>
      </c>
      <c r="M3" s="78">
        <v>178485.79300000001</v>
      </c>
      <c r="N3" s="78">
        <v>192459.851</v>
      </c>
      <c r="O3" s="78">
        <v>174282.932</v>
      </c>
      <c r="P3" s="78">
        <v>195105.12899999999</v>
      </c>
      <c r="Q3" s="78">
        <v>228274.19522417782</v>
      </c>
      <c r="R3" s="78">
        <v>250755.35184262323</v>
      </c>
    </row>
    <row r="4" spans="1:18" ht="15" customHeight="1" x14ac:dyDescent="0.25">
      <c r="A4" s="79" t="s">
        <v>84</v>
      </c>
      <c r="B4" s="80">
        <v>80567.203067920404</v>
      </c>
      <c r="C4" s="80">
        <v>85936.292998974051</v>
      </c>
      <c r="D4" s="80">
        <v>91023.873125414742</v>
      </c>
      <c r="E4" s="80">
        <v>91534.129965729138</v>
      </c>
      <c r="F4" s="80">
        <v>97375.37815714613</v>
      </c>
      <c r="G4" s="80">
        <v>102390.55472086604</v>
      </c>
      <c r="H4" s="80">
        <v>105169.65406172276</v>
      </c>
      <c r="I4" s="80">
        <v>105152.90703023941</v>
      </c>
      <c r="J4" s="80">
        <v>107420.68899999998</v>
      </c>
      <c r="K4" s="80">
        <v>118100.71400000001</v>
      </c>
      <c r="L4" s="80">
        <v>134487.10399999999</v>
      </c>
      <c r="M4" s="80">
        <v>141142.29399999999</v>
      </c>
      <c r="N4" s="80">
        <v>148505.698</v>
      </c>
      <c r="O4" s="80">
        <v>128917.06399999998</v>
      </c>
      <c r="P4" s="80">
        <v>144251.269</v>
      </c>
      <c r="Q4" s="80">
        <v>177252.12320720108</v>
      </c>
      <c r="R4" s="80">
        <v>196980.03469325267</v>
      </c>
    </row>
    <row r="5" spans="1:18" ht="15" customHeight="1" x14ac:dyDescent="0.25">
      <c r="A5" s="81" t="s">
        <v>139</v>
      </c>
      <c r="B5" s="82">
        <v>25079.418204711339</v>
      </c>
      <c r="C5" s="82">
        <v>26778.725550193092</v>
      </c>
      <c r="D5" s="82">
        <v>29097.616619321198</v>
      </c>
      <c r="E5" s="82">
        <v>30072.666895101</v>
      </c>
      <c r="F5" s="82">
        <v>32268.392022280848</v>
      </c>
      <c r="G5" s="82">
        <v>30574.861048183633</v>
      </c>
      <c r="H5" s="82">
        <v>31604.134351335659</v>
      </c>
      <c r="I5" s="82">
        <v>33558.198511383322</v>
      </c>
      <c r="J5" s="82">
        <v>35233.398000000001</v>
      </c>
      <c r="K5" s="82">
        <v>36569.964</v>
      </c>
      <c r="L5" s="82">
        <v>34699.138999999996</v>
      </c>
      <c r="M5" s="82">
        <v>37343.498999999996</v>
      </c>
      <c r="N5" s="82">
        <v>43954.152999999998</v>
      </c>
      <c r="O5" s="82">
        <v>45365.868000000002</v>
      </c>
      <c r="P5" s="82">
        <v>50853.86</v>
      </c>
      <c r="Q5" s="82">
        <v>51022.072016976723</v>
      </c>
      <c r="R5" s="82">
        <v>53775.317149370552</v>
      </c>
    </row>
    <row r="6" spans="1:18" ht="15" customHeight="1" x14ac:dyDescent="0.25">
      <c r="A6" s="83" t="s">
        <v>85</v>
      </c>
      <c r="B6" s="80">
        <v>62863.652903657603</v>
      </c>
      <c r="C6" s="80">
        <v>67815.023199997304</v>
      </c>
      <c r="D6" s="80">
        <v>61317.615898391792</v>
      </c>
      <c r="E6" s="80">
        <v>68317.670659145529</v>
      </c>
      <c r="F6" s="80">
        <v>72876.246140228002</v>
      </c>
      <c r="G6" s="80">
        <v>58133.972521813521</v>
      </c>
      <c r="H6" s="80">
        <v>50542.582529191481</v>
      </c>
      <c r="I6" s="80">
        <v>59336.372175233439</v>
      </c>
      <c r="J6" s="80">
        <v>51670.523999999983</v>
      </c>
      <c r="K6" s="80">
        <v>52656.71</v>
      </c>
      <c r="L6" s="80">
        <v>57189.235999999997</v>
      </c>
      <c r="M6" s="80">
        <v>56617.704999999987</v>
      </c>
      <c r="N6" s="80">
        <v>51978.817000000025</v>
      </c>
      <c r="O6" s="80">
        <v>51065.605000000003</v>
      </c>
      <c r="P6" s="80">
        <v>53076.656000000003</v>
      </c>
      <c r="Q6" s="80">
        <v>60596.488829641472</v>
      </c>
      <c r="R6" s="80">
        <v>59434.243050572048</v>
      </c>
    </row>
    <row r="7" spans="1:18" ht="15" customHeight="1" x14ac:dyDescent="0.25">
      <c r="A7" s="84" t="s">
        <v>86</v>
      </c>
      <c r="B7" s="82">
        <v>44876.74672974139</v>
      </c>
      <c r="C7" s="82">
        <v>50696.808101346047</v>
      </c>
      <c r="D7" s="82">
        <v>43049.271178617026</v>
      </c>
      <c r="E7" s="82">
        <v>46020.178177656941</v>
      </c>
      <c r="F7" s="82">
        <v>53343.533392609592</v>
      </c>
      <c r="G7" s="82">
        <v>61865.336823142701</v>
      </c>
      <c r="H7" s="82">
        <v>63233.394130580957</v>
      </c>
      <c r="I7" s="82">
        <v>63154.720914426536</v>
      </c>
      <c r="J7" s="82">
        <v>71538.563999999998</v>
      </c>
      <c r="K7" s="82">
        <v>76476.978000000017</v>
      </c>
      <c r="L7" s="82">
        <v>82158.343999999997</v>
      </c>
      <c r="M7" s="82">
        <v>94477.63400000002</v>
      </c>
      <c r="N7" s="82">
        <v>103605.11599999999</v>
      </c>
      <c r="O7" s="82">
        <v>44597.22</v>
      </c>
      <c r="P7" s="82">
        <v>45617.236000000004</v>
      </c>
      <c r="Q7" s="82">
        <v>90410.469983569987</v>
      </c>
      <c r="R7" s="82">
        <v>98856.767812708917</v>
      </c>
    </row>
    <row r="8" spans="1:18" ht="15" customHeight="1" x14ac:dyDescent="0.25">
      <c r="A8" s="79" t="s">
        <v>87</v>
      </c>
      <c r="B8" s="80">
        <v>2221.9104915713519</v>
      </c>
      <c r="C8" s="80">
        <v>3088.6297445617856</v>
      </c>
      <c r="D8" s="80">
        <v>2844.296888802277</v>
      </c>
      <c r="E8" s="80">
        <v>4121.2151214443438</v>
      </c>
      <c r="F8" s="80">
        <v>5335.8248154163857</v>
      </c>
      <c r="G8" s="80">
        <v>4968.2495151963549</v>
      </c>
      <c r="H8" s="80">
        <v>6019.9298170397506</v>
      </c>
      <c r="I8" s="80">
        <v>7381.6460157442971</v>
      </c>
      <c r="J8" s="80">
        <v>13903.394</v>
      </c>
      <c r="K8" s="80">
        <v>12412.710999999999</v>
      </c>
      <c r="L8" s="80">
        <v>13944.048000000001</v>
      </c>
      <c r="M8" s="80">
        <v>23163.575000000001</v>
      </c>
      <c r="N8" s="80">
        <v>22792.983</v>
      </c>
      <c r="O8" s="80">
        <v>10518.619000000002</v>
      </c>
      <c r="P8" s="80">
        <v>14338.09</v>
      </c>
      <c r="Q8" s="80">
        <v>29650.598700046667</v>
      </c>
      <c r="R8" s="80">
        <v>26191.313029640001</v>
      </c>
    </row>
    <row r="9" spans="1:18" ht="15" customHeight="1" x14ac:dyDescent="0.25">
      <c r="A9" s="79" t="s">
        <v>88</v>
      </c>
      <c r="B9" s="80">
        <v>42654.836238170028</v>
      </c>
      <c r="C9" s="80">
        <v>47608.178356784265</v>
      </c>
      <c r="D9" s="80">
        <v>40204.974289814745</v>
      </c>
      <c r="E9" s="80">
        <v>41898.963056212589</v>
      </c>
      <c r="F9" s="80">
        <v>48007.708577193211</v>
      </c>
      <c r="G9" s="80">
        <v>56897.087307946349</v>
      </c>
      <c r="H9" s="80">
        <v>57213.464313541197</v>
      </c>
      <c r="I9" s="80">
        <v>55773.074898682244</v>
      </c>
      <c r="J9" s="80">
        <v>57635.17</v>
      </c>
      <c r="K9" s="80">
        <v>64064.267000000007</v>
      </c>
      <c r="L9" s="80">
        <v>68214.296000000002</v>
      </c>
      <c r="M9" s="80">
        <v>71314.059000000008</v>
      </c>
      <c r="N9" s="80">
        <v>80812.133000000002</v>
      </c>
      <c r="O9" s="80">
        <v>34078.601000000002</v>
      </c>
      <c r="P9" s="80">
        <v>31279.146000000008</v>
      </c>
      <c r="Q9" s="80">
        <v>60759.871283523324</v>
      </c>
      <c r="R9" s="80">
        <v>72665.454783068912</v>
      </c>
    </row>
    <row r="10" spans="1:18" ht="15" customHeight="1" x14ac:dyDescent="0.25">
      <c r="A10" s="84" t="s">
        <v>89</v>
      </c>
      <c r="B10" s="82">
        <v>80402.719906030747</v>
      </c>
      <c r="C10" s="82">
        <v>83596.860850510508</v>
      </c>
      <c r="D10" s="82">
        <v>76236.004821744762</v>
      </c>
      <c r="E10" s="82">
        <v>83981.735697632612</v>
      </c>
      <c r="F10" s="82">
        <v>93598.2037122646</v>
      </c>
      <c r="G10" s="82">
        <v>87829.556114005871</v>
      </c>
      <c r="H10" s="82">
        <v>82003.06307283089</v>
      </c>
      <c r="I10" s="82">
        <v>91651.551631282739</v>
      </c>
      <c r="J10" s="82">
        <v>91952.361000000004</v>
      </c>
      <c r="K10" s="82">
        <v>99402.290999999997</v>
      </c>
      <c r="L10" s="82">
        <v>113238.647</v>
      </c>
      <c r="M10" s="82">
        <v>123594.895</v>
      </c>
      <c r="N10" s="82">
        <v>126215.19500000004</v>
      </c>
      <c r="O10" s="82">
        <v>93625.96</v>
      </c>
      <c r="P10" s="82">
        <v>102530.167</v>
      </c>
      <c r="Q10" s="82">
        <v>137704.74804169583</v>
      </c>
      <c r="R10" s="82">
        <v>145231.34352677531</v>
      </c>
    </row>
    <row r="11" spans="1:18" ht="15" customHeight="1" x14ac:dyDescent="0.25">
      <c r="A11" s="79" t="s">
        <v>90</v>
      </c>
      <c r="B11" s="80">
        <v>62344.422428148253</v>
      </c>
      <c r="C11" s="80">
        <v>64005.278248714654</v>
      </c>
      <c r="D11" s="80">
        <v>56989.5592165052</v>
      </c>
      <c r="E11" s="80">
        <v>64446.75669119462</v>
      </c>
      <c r="F11" s="80">
        <v>74630.614498560797</v>
      </c>
      <c r="G11" s="80">
        <v>65430.356995728042</v>
      </c>
      <c r="H11" s="80">
        <v>59576.857258874821</v>
      </c>
      <c r="I11" s="80">
        <v>67807.067114409903</v>
      </c>
      <c r="J11" s="80">
        <v>68101.054999999993</v>
      </c>
      <c r="K11" s="80">
        <v>72905.217000000004</v>
      </c>
      <c r="L11" s="80">
        <v>87221.884999999995</v>
      </c>
      <c r="M11" s="80">
        <v>93938.167000000001</v>
      </c>
      <c r="N11" s="80">
        <v>96480.406000000017</v>
      </c>
      <c r="O11" s="80">
        <v>75897.468000000008</v>
      </c>
      <c r="P11" s="80">
        <v>85968.902000000002</v>
      </c>
      <c r="Q11" s="80">
        <v>111704.83713911081</v>
      </c>
      <c r="R11" s="80">
        <v>117093.51672257</v>
      </c>
    </row>
    <row r="12" spans="1:18" ht="15" customHeight="1" x14ac:dyDescent="0.25">
      <c r="A12" s="79" t="s">
        <v>91</v>
      </c>
      <c r="B12" s="80">
        <v>18058.29747788249</v>
      </c>
      <c r="C12" s="80">
        <v>19591.58260179585</v>
      </c>
      <c r="D12" s="80">
        <v>19246.445605239558</v>
      </c>
      <c r="E12" s="80">
        <v>19534.979006437996</v>
      </c>
      <c r="F12" s="80">
        <v>18967.589213703781</v>
      </c>
      <c r="G12" s="80">
        <v>22399.199118277826</v>
      </c>
      <c r="H12" s="80">
        <v>22426.205813956061</v>
      </c>
      <c r="I12" s="80">
        <v>23844.484516872821</v>
      </c>
      <c r="J12" s="80">
        <v>23851.306</v>
      </c>
      <c r="K12" s="80">
        <v>26497.074000000001</v>
      </c>
      <c r="L12" s="80">
        <v>26016.761999999999</v>
      </c>
      <c r="M12" s="80">
        <v>29656.728000000003</v>
      </c>
      <c r="N12" s="80">
        <v>29734.789000000001</v>
      </c>
      <c r="O12" s="80">
        <v>17728.491999999998</v>
      </c>
      <c r="P12" s="80">
        <v>16561.264999999999</v>
      </c>
      <c r="Q12" s="80">
        <v>25999.91090258503</v>
      </c>
      <c r="R12" s="80">
        <v>28137.826804205299</v>
      </c>
    </row>
    <row r="13" spans="1:18" ht="15" customHeight="1" x14ac:dyDescent="0.25">
      <c r="A13" s="85" t="s">
        <v>93</v>
      </c>
      <c r="B13" s="86">
        <v>132984.30099999998</v>
      </c>
      <c r="C13" s="86">
        <v>147629.98900000003</v>
      </c>
      <c r="D13" s="86">
        <v>148252.372</v>
      </c>
      <c r="E13" s="86">
        <v>151962.91</v>
      </c>
      <c r="F13" s="86">
        <v>162265.34599999996</v>
      </c>
      <c r="G13" s="86">
        <v>165135.16900000002</v>
      </c>
      <c r="H13" s="86">
        <v>168546.70199999996</v>
      </c>
      <c r="I13" s="86">
        <v>169550.647</v>
      </c>
      <c r="J13" s="86">
        <v>173910.81399999998</v>
      </c>
      <c r="K13" s="86">
        <v>184402.07500000001</v>
      </c>
      <c r="L13" s="86">
        <v>195295.17600000001</v>
      </c>
      <c r="M13" s="86">
        <v>205986.23700000002</v>
      </c>
      <c r="N13" s="86">
        <v>221828.58900000001</v>
      </c>
      <c r="O13" s="86">
        <v>176319.79699999999</v>
      </c>
      <c r="P13" s="86">
        <v>191268.85399999999</v>
      </c>
      <c r="Q13" s="86">
        <v>241576.40599569341</v>
      </c>
      <c r="R13" s="86">
        <v>263815.01917912887</v>
      </c>
    </row>
    <row r="14" spans="1:18" ht="15" customHeight="1" x14ac:dyDescent="0.25">
      <c r="A14" s="87"/>
    </row>
    <row r="15" spans="1:18" ht="15" customHeight="1" x14ac:dyDescent="0.25">
      <c r="A15" s="107" t="s">
        <v>125</v>
      </c>
      <c r="B15" s="108"/>
      <c r="C15" s="76">
        <v>2008</v>
      </c>
      <c r="D15" s="76">
        <v>2009</v>
      </c>
      <c r="E15" s="76">
        <v>2010</v>
      </c>
      <c r="F15" s="76">
        <v>2011</v>
      </c>
      <c r="G15" s="76">
        <v>2012</v>
      </c>
      <c r="H15" s="76">
        <v>2013</v>
      </c>
      <c r="I15" s="76">
        <v>2014</v>
      </c>
      <c r="J15" s="76">
        <v>2015</v>
      </c>
      <c r="K15" s="76">
        <v>2016</v>
      </c>
      <c r="L15" s="76">
        <v>2017</v>
      </c>
      <c r="M15" s="76">
        <v>2018</v>
      </c>
      <c r="N15" s="104">
        <v>2019</v>
      </c>
      <c r="O15" s="104">
        <v>2020</v>
      </c>
      <c r="P15" s="104">
        <v>2021</v>
      </c>
      <c r="Q15" s="104" t="s">
        <v>119</v>
      </c>
      <c r="R15" s="104" t="s">
        <v>136</v>
      </c>
    </row>
    <row r="16" spans="1:18" ht="15" customHeight="1" x14ac:dyDescent="0.25">
      <c r="A16" s="77" t="s">
        <v>83</v>
      </c>
      <c r="B16" s="105"/>
      <c r="C16" s="88">
        <f t="shared" ref="C16:R26" si="0">+(C3/B3-1)*100</f>
        <v>6.6906041966971141</v>
      </c>
      <c r="D16" s="88">
        <f t="shared" si="0"/>
        <v>6.570971012472504</v>
      </c>
      <c r="E16" s="88">
        <f t="shared" si="0"/>
        <v>1.2365040753745005</v>
      </c>
      <c r="F16" s="88">
        <f t="shared" si="0"/>
        <v>6.6089836473486985</v>
      </c>
      <c r="G16" s="88">
        <f t="shared" si="0"/>
        <v>2.5621328236794749</v>
      </c>
      <c r="H16" s="88">
        <f t="shared" si="0"/>
        <v>2.8641828568592542</v>
      </c>
      <c r="I16" s="88">
        <f t="shared" si="0"/>
        <v>1.4164388886513946</v>
      </c>
      <c r="J16" s="88">
        <f t="shared" si="0"/>
        <v>2.8425852731698287</v>
      </c>
      <c r="K16" s="88">
        <f t="shared" si="0"/>
        <v>8.4235869106224825</v>
      </c>
      <c r="L16" s="88">
        <f t="shared" si="0"/>
        <v>9.3848201790386767</v>
      </c>
      <c r="M16" s="88">
        <f t="shared" si="0"/>
        <v>5.4966348534614795</v>
      </c>
      <c r="N16" s="88">
        <f t="shared" si="0"/>
        <v>7.8292270578644851</v>
      </c>
      <c r="O16" s="88">
        <f t="shared" si="0"/>
        <v>-9.4445251337121672</v>
      </c>
      <c r="P16" s="88">
        <f t="shared" si="0"/>
        <v>11.947352939873635</v>
      </c>
      <c r="Q16" s="88">
        <f t="shared" si="0"/>
        <v>17.000612128540116</v>
      </c>
      <c r="R16" s="88">
        <f t="shared" si="0"/>
        <v>9.8483127260037726</v>
      </c>
    </row>
    <row r="17" spans="1:18" ht="15" customHeight="1" x14ac:dyDescent="0.25">
      <c r="A17" s="79" t="s">
        <v>84</v>
      </c>
      <c r="C17" s="89">
        <f t="shared" si="0"/>
        <v>6.6641135928814155</v>
      </c>
      <c r="D17" s="89">
        <f t="shared" si="0"/>
        <v>5.9201763875263103</v>
      </c>
      <c r="E17" s="89">
        <f t="shared" si="0"/>
        <v>0.56057474022375153</v>
      </c>
      <c r="F17" s="89">
        <f t="shared" si="0"/>
        <v>6.381497473788178</v>
      </c>
      <c r="G17" s="89">
        <f t="shared" si="0"/>
        <v>5.150353876548075</v>
      </c>
      <c r="H17" s="89">
        <f t="shared" si="0"/>
        <v>2.7142145566385611</v>
      </c>
      <c r="I17" s="89">
        <f t="shared" si="0"/>
        <v>-1.5923824826424848E-2</v>
      </c>
      <c r="J17" s="89">
        <f t="shared" si="0"/>
        <v>2.1566517120714668</v>
      </c>
      <c r="K17" s="89">
        <f t="shared" si="0"/>
        <v>9.9422421317741048</v>
      </c>
      <c r="L17" s="89">
        <f t="shared" si="0"/>
        <v>13.874928817111121</v>
      </c>
      <c r="M17" s="89">
        <f t="shared" si="0"/>
        <v>4.948571128425816</v>
      </c>
      <c r="N17" s="89">
        <f t="shared" si="0"/>
        <v>5.2170074549022116</v>
      </c>
      <c r="O17" s="89">
        <f t="shared" si="0"/>
        <v>-13.190493202489794</v>
      </c>
      <c r="P17" s="89">
        <f t="shared" si="0"/>
        <v>11.894627851593032</v>
      </c>
      <c r="Q17" s="89">
        <f t="shared" si="0"/>
        <v>22.877340654244826</v>
      </c>
      <c r="R17" s="89">
        <f t="shared" si="0"/>
        <v>11.129859055617853</v>
      </c>
    </row>
    <row r="18" spans="1:18" ht="15" customHeight="1" x14ac:dyDescent="0.25">
      <c r="A18" s="81" t="s">
        <v>139</v>
      </c>
      <c r="B18" s="105"/>
      <c r="C18" s="90">
        <f t="shared" si="0"/>
        <v>6.7757048094621464</v>
      </c>
      <c r="D18" s="90">
        <f t="shared" si="0"/>
        <v>8.6594526867294732</v>
      </c>
      <c r="E18" s="90">
        <f t="shared" si="0"/>
        <v>3.3509626872063381</v>
      </c>
      <c r="F18" s="90">
        <f t="shared" si="0"/>
        <v>7.3013980929557798</v>
      </c>
      <c r="G18" s="90">
        <f t="shared" si="0"/>
        <v>-5.2482657732925038</v>
      </c>
      <c r="H18" s="90">
        <f t="shared" si="0"/>
        <v>3.3664038620812464</v>
      </c>
      <c r="I18" s="90">
        <f t="shared" si="0"/>
        <v>6.182938403959426</v>
      </c>
      <c r="J18" s="90">
        <f t="shared" si="0"/>
        <v>4.9919231750430004</v>
      </c>
      <c r="K18" s="90">
        <f t="shared" si="0"/>
        <v>3.7934632362169429</v>
      </c>
      <c r="L18" s="90">
        <f t="shared" si="0"/>
        <v>-5.1157419788545706</v>
      </c>
      <c r="M18" s="90">
        <f t="shared" si="0"/>
        <v>7.6208230988094483</v>
      </c>
      <c r="N18" s="90">
        <f t="shared" si="0"/>
        <v>17.702288690194791</v>
      </c>
      <c r="O18" s="90">
        <f t="shared" si="0"/>
        <v>3.211789793788089</v>
      </c>
      <c r="P18" s="90">
        <f t="shared" si="0"/>
        <v>12.097182842395959</v>
      </c>
      <c r="Q18" s="90">
        <f t="shared" si="0"/>
        <v>0.33077531769805102</v>
      </c>
      <c r="R18" s="90">
        <f t="shared" si="0"/>
        <v>5.3961844816449833</v>
      </c>
    </row>
    <row r="19" spans="1:18" ht="15" customHeight="1" x14ac:dyDescent="0.25">
      <c r="A19" s="83" t="s">
        <v>85</v>
      </c>
      <c r="C19" s="89">
        <f t="shared" si="0"/>
        <v>7.8763642703486791</v>
      </c>
      <c r="D19" s="89">
        <f t="shared" si="0"/>
        <v>-9.5810736250043327</v>
      </c>
      <c r="E19" s="89">
        <f t="shared" si="0"/>
        <v>11.416058270030248</v>
      </c>
      <c r="F19" s="89">
        <f t="shared" si="0"/>
        <v>6.6726154991823217</v>
      </c>
      <c r="G19" s="89">
        <f t="shared" si="0"/>
        <v>-20.229189069436281</v>
      </c>
      <c r="H19" s="89">
        <f t="shared" si="0"/>
        <v>-13.058440122552328</v>
      </c>
      <c r="I19" s="89">
        <f t="shared" si="0"/>
        <v>17.398773877379536</v>
      </c>
      <c r="J19" s="89">
        <f t="shared" si="0"/>
        <v>-12.919307153788417</v>
      </c>
      <c r="K19" s="89">
        <f t="shared" si="0"/>
        <v>1.9086046040485583</v>
      </c>
      <c r="L19" s="89">
        <f t="shared" si="0"/>
        <v>8.6076893144292566</v>
      </c>
      <c r="M19" s="89">
        <f t="shared" si="0"/>
        <v>-0.99936813284235981</v>
      </c>
      <c r="N19" s="89">
        <f t="shared" si="0"/>
        <v>-8.1933522384914141</v>
      </c>
      <c r="O19" s="89">
        <f t="shared" si="0"/>
        <v>-1.7568926203149648</v>
      </c>
      <c r="P19" s="89">
        <f t="shared" si="0"/>
        <v>3.9381712994490004</v>
      </c>
      <c r="Q19" s="89">
        <f t="shared" si="0"/>
        <v>14.167872274473115</v>
      </c>
      <c r="R19" s="89">
        <f t="shared" si="0"/>
        <v>-1.9180084548081955</v>
      </c>
    </row>
    <row r="20" spans="1:18" ht="15" customHeight="1" x14ac:dyDescent="0.25">
      <c r="A20" s="84" t="s">
        <v>86</v>
      </c>
      <c r="B20" s="105"/>
      <c r="C20" s="90">
        <f t="shared" si="0"/>
        <v>12.968991283290809</v>
      </c>
      <c r="D20" s="90">
        <f t="shared" si="0"/>
        <v>-15.084848946389528</v>
      </c>
      <c r="E20" s="90">
        <f t="shared" si="0"/>
        <v>6.9011783886264499</v>
      </c>
      <c r="F20" s="90">
        <f t="shared" si="0"/>
        <v>15.913356933737788</v>
      </c>
      <c r="G20" s="90">
        <f t="shared" si="0"/>
        <v>15.975326133371116</v>
      </c>
      <c r="H20" s="90">
        <f t="shared" si="0"/>
        <v>2.2113470607121766</v>
      </c>
      <c r="I20" s="90">
        <f t="shared" si="0"/>
        <v>-0.12441719638195403</v>
      </c>
      <c r="J20" s="90">
        <f t="shared" si="0"/>
        <v>13.275085320911174</v>
      </c>
      <c r="K20" s="90">
        <f t="shared" si="0"/>
        <v>6.9031494677472383</v>
      </c>
      <c r="L20" s="90">
        <f t="shared" si="0"/>
        <v>7.4288578714498676</v>
      </c>
      <c r="M20" s="90">
        <f t="shared" si="0"/>
        <v>14.994569510797383</v>
      </c>
      <c r="N20" s="90">
        <f t="shared" si="0"/>
        <v>9.6609976494542273</v>
      </c>
      <c r="O20" s="90">
        <f t="shared" si="0"/>
        <v>-56.954616024946105</v>
      </c>
      <c r="P20" s="90">
        <f t="shared" si="0"/>
        <v>2.2871739538921965</v>
      </c>
      <c r="Q20" s="90">
        <f t="shared" si="0"/>
        <v>98.193660798672624</v>
      </c>
      <c r="R20" s="90">
        <f t="shared" si="0"/>
        <v>9.3421678160437125</v>
      </c>
    </row>
    <row r="21" spans="1:18" ht="15" customHeight="1" x14ac:dyDescent="0.25">
      <c r="A21" s="79" t="s">
        <v>87</v>
      </c>
      <c r="C21" s="89">
        <f t="shared" si="0"/>
        <v>39.007838357047554</v>
      </c>
      <c r="D21" s="89">
        <f t="shared" si="0"/>
        <v>-7.9107201563965557</v>
      </c>
      <c r="E21" s="89">
        <f t="shared" si="0"/>
        <v>44.893985493187131</v>
      </c>
      <c r="F21" s="89">
        <f t="shared" si="0"/>
        <v>29.472125530451887</v>
      </c>
      <c r="G21" s="89">
        <f t="shared" si="0"/>
        <v>-6.8888187475350415</v>
      </c>
      <c r="H21" s="89">
        <f t="shared" si="0"/>
        <v>21.168025048392348</v>
      </c>
      <c r="I21" s="89">
        <f t="shared" si="0"/>
        <v>22.62013412266257</v>
      </c>
      <c r="J21" s="89">
        <f t="shared" si="0"/>
        <v>88.350863348709495</v>
      </c>
      <c r="K21" s="89">
        <f t="shared" si="0"/>
        <v>-10.721720178540583</v>
      </c>
      <c r="L21" s="89">
        <f t="shared" si="0"/>
        <v>12.336845673761365</v>
      </c>
      <c r="M21" s="89">
        <f t="shared" si="0"/>
        <v>66.118009633931266</v>
      </c>
      <c r="N21" s="89">
        <f t="shared" si="0"/>
        <v>-1.5998912085030126</v>
      </c>
      <c r="O21" s="89">
        <f t="shared" si="0"/>
        <v>-53.851503333284626</v>
      </c>
      <c r="P21" s="89">
        <f t="shared" si="0"/>
        <v>36.311525305745903</v>
      </c>
      <c r="Q21" s="89">
        <f t="shared" si="0"/>
        <v>106.79601467173568</v>
      </c>
      <c r="R21" s="89">
        <f t="shared" si="0"/>
        <v>-11.666832448820742</v>
      </c>
    </row>
    <row r="22" spans="1:18" ht="15" customHeight="1" x14ac:dyDescent="0.25">
      <c r="A22" s="79" t="s">
        <v>88</v>
      </c>
      <c r="C22" s="89">
        <f t="shared" si="0"/>
        <v>11.612615486217015</v>
      </c>
      <c r="D22" s="89">
        <f t="shared" si="0"/>
        <v>-15.550277961674098</v>
      </c>
      <c r="E22" s="89">
        <f t="shared" si="0"/>
        <v>4.213381046302489</v>
      </c>
      <c r="F22" s="89">
        <f t="shared" si="0"/>
        <v>14.579705738266103</v>
      </c>
      <c r="G22" s="89">
        <f t="shared" si="0"/>
        <v>18.516565347957826</v>
      </c>
      <c r="H22" s="89">
        <f t="shared" si="0"/>
        <v>0.5560513210149276</v>
      </c>
      <c r="I22" s="89">
        <f t="shared" si="0"/>
        <v>-2.517570701479166</v>
      </c>
      <c r="J22" s="89">
        <f t="shared" si="0"/>
        <v>3.3386990132791672</v>
      </c>
      <c r="K22" s="89">
        <f t="shared" si="0"/>
        <v>11.154815714085696</v>
      </c>
      <c r="L22" s="89">
        <f t="shared" si="0"/>
        <v>6.4779153720747162</v>
      </c>
      <c r="M22" s="89">
        <f t="shared" si="0"/>
        <v>4.5441544980542092</v>
      </c>
      <c r="N22" s="89">
        <f t="shared" si="0"/>
        <v>13.31865572256936</v>
      </c>
      <c r="O22" s="89">
        <f t="shared" si="0"/>
        <v>-57.829845921775139</v>
      </c>
      <c r="P22" s="89">
        <f t="shared" si="0"/>
        <v>-8.2147004802221595</v>
      </c>
      <c r="Q22" s="89">
        <f t="shared" si="0"/>
        <v>94.25041618311225</v>
      </c>
      <c r="R22" s="89">
        <f t="shared" si="0"/>
        <v>19.594484399070989</v>
      </c>
    </row>
    <row r="23" spans="1:18" ht="15" customHeight="1" x14ac:dyDescent="0.25">
      <c r="A23" s="84" t="s">
        <v>89</v>
      </c>
      <c r="B23" s="105"/>
      <c r="C23" s="90">
        <f t="shared" si="0"/>
        <v>3.9726777255954193</v>
      </c>
      <c r="D23" s="90">
        <f t="shared" si="0"/>
        <v>-8.8051823404332925</v>
      </c>
      <c r="E23" s="90">
        <f t="shared" si="0"/>
        <v>10.160200411864363</v>
      </c>
      <c r="F23" s="90">
        <f t="shared" si="0"/>
        <v>11.450665951052819</v>
      </c>
      <c r="G23" s="90">
        <f t="shared" si="0"/>
        <v>-6.1632033195769935</v>
      </c>
      <c r="H23" s="90">
        <f t="shared" si="0"/>
        <v>-6.6338637002923972</v>
      </c>
      <c r="I23" s="90">
        <f t="shared" si="0"/>
        <v>11.766009947558365</v>
      </c>
      <c r="J23" s="90">
        <f t="shared" si="0"/>
        <v>0.32820979390226768</v>
      </c>
      <c r="K23" s="90">
        <f t="shared" si="0"/>
        <v>8.1019453105722903</v>
      </c>
      <c r="L23" s="90">
        <f t="shared" si="0"/>
        <v>13.919554429585524</v>
      </c>
      <c r="M23" s="90">
        <f t="shared" si="0"/>
        <v>9.1455066572810662</v>
      </c>
      <c r="N23" s="90">
        <f t="shared" si="0"/>
        <v>2.1200713832072449</v>
      </c>
      <c r="O23" s="90">
        <f t="shared" si="0"/>
        <v>-25.820373687970001</v>
      </c>
      <c r="P23" s="90">
        <f t="shared" si="0"/>
        <v>9.510403952066282</v>
      </c>
      <c r="Q23" s="90">
        <f t="shared" si="0"/>
        <v>34.306567589708337</v>
      </c>
      <c r="R23" s="90">
        <f t="shared" si="0"/>
        <v>5.4657487066462673</v>
      </c>
    </row>
    <row r="24" spans="1:18" ht="15" customHeight="1" x14ac:dyDescent="0.25">
      <c r="A24" s="33" t="s">
        <v>90</v>
      </c>
      <c r="C24" s="89">
        <f t="shared" si="0"/>
        <v>2.6640006529542015</v>
      </c>
      <c r="D24" s="89">
        <f t="shared" si="0"/>
        <v>-10.961156992314681</v>
      </c>
      <c r="E24" s="89">
        <f t="shared" si="0"/>
        <v>13.085199424616146</v>
      </c>
      <c r="F24" s="89">
        <f t="shared" si="0"/>
        <v>15.801971007111359</v>
      </c>
      <c r="G24" s="89">
        <f t="shared" si="0"/>
        <v>-12.327725779358524</v>
      </c>
      <c r="H24" s="89">
        <f t="shared" si="0"/>
        <v>-8.946152834280575</v>
      </c>
      <c r="I24" s="89">
        <f t="shared" si="0"/>
        <v>13.814441100464524</v>
      </c>
      <c r="J24" s="89">
        <f t="shared" si="0"/>
        <v>0.43356525816704572</v>
      </c>
      <c r="K24" s="89">
        <f t="shared" si="0"/>
        <v>7.054460463204304</v>
      </c>
      <c r="L24" s="89">
        <f t="shared" si="0"/>
        <v>19.637371081413811</v>
      </c>
      <c r="M24" s="89">
        <f t="shared" si="0"/>
        <v>7.7002256945031711</v>
      </c>
      <c r="N24" s="89">
        <f t="shared" si="0"/>
        <v>2.7062897661181973</v>
      </c>
      <c r="O24" s="89">
        <f t="shared" si="0"/>
        <v>-21.333801186533151</v>
      </c>
      <c r="P24" s="89">
        <f t="shared" si="0"/>
        <v>13.269789184535096</v>
      </c>
      <c r="Q24" s="89">
        <f t="shared" si="0"/>
        <v>29.936331092271963</v>
      </c>
      <c r="R24" s="89">
        <f t="shared" si="0"/>
        <v>4.8240342329566532</v>
      </c>
    </row>
    <row r="25" spans="1:18" ht="15" customHeight="1" x14ac:dyDescent="0.25">
      <c r="A25" s="79" t="s">
        <v>91</v>
      </c>
      <c r="C25" s="89">
        <f t="shared" si="0"/>
        <v>8.4907512781384966</v>
      </c>
      <c r="D25" s="89">
        <f t="shared" si="0"/>
        <v>-1.7616596043887434</v>
      </c>
      <c r="E25" s="89">
        <f t="shared" si="0"/>
        <v>1.4991516205978828</v>
      </c>
      <c r="F25" s="89">
        <f t="shared" si="0"/>
        <v>-2.9044812003495069</v>
      </c>
      <c r="G25" s="89">
        <f t="shared" si="0"/>
        <v>18.091966595811559</v>
      </c>
      <c r="H25" s="89">
        <f t="shared" si="0"/>
        <v>0.1205699165208074</v>
      </c>
      <c r="I25" s="89">
        <f t="shared" si="0"/>
        <v>6.3242026523904871</v>
      </c>
      <c r="J25" s="89">
        <f t="shared" si="0"/>
        <v>2.8608222259340899E-2</v>
      </c>
      <c r="K25" s="89">
        <f t="shared" si="0"/>
        <v>11.092759448895585</v>
      </c>
      <c r="L25" s="89">
        <f t="shared" si="0"/>
        <v>-1.812698262457213</v>
      </c>
      <c r="M25" s="89">
        <f t="shared" si="0"/>
        <v>13.990849437758634</v>
      </c>
      <c r="N25" s="89">
        <f t="shared" si="0"/>
        <v>0.26321514632361431</v>
      </c>
      <c r="O25" s="89">
        <f t="shared" si="0"/>
        <v>-40.377945846530139</v>
      </c>
      <c r="P25" s="89">
        <f t="shared" si="0"/>
        <v>-6.5839045983155149</v>
      </c>
      <c r="Q25" s="89">
        <f t="shared" si="0"/>
        <v>56.992300422612828</v>
      </c>
      <c r="R25" s="89">
        <f t="shared" si="0"/>
        <v>8.2227816457928871</v>
      </c>
    </row>
    <row r="26" spans="1:18" ht="15" customHeight="1" x14ac:dyDescent="0.25">
      <c r="A26" s="85" t="s">
        <v>81</v>
      </c>
      <c r="B26" s="106"/>
      <c r="C26" s="91">
        <f t="shared" si="0"/>
        <v>11.013095448010857</v>
      </c>
      <c r="D26" s="91">
        <f t="shared" si="0"/>
        <v>0.42158304299539928</v>
      </c>
      <c r="E26" s="91">
        <f t="shared" si="0"/>
        <v>2.5028523658292556</v>
      </c>
      <c r="F26" s="91">
        <f t="shared" si="0"/>
        <v>6.7795727260026473</v>
      </c>
      <c r="G26" s="91">
        <f t="shared" si="0"/>
        <v>1.7685988233125727</v>
      </c>
      <c r="H26" s="91">
        <f t="shared" si="0"/>
        <v>2.0659033570250118</v>
      </c>
      <c r="I26" s="91">
        <f t="shared" si="0"/>
        <v>0.59564796468105641</v>
      </c>
      <c r="J26" s="91">
        <f t="shared" si="0"/>
        <v>2.5716015109042756</v>
      </c>
      <c r="K26" s="91">
        <f t="shared" si="0"/>
        <v>6.0325524093056249</v>
      </c>
      <c r="L26" s="91">
        <f t="shared" si="0"/>
        <v>5.9072551108765969</v>
      </c>
      <c r="M26" s="91">
        <f t="shared" si="0"/>
        <v>5.4743087970590798</v>
      </c>
      <c r="N26" s="91">
        <f t="shared" si="0"/>
        <v>7.6909759752540996</v>
      </c>
      <c r="O26" s="91">
        <f t="shared" si="0"/>
        <v>-20.515296159594655</v>
      </c>
      <c r="P26" s="91">
        <f t="shared" si="0"/>
        <v>8.4783769346104663</v>
      </c>
      <c r="Q26" s="91">
        <f>+(Q13/P13-1)*100</f>
        <v>26.302009419522854</v>
      </c>
      <c r="R26" s="91">
        <f>+(R13/Q13-1)*100</f>
        <v>9.2056229960768121</v>
      </c>
    </row>
    <row r="28" spans="1:18" ht="15" customHeight="1" x14ac:dyDescent="0.25">
      <c r="A28" s="34" t="s">
        <v>120</v>
      </c>
    </row>
    <row r="29" spans="1:18" ht="15" customHeight="1" x14ac:dyDescent="0.25">
      <c r="A29" s="32" t="s">
        <v>113</v>
      </c>
    </row>
    <row r="30" spans="1:18" ht="15" customHeight="1" x14ac:dyDescent="0.25">
      <c r="A30" s="83" t="s">
        <v>135</v>
      </c>
    </row>
  </sheetData>
  <pageMargins left="0.7" right="0.7" top="0.91812499999999997" bottom="0.75" header="0.3" footer="0.3"/>
  <pageSetup paperSize="9" scale="75" orientation="landscape" horizontalDpi="4294967295" verticalDpi="4294967295" r:id="rId1"/>
  <headerFooter>
    <oddHeader>&amp;C&amp;G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8"/>
  </sheetPr>
  <dimension ref="A1:S31"/>
  <sheetViews>
    <sheetView showGridLines="0" view="pageLayout" zoomScale="98" zoomScaleNormal="100" zoomScalePageLayoutView="98" workbookViewId="0"/>
  </sheetViews>
  <sheetFormatPr defaultColWidth="9.140625" defaultRowHeight="15" customHeight="1" x14ac:dyDescent="0.25"/>
  <cols>
    <col min="1" max="1" width="31.28515625" style="83" customWidth="1"/>
    <col min="2" max="17" width="8.42578125" style="34" bestFit="1" customWidth="1"/>
    <col min="18" max="18" width="8.42578125" style="34" customWidth="1"/>
    <col min="19" max="16384" width="9.140625" style="34"/>
  </cols>
  <sheetData>
    <row r="1" spans="1:19" ht="15" customHeight="1" x14ac:dyDescent="0.25">
      <c r="A1" s="73" t="s">
        <v>158</v>
      </c>
    </row>
    <row r="2" spans="1:19" ht="15" customHeight="1" x14ac:dyDescent="0.25">
      <c r="A2" s="74"/>
      <c r="B2" s="75">
        <v>2007</v>
      </c>
      <c r="C2" s="75">
        <v>2008</v>
      </c>
      <c r="D2" s="75">
        <v>2009</v>
      </c>
      <c r="E2" s="75">
        <v>2010</v>
      </c>
      <c r="F2" s="75">
        <v>2011</v>
      </c>
      <c r="G2" s="75">
        <v>2012</v>
      </c>
      <c r="H2" s="75">
        <v>2013</v>
      </c>
      <c r="I2" s="75">
        <v>2014</v>
      </c>
      <c r="J2" s="75">
        <v>2015</v>
      </c>
      <c r="K2" s="75">
        <v>2016</v>
      </c>
      <c r="L2" s="75">
        <v>2017</v>
      </c>
      <c r="M2" s="75">
        <v>2018</v>
      </c>
      <c r="N2" s="104">
        <v>2019</v>
      </c>
      <c r="O2" s="104">
        <v>2020</v>
      </c>
      <c r="P2" s="104">
        <v>2021</v>
      </c>
      <c r="Q2" s="104" t="s">
        <v>119</v>
      </c>
      <c r="R2" s="104" t="s">
        <v>136</v>
      </c>
    </row>
    <row r="3" spans="1:19" ht="15" customHeight="1" x14ac:dyDescent="0.25">
      <c r="A3" s="77" t="s">
        <v>83</v>
      </c>
      <c r="B3" s="78">
        <v>117951.44121715588</v>
      </c>
      <c r="C3" s="78">
        <v>120508.58711358831</v>
      </c>
      <c r="D3" s="78">
        <v>128023.8657602585</v>
      </c>
      <c r="E3" s="78">
        <v>127441.33085805246</v>
      </c>
      <c r="F3" s="78">
        <v>131464.20992216881</v>
      </c>
      <c r="G3" s="78">
        <v>132823.61058455761</v>
      </c>
      <c r="H3" s="78">
        <v>135235.97453513133</v>
      </c>
      <c r="I3" s="78">
        <v>138213.93646778737</v>
      </c>
      <c r="J3" s="78">
        <v>142654.08700000003</v>
      </c>
      <c r="K3" s="78">
        <v>153849.77000000005</v>
      </c>
      <c r="L3" s="78">
        <v>166730.2396914479</v>
      </c>
      <c r="M3" s="78">
        <v>174327.37287237353</v>
      </c>
      <c r="N3" s="78">
        <v>185880.03859189895</v>
      </c>
      <c r="O3" s="78">
        <v>167145.42939282415</v>
      </c>
      <c r="P3" s="78">
        <v>183965.63604333959</v>
      </c>
      <c r="Q3" s="78">
        <v>199285.32751806115</v>
      </c>
      <c r="R3" s="78">
        <v>211849.35847937223</v>
      </c>
    </row>
    <row r="4" spans="1:19" ht="15" customHeight="1" x14ac:dyDescent="0.25">
      <c r="A4" s="79" t="s">
        <v>84</v>
      </c>
      <c r="B4" s="80">
        <v>90020.961289314451</v>
      </c>
      <c r="C4" s="80">
        <v>91503.918482364679</v>
      </c>
      <c r="D4" s="80">
        <v>96920.917207408289</v>
      </c>
      <c r="E4" s="80">
        <v>95721.962250708399</v>
      </c>
      <c r="F4" s="80">
        <v>97836.613599261065</v>
      </c>
      <c r="G4" s="80">
        <v>101105.89159943155</v>
      </c>
      <c r="H4" s="80">
        <v>102905.59878200133</v>
      </c>
      <c r="I4" s="80">
        <v>104256.9147501417</v>
      </c>
      <c r="J4" s="80">
        <v>107420.68900000001</v>
      </c>
      <c r="K4" s="80">
        <v>117268.67400000003</v>
      </c>
      <c r="L4" s="80">
        <v>133122.90866902415</v>
      </c>
      <c r="M4" s="80">
        <v>138845.09378934395</v>
      </c>
      <c r="N4" s="80">
        <v>144477.41864465637</v>
      </c>
      <c r="O4" s="80">
        <v>124569.90735843399</v>
      </c>
      <c r="P4" s="80">
        <v>137119.38804242399</v>
      </c>
      <c r="Q4" s="80">
        <v>155917.54706779442</v>
      </c>
      <c r="R4" s="80">
        <v>167980.89765403926</v>
      </c>
    </row>
    <row r="5" spans="1:19" ht="15" customHeight="1" x14ac:dyDescent="0.25">
      <c r="A5" s="81" t="s">
        <v>139</v>
      </c>
      <c r="B5" s="82">
        <v>27953.659792654456</v>
      </c>
      <c r="C5" s="82">
        <v>29027.20407296269</v>
      </c>
      <c r="D5" s="82">
        <v>31132.102695072175</v>
      </c>
      <c r="E5" s="82">
        <v>31752.044371811062</v>
      </c>
      <c r="F5" s="82">
        <v>33670.056457751089</v>
      </c>
      <c r="G5" s="82">
        <v>31673.65857574821</v>
      </c>
      <c r="H5" s="82">
        <v>32287.31192229212</v>
      </c>
      <c r="I5" s="82">
        <v>33953.342688689394</v>
      </c>
      <c r="J5" s="82">
        <v>35233.397999999994</v>
      </c>
      <c r="K5" s="82">
        <v>36581.09599999999</v>
      </c>
      <c r="L5" s="82">
        <v>33562.651456590109</v>
      </c>
      <c r="M5" s="82">
        <v>35427.715274638249</v>
      </c>
      <c r="N5" s="82">
        <v>41217.366953861543</v>
      </c>
      <c r="O5" s="82">
        <v>42215.855458615602</v>
      </c>
      <c r="P5" s="82">
        <v>46450.89528868466</v>
      </c>
      <c r="Q5" s="82">
        <v>43227.838142029235</v>
      </c>
      <c r="R5" s="82">
        <v>43801.959436359808</v>
      </c>
    </row>
    <row r="6" spans="1:19" ht="15" customHeight="1" x14ac:dyDescent="0.25">
      <c r="A6" s="83" t="s">
        <v>85</v>
      </c>
      <c r="B6" s="80">
        <v>71430.939917924523</v>
      </c>
      <c r="C6" s="80">
        <v>74260.882547154863</v>
      </c>
      <c r="D6" s="80">
        <v>67120.022422457056</v>
      </c>
      <c r="E6" s="80">
        <v>74278.84892052284</v>
      </c>
      <c r="F6" s="80">
        <v>75607.180461038806</v>
      </c>
      <c r="G6" s="80">
        <v>60226.101505131352</v>
      </c>
      <c r="H6" s="80">
        <v>52531.417726200474</v>
      </c>
      <c r="I6" s="80">
        <v>61583.024146937831</v>
      </c>
      <c r="J6" s="80">
        <v>51670.524000000012</v>
      </c>
      <c r="K6" s="80">
        <v>54496.404999999977</v>
      </c>
      <c r="L6" s="80">
        <v>55771.569115634709</v>
      </c>
      <c r="M6" s="80">
        <v>58020.308043074598</v>
      </c>
      <c r="N6" s="80">
        <v>55870.808290801921</v>
      </c>
      <c r="O6" s="80">
        <v>55916.816229137039</v>
      </c>
      <c r="P6" s="80">
        <v>57274.187568397283</v>
      </c>
      <c r="Q6" s="80">
        <v>47452.130447546879</v>
      </c>
      <c r="R6" s="80">
        <v>34194.933632151842</v>
      </c>
    </row>
    <row r="7" spans="1:19" ht="15" customHeight="1" x14ac:dyDescent="0.25">
      <c r="A7" s="84" t="s">
        <v>86</v>
      </c>
      <c r="B7" s="82">
        <v>52968.289101076494</v>
      </c>
      <c r="C7" s="82">
        <v>57068.705542971256</v>
      </c>
      <c r="D7" s="82">
        <v>47430.20303918358</v>
      </c>
      <c r="E7" s="82">
        <v>50548.415257420871</v>
      </c>
      <c r="F7" s="82">
        <v>55985.839728693616</v>
      </c>
      <c r="G7" s="82">
        <v>63674.24508629417</v>
      </c>
      <c r="H7" s="82">
        <v>63943.870826330291</v>
      </c>
      <c r="I7" s="82">
        <v>63006.551434493784</v>
      </c>
      <c r="J7" s="82">
        <v>71538.564000000042</v>
      </c>
      <c r="K7" s="82">
        <v>77917.25800000006</v>
      </c>
      <c r="L7" s="82">
        <v>85529.732588549843</v>
      </c>
      <c r="M7" s="82">
        <v>96991.650464099759</v>
      </c>
      <c r="N7" s="82">
        <v>105905.93404038811</v>
      </c>
      <c r="O7" s="82">
        <v>46023.27060502833</v>
      </c>
      <c r="P7" s="82">
        <v>44706.342012746114</v>
      </c>
      <c r="Q7" s="82">
        <v>84861.614702570514</v>
      </c>
      <c r="R7" s="82">
        <v>88643.117517879393</v>
      </c>
    </row>
    <row r="8" spans="1:19" ht="15" customHeight="1" x14ac:dyDescent="0.25">
      <c r="A8" s="79" t="s">
        <v>87</v>
      </c>
      <c r="B8" s="80">
        <v>2504.8723611146838</v>
      </c>
      <c r="C8" s="80">
        <v>3259.8930522083456</v>
      </c>
      <c r="D8" s="80">
        <v>2971.9082578983562</v>
      </c>
      <c r="E8" s="80">
        <v>4280.1425618322637</v>
      </c>
      <c r="F8" s="80">
        <v>5383.9073823068647</v>
      </c>
      <c r="G8" s="80">
        <v>4964.8573160429614</v>
      </c>
      <c r="H8" s="80">
        <v>5837.4008405151972</v>
      </c>
      <c r="I8" s="80">
        <v>6972.7345570787247</v>
      </c>
      <c r="J8" s="80">
        <v>13903.394000000008</v>
      </c>
      <c r="K8" s="80">
        <v>14054.891000000001</v>
      </c>
      <c r="L8" s="80">
        <v>18553.960355585255</v>
      </c>
      <c r="M8" s="80">
        <v>29817.492817758968</v>
      </c>
      <c r="N8" s="80">
        <v>29690.749413822548</v>
      </c>
      <c r="O8" s="80">
        <v>14596.056505770921</v>
      </c>
      <c r="P8" s="80">
        <v>17162.077624927209</v>
      </c>
      <c r="Q8" s="80">
        <v>29178.17764116211</v>
      </c>
      <c r="R8" s="80">
        <v>23435.676641458176</v>
      </c>
    </row>
    <row r="9" spans="1:19" ht="15" customHeight="1" x14ac:dyDescent="0.25">
      <c r="A9" s="79" t="s">
        <v>88</v>
      </c>
      <c r="B9" s="80">
        <v>50990.940931368459</v>
      </c>
      <c r="C9" s="80">
        <v>54343.288078510363</v>
      </c>
      <c r="D9" s="80">
        <v>44881.100058553326</v>
      </c>
      <c r="E9" s="80">
        <v>46642.78463358571</v>
      </c>
      <c r="F9" s="80">
        <v>50970.482318964961</v>
      </c>
      <c r="G9" s="80">
        <v>59189.056584438222</v>
      </c>
      <c r="H9" s="80">
        <v>58553.263163889664</v>
      </c>
      <c r="I9" s="80">
        <v>56406.400044255301</v>
      </c>
      <c r="J9" s="80">
        <v>57635.170000000027</v>
      </c>
      <c r="K9" s="80">
        <v>63862.367000000027</v>
      </c>
      <c r="L9" s="80">
        <v>67349.705825988451</v>
      </c>
      <c r="M9" s="80">
        <v>69862.564439126116</v>
      </c>
      <c r="N9" s="80">
        <v>78465.511917675467</v>
      </c>
      <c r="O9" s="80">
        <v>32836.299453551139</v>
      </c>
      <c r="P9" s="80">
        <v>29824.908925974269</v>
      </c>
      <c r="Q9" s="80">
        <v>59321.257257152232</v>
      </c>
      <c r="R9" s="80">
        <v>68951.942808729204</v>
      </c>
    </row>
    <row r="10" spans="1:19" ht="15" customHeight="1" x14ac:dyDescent="0.25">
      <c r="A10" s="84" t="s">
        <v>89</v>
      </c>
      <c r="B10" s="82">
        <v>90824.827964040902</v>
      </c>
      <c r="C10" s="82">
        <v>89575.639271629989</v>
      </c>
      <c r="D10" s="82">
        <v>83323.997036710294</v>
      </c>
      <c r="E10" s="82">
        <v>89992.279451378592</v>
      </c>
      <c r="F10" s="82">
        <v>94328.539129388431</v>
      </c>
      <c r="G10" s="82">
        <v>86348.977913244758</v>
      </c>
      <c r="H10" s="82">
        <v>80652.294695342658</v>
      </c>
      <c r="I10" s="82">
        <v>90113.463393910875</v>
      </c>
      <c r="J10" s="82">
        <v>91952.360999999946</v>
      </c>
      <c r="K10" s="82">
        <v>104907.99299999989</v>
      </c>
      <c r="L10" s="82">
        <v>118902.81359741966</v>
      </c>
      <c r="M10" s="82">
        <v>133377.89629196023</v>
      </c>
      <c r="N10" s="82">
        <v>137804.98108601719</v>
      </c>
      <c r="O10" s="82">
        <v>103101.705070867</v>
      </c>
      <c r="P10" s="82">
        <v>108718.36297778726</v>
      </c>
      <c r="Q10" s="82">
        <v>124372.99579989719</v>
      </c>
      <c r="R10" s="82">
        <v>114483.60928467073</v>
      </c>
    </row>
    <row r="11" spans="1:19" ht="15" customHeight="1" x14ac:dyDescent="0.25">
      <c r="A11" s="79" t="s">
        <v>90</v>
      </c>
      <c r="B11" s="80">
        <v>70128.137493946633</v>
      </c>
      <c r="C11" s="80">
        <v>68159.382711546627</v>
      </c>
      <c r="D11" s="80">
        <v>62233.373260240434</v>
      </c>
      <c r="E11" s="80">
        <v>68773.903100672876</v>
      </c>
      <c r="F11" s="80">
        <v>74486.379513369306</v>
      </c>
      <c r="G11" s="80">
        <v>63551.653603224666</v>
      </c>
      <c r="H11" s="80">
        <v>58134.691418870629</v>
      </c>
      <c r="I11" s="80">
        <v>66033.601319977446</v>
      </c>
      <c r="J11" s="80">
        <v>68101.054999999978</v>
      </c>
      <c r="K11" s="80">
        <v>78303.283999999941</v>
      </c>
      <c r="L11" s="80">
        <v>93339.376204113942</v>
      </c>
      <c r="M11" s="80">
        <v>103835.26816674962</v>
      </c>
      <c r="N11" s="80">
        <v>108426.96127870693</v>
      </c>
      <c r="O11" s="80">
        <v>86469.335332450166</v>
      </c>
      <c r="P11" s="80">
        <v>93970.130515678931</v>
      </c>
      <c r="Q11" s="80">
        <v>97986.459669464559</v>
      </c>
      <c r="R11" s="80">
        <v>87276.12626254058</v>
      </c>
    </row>
    <row r="12" spans="1:19" ht="15" customHeight="1" x14ac:dyDescent="0.25">
      <c r="A12" s="79" t="s">
        <v>91</v>
      </c>
      <c r="B12" s="80">
        <v>20493.675719099359</v>
      </c>
      <c r="C12" s="80">
        <v>21224.972188832133</v>
      </c>
      <c r="D12" s="80">
        <v>20932.96519762569</v>
      </c>
      <c r="E12" s="80">
        <v>21054.366640985871</v>
      </c>
      <c r="F12" s="80">
        <v>19646.343196098802</v>
      </c>
      <c r="G12" s="80">
        <v>22793.182238731577</v>
      </c>
      <c r="H12" s="80">
        <v>22572.097175742616</v>
      </c>
      <c r="I12" s="80">
        <v>24106.78048282925</v>
      </c>
      <c r="J12" s="80">
        <v>23851.306000000008</v>
      </c>
      <c r="K12" s="80">
        <v>26604.709000000003</v>
      </c>
      <c r="L12" s="80">
        <v>25862.526342449972</v>
      </c>
      <c r="M12" s="80">
        <v>29816.49218198474</v>
      </c>
      <c r="N12" s="80">
        <v>29764.546845952846</v>
      </c>
      <c r="O12" s="80">
        <v>17505.978036915683</v>
      </c>
      <c r="P12" s="80">
        <v>16041.307090823902</v>
      </c>
      <c r="Q12" s="80">
        <v>26782.375499071073</v>
      </c>
      <c r="R12" s="80">
        <v>28080.66931868963</v>
      </c>
    </row>
    <row r="13" spans="1:19" ht="15" customHeight="1" x14ac:dyDescent="0.25">
      <c r="A13" s="85" t="s">
        <v>93</v>
      </c>
      <c r="B13" s="86">
        <v>150752.04250859175</v>
      </c>
      <c r="C13" s="86">
        <v>161363.49584452785</v>
      </c>
      <c r="D13" s="86">
        <v>158937.25565098954</v>
      </c>
      <c r="E13" s="86">
        <v>161856.00990413406</v>
      </c>
      <c r="F13" s="86">
        <v>168208.40219752601</v>
      </c>
      <c r="G13" s="86">
        <v>170031.19003730608</v>
      </c>
      <c r="H13" s="86">
        <v>171106.01958288965</v>
      </c>
      <c r="I13" s="86">
        <v>172298.05850008194</v>
      </c>
      <c r="J13" s="86">
        <v>173910.81399999995</v>
      </c>
      <c r="K13" s="86">
        <v>181355.43999999994</v>
      </c>
      <c r="L13" s="86">
        <v>189609.49704920268</v>
      </c>
      <c r="M13" s="86">
        <v>196638.25394438655</v>
      </c>
      <c r="N13" s="86">
        <v>210300.3383167994</v>
      </c>
      <c r="O13" s="86">
        <v>166546.77267962249</v>
      </c>
      <c r="P13" s="86">
        <v>178260.89007204992</v>
      </c>
      <c r="Q13" s="86">
        <v>209347.43340244758</v>
      </c>
      <c r="R13" s="86">
        <v>220128.13254307743</v>
      </c>
    </row>
    <row r="14" spans="1:19" ht="15" customHeight="1" x14ac:dyDescent="0.25">
      <c r="A14" s="87"/>
    </row>
    <row r="15" spans="1:19" ht="15" customHeight="1" x14ac:dyDescent="0.25">
      <c r="A15" s="107" t="s">
        <v>125</v>
      </c>
      <c r="B15" s="108"/>
      <c r="C15" s="76">
        <v>2008</v>
      </c>
      <c r="D15" s="76">
        <v>2009</v>
      </c>
      <c r="E15" s="76">
        <v>2010</v>
      </c>
      <c r="F15" s="76">
        <v>2011</v>
      </c>
      <c r="G15" s="76">
        <v>2012</v>
      </c>
      <c r="H15" s="76">
        <v>2013</v>
      </c>
      <c r="I15" s="76">
        <v>2014</v>
      </c>
      <c r="J15" s="76">
        <v>2015</v>
      </c>
      <c r="K15" s="76">
        <v>2016</v>
      </c>
      <c r="L15" s="76">
        <v>2017</v>
      </c>
      <c r="M15" s="76">
        <v>2018</v>
      </c>
      <c r="N15" s="104">
        <v>2019</v>
      </c>
      <c r="O15" s="104">
        <v>2020</v>
      </c>
      <c r="P15" s="104">
        <v>2021</v>
      </c>
      <c r="Q15" s="104" t="s">
        <v>119</v>
      </c>
      <c r="R15" s="104" t="s">
        <v>136</v>
      </c>
    </row>
    <row r="16" spans="1:19" ht="15" customHeight="1" x14ac:dyDescent="0.25">
      <c r="A16" s="77" t="s">
        <v>83</v>
      </c>
      <c r="B16" s="105"/>
      <c r="C16" s="88">
        <f t="shared" ref="C16:R26" si="0">+(C3/B3-1)*100</f>
        <v>2.1679649439166671</v>
      </c>
      <c r="D16" s="88">
        <f t="shared" si="0"/>
        <v>6.2363013513605292</v>
      </c>
      <c r="E16" s="88">
        <f t="shared" si="0"/>
        <v>-0.45502055319662782</v>
      </c>
      <c r="F16" s="88">
        <f t="shared" si="0"/>
        <v>3.1566517997188459</v>
      </c>
      <c r="G16" s="88">
        <f t="shared" si="0"/>
        <v>1.0340461964466252</v>
      </c>
      <c r="H16" s="88">
        <f t="shared" si="0"/>
        <v>1.8162162133350312</v>
      </c>
      <c r="I16" s="88">
        <f t="shared" si="0"/>
        <v>2.2020486360176506</v>
      </c>
      <c r="J16" s="88">
        <f t="shared" si="0"/>
        <v>3.2125201305206241</v>
      </c>
      <c r="K16" s="88">
        <f t="shared" si="0"/>
        <v>7.8481333661334363</v>
      </c>
      <c r="L16" s="88">
        <f t="shared" si="0"/>
        <v>8.3721085130304971</v>
      </c>
      <c r="M16" s="88">
        <f t="shared" si="0"/>
        <v>4.5565418696601911</v>
      </c>
      <c r="N16" s="88">
        <f t="shared" si="0"/>
        <v>6.6269946762653298</v>
      </c>
      <c r="O16" s="88">
        <f t="shared" si="0"/>
        <v>-10.078870943322094</v>
      </c>
      <c r="P16" s="88">
        <f t="shared" si="0"/>
        <v>10.063216632136962</v>
      </c>
      <c r="Q16" s="88">
        <f t="shared" si="0"/>
        <v>8.3274745241619375</v>
      </c>
      <c r="R16" s="88">
        <f t="shared" si="0"/>
        <v>6.3045439008410753</v>
      </c>
      <c r="S16" s="103"/>
    </row>
    <row r="17" spans="1:19" ht="15" customHeight="1" x14ac:dyDescent="0.25">
      <c r="A17" s="79" t="s">
        <v>84</v>
      </c>
      <c r="C17" s="89">
        <f t="shared" si="0"/>
        <v>1.6473465421950051</v>
      </c>
      <c r="D17" s="89">
        <f t="shared" si="0"/>
        <v>5.9199636637283559</v>
      </c>
      <c r="E17" s="89">
        <f t="shared" si="0"/>
        <v>-1.2370445836105248</v>
      </c>
      <c r="F17" s="89">
        <f t="shared" si="0"/>
        <v>2.2091600494086316</v>
      </c>
      <c r="G17" s="89">
        <f t="shared" si="0"/>
        <v>3.3415690505820717</v>
      </c>
      <c r="H17" s="89">
        <f t="shared" si="0"/>
        <v>1.780022068051168</v>
      </c>
      <c r="I17" s="89">
        <f t="shared" si="0"/>
        <v>1.3131607843836157</v>
      </c>
      <c r="J17" s="89">
        <f t="shared" si="0"/>
        <v>3.0345941633132867</v>
      </c>
      <c r="K17" s="89">
        <f t="shared" si="0"/>
        <v>9.1676799801572848</v>
      </c>
      <c r="L17" s="89">
        <f t="shared" si="0"/>
        <v>13.519582108538319</v>
      </c>
      <c r="M17" s="89">
        <f t="shared" si="0"/>
        <v>4.2984225461498493</v>
      </c>
      <c r="N17" s="89">
        <f t="shared" si="0"/>
        <v>4.0565530272591355</v>
      </c>
      <c r="O17" s="89">
        <f t="shared" si="0"/>
        <v>-13.77897769282901</v>
      </c>
      <c r="P17" s="89">
        <f t="shared" si="0"/>
        <v>10.074247424685367</v>
      </c>
      <c r="Q17" s="89">
        <f t="shared" si="0"/>
        <v>13.709337019178047</v>
      </c>
      <c r="R17" s="89">
        <f t="shared" si="0"/>
        <v>7.7370063941549772</v>
      </c>
      <c r="S17" s="103"/>
    </row>
    <row r="18" spans="1:19" ht="15" customHeight="1" x14ac:dyDescent="0.25">
      <c r="A18" s="81" t="s">
        <v>139</v>
      </c>
      <c r="B18" s="105"/>
      <c r="C18" s="90">
        <f t="shared" si="0"/>
        <v>3.8404426764553135</v>
      </c>
      <c r="D18" s="90">
        <f t="shared" si="0"/>
        <v>7.2514687147222867</v>
      </c>
      <c r="E18" s="90">
        <f t="shared" si="0"/>
        <v>1.9913260688203316</v>
      </c>
      <c r="F18" s="90">
        <f t="shared" si="0"/>
        <v>6.0405939960288313</v>
      </c>
      <c r="G18" s="90">
        <f t="shared" si="0"/>
        <v>-5.9292976966282884</v>
      </c>
      <c r="H18" s="90">
        <f t="shared" si="0"/>
        <v>1.9374248954421969</v>
      </c>
      <c r="I18" s="90">
        <f t="shared" si="0"/>
        <v>5.1600169453778433</v>
      </c>
      <c r="J18" s="90">
        <f t="shared" si="0"/>
        <v>3.7700420929012601</v>
      </c>
      <c r="K18" s="90">
        <f t="shared" si="0"/>
        <v>3.8250582586442539</v>
      </c>
      <c r="L18" s="90">
        <f t="shared" si="0"/>
        <v>-8.2513780981572573</v>
      </c>
      <c r="M18" s="90">
        <f t="shared" si="0"/>
        <v>5.5569620906155581</v>
      </c>
      <c r="N18" s="90">
        <f t="shared" si="0"/>
        <v>16.342153690525873</v>
      </c>
      <c r="O18" s="90">
        <f t="shared" si="0"/>
        <v>2.4224946389024726</v>
      </c>
      <c r="P18" s="90">
        <f t="shared" si="0"/>
        <v>10.031870215731352</v>
      </c>
      <c r="Q18" s="90">
        <f t="shared" si="0"/>
        <v>-6.9386329943150855</v>
      </c>
      <c r="R18" s="90">
        <f t="shared" si="0"/>
        <v>1.3281286296211281</v>
      </c>
      <c r="S18" s="103"/>
    </row>
    <row r="19" spans="1:19" ht="15" customHeight="1" x14ac:dyDescent="0.25">
      <c r="A19" s="83" t="s">
        <v>85</v>
      </c>
      <c r="C19" s="89">
        <f t="shared" si="0"/>
        <v>3.9617883125743436</v>
      </c>
      <c r="D19" s="89">
        <f t="shared" si="0"/>
        <v>-9.6159106648960666</v>
      </c>
      <c r="E19" s="89">
        <f t="shared" si="0"/>
        <v>10.665709336340413</v>
      </c>
      <c r="F19" s="89">
        <f t="shared" si="0"/>
        <v>1.7883038843766519</v>
      </c>
      <c r="G19" s="89">
        <f t="shared" si="0"/>
        <v>-20.343410324411572</v>
      </c>
      <c r="H19" s="89">
        <f t="shared" si="0"/>
        <v>-12.776327184775994</v>
      </c>
      <c r="I19" s="89">
        <f t="shared" si="0"/>
        <v>17.230843583767964</v>
      </c>
      <c r="J19" s="89">
        <f t="shared" si="0"/>
        <v>-16.096156829334131</v>
      </c>
      <c r="K19" s="89">
        <f t="shared" si="0"/>
        <v>5.4690387889233749</v>
      </c>
      <c r="L19" s="89">
        <f t="shared" si="0"/>
        <v>2.3399050187525861</v>
      </c>
      <c r="M19" s="89">
        <f t="shared" si="0"/>
        <v>4.0320524652577738</v>
      </c>
      <c r="N19" s="89">
        <f t="shared" si="0"/>
        <v>-3.7047368839835837</v>
      </c>
      <c r="O19" s="89">
        <f t="shared" si="0"/>
        <v>8.2347006858496385E-2</v>
      </c>
      <c r="P19" s="89">
        <f t="shared" si="0"/>
        <v>2.4274832345568154</v>
      </c>
      <c r="Q19" s="89">
        <f t="shared" si="0"/>
        <v>-17.149186287663753</v>
      </c>
      <c r="R19" s="89">
        <f t="shared" si="0"/>
        <v>-27.938043435266646</v>
      </c>
      <c r="S19" s="103"/>
    </row>
    <row r="20" spans="1:19" ht="15" customHeight="1" x14ac:dyDescent="0.25">
      <c r="A20" s="84" t="s">
        <v>86</v>
      </c>
      <c r="B20" s="105"/>
      <c r="C20" s="90">
        <f t="shared" si="0"/>
        <v>7.7412665417041504</v>
      </c>
      <c r="D20" s="90">
        <f t="shared" si="0"/>
        <v>-16.889295826992491</v>
      </c>
      <c r="E20" s="90">
        <f t="shared" si="0"/>
        <v>6.5743176677132142</v>
      </c>
      <c r="F20" s="90">
        <f t="shared" si="0"/>
        <v>10.7568643716768</v>
      </c>
      <c r="G20" s="90">
        <f t="shared" si="0"/>
        <v>13.732767776384947</v>
      </c>
      <c r="H20" s="90">
        <f t="shared" si="0"/>
        <v>0.42344552286519566</v>
      </c>
      <c r="I20" s="90">
        <f t="shared" si="0"/>
        <v>-1.4658471245543425</v>
      </c>
      <c r="J20" s="90">
        <f t="shared" si="0"/>
        <v>13.541468896892027</v>
      </c>
      <c r="K20" s="90">
        <f t="shared" si="0"/>
        <v>8.9164412078498234</v>
      </c>
      <c r="L20" s="90">
        <f t="shared" si="0"/>
        <v>9.769946715206256</v>
      </c>
      <c r="M20" s="90">
        <f t="shared" si="0"/>
        <v>13.401091677310317</v>
      </c>
      <c r="N20" s="90">
        <f t="shared" si="0"/>
        <v>9.1907741889471808</v>
      </c>
      <c r="O20" s="90">
        <f t="shared" si="0"/>
        <v>-56.543256029943542</v>
      </c>
      <c r="P20" s="90">
        <f t="shared" si="0"/>
        <v>-2.8614406906977474</v>
      </c>
      <c r="Q20" s="90">
        <f t="shared" si="0"/>
        <v>89.820081183058619</v>
      </c>
      <c r="R20" s="90">
        <f t="shared" si="0"/>
        <v>4.4560816201324682</v>
      </c>
      <c r="S20" s="103"/>
    </row>
    <row r="21" spans="1:19" ht="15" customHeight="1" x14ac:dyDescent="0.25">
      <c r="A21" s="79" t="s">
        <v>87</v>
      </c>
      <c r="C21" s="89">
        <f t="shared" si="0"/>
        <v>30.142082399666581</v>
      </c>
      <c r="D21" s="89">
        <f t="shared" si="0"/>
        <v>-8.8341792107228816</v>
      </c>
      <c r="E21" s="89">
        <f t="shared" si="0"/>
        <v>44.020009717899278</v>
      </c>
      <c r="F21" s="89">
        <f t="shared" si="0"/>
        <v>25.788038705002769</v>
      </c>
      <c r="G21" s="89">
        <f t="shared" si="0"/>
        <v>-7.7833817803223626</v>
      </c>
      <c r="H21" s="89">
        <f t="shared" si="0"/>
        <v>17.57439275551349</v>
      </c>
      <c r="I21" s="89">
        <f t="shared" si="0"/>
        <v>19.449301968156863</v>
      </c>
      <c r="J21" s="89">
        <f t="shared" si="0"/>
        <v>99.396576568159659</v>
      </c>
      <c r="K21" s="89">
        <f t="shared" si="0"/>
        <v>1.0896404144196348</v>
      </c>
      <c r="L21" s="89">
        <f t="shared" si="0"/>
        <v>32.010702577382169</v>
      </c>
      <c r="M21" s="89">
        <f t="shared" si="0"/>
        <v>60.706890854076214</v>
      </c>
      <c r="N21" s="89">
        <f t="shared" si="0"/>
        <v>-0.42506392040089214</v>
      </c>
      <c r="O21" s="89">
        <f t="shared" si="0"/>
        <v>-50.839716767217347</v>
      </c>
      <c r="P21" s="89">
        <f t="shared" si="0"/>
        <v>17.580235580355197</v>
      </c>
      <c r="Q21" s="89">
        <f t="shared" si="0"/>
        <v>70.015415842089013</v>
      </c>
      <c r="R21" s="89">
        <f t="shared" si="0"/>
        <v>-19.680807589583317</v>
      </c>
      <c r="S21" s="103"/>
    </row>
    <row r="22" spans="1:19" ht="15" customHeight="1" x14ac:dyDescent="0.25">
      <c r="A22" s="79" t="s">
        <v>88</v>
      </c>
      <c r="C22" s="89">
        <f t="shared" si="0"/>
        <v>6.5743975025956303</v>
      </c>
      <c r="D22" s="89">
        <f t="shared" si="0"/>
        <v>-17.411879837463839</v>
      </c>
      <c r="E22" s="89">
        <f t="shared" si="0"/>
        <v>3.9252259252425592</v>
      </c>
      <c r="F22" s="89">
        <f t="shared" si="0"/>
        <v>9.2783861842224535</v>
      </c>
      <c r="G22" s="89">
        <f t="shared" si="0"/>
        <v>16.124183824753246</v>
      </c>
      <c r="H22" s="89">
        <f t="shared" si="0"/>
        <v>-1.0741739389637739</v>
      </c>
      <c r="I22" s="89">
        <f t="shared" si="0"/>
        <v>-3.666513194363441</v>
      </c>
      <c r="J22" s="89">
        <f t="shared" si="0"/>
        <v>2.1784229356609508</v>
      </c>
      <c r="K22" s="89">
        <f t="shared" si="0"/>
        <v>10.804508774763733</v>
      </c>
      <c r="L22" s="89">
        <f t="shared" si="0"/>
        <v>5.4607102583410727</v>
      </c>
      <c r="M22" s="89">
        <f t="shared" si="0"/>
        <v>3.7310610080913298</v>
      </c>
      <c r="N22" s="89">
        <f t="shared" si="0"/>
        <v>12.314102048237041</v>
      </c>
      <c r="O22" s="89">
        <f t="shared" si="0"/>
        <v>-58.151933695401922</v>
      </c>
      <c r="P22" s="89">
        <f t="shared" si="0"/>
        <v>-9.1709193109188796</v>
      </c>
      <c r="Q22" s="89">
        <f t="shared" si="0"/>
        <v>98.898368489198745</v>
      </c>
      <c r="R22" s="89">
        <f t="shared" si="0"/>
        <v>16.234796760676918</v>
      </c>
      <c r="S22" s="103"/>
    </row>
    <row r="23" spans="1:19" ht="15" customHeight="1" x14ac:dyDescent="0.25">
      <c r="A23" s="84" t="s">
        <v>89</v>
      </c>
      <c r="B23" s="105"/>
      <c r="C23" s="90">
        <f t="shared" si="0"/>
        <v>-1.3753823931331732</v>
      </c>
      <c r="D23" s="90">
        <f t="shared" si="0"/>
        <v>-6.9791768004715653</v>
      </c>
      <c r="E23" s="90">
        <f t="shared" si="0"/>
        <v>8.0028354997545783</v>
      </c>
      <c r="F23" s="90">
        <f t="shared" si="0"/>
        <v>4.8184796567495081</v>
      </c>
      <c r="G23" s="90">
        <f t="shared" si="0"/>
        <v>-8.4593287352815683</v>
      </c>
      <c r="H23" s="90">
        <f t="shared" si="0"/>
        <v>-6.5972792678861687</v>
      </c>
      <c r="I23" s="90">
        <f t="shared" si="0"/>
        <v>11.730811546412912</v>
      </c>
      <c r="J23" s="90">
        <f t="shared" si="0"/>
        <v>2.0406469098304791</v>
      </c>
      <c r="K23" s="90">
        <f t="shared" si="0"/>
        <v>14.089504455464663</v>
      </c>
      <c r="L23" s="90">
        <f t="shared" si="0"/>
        <v>13.340089918048271</v>
      </c>
      <c r="M23" s="90">
        <f t="shared" si="0"/>
        <v>12.173877351254458</v>
      </c>
      <c r="N23" s="90">
        <f t="shared" si="0"/>
        <v>3.3192042438322744</v>
      </c>
      <c r="O23" s="90">
        <f t="shared" si="0"/>
        <v>-25.182889429438383</v>
      </c>
      <c r="P23" s="90">
        <f t="shared" si="0"/>
        <v>5.4476867313296484</v>
      </c>
      <c r="Q23" s="90">
        <f t="shared" si="0"/>
        <v>14.399253624991037</v>
      </c>
      <c r="R23" s="90">
        <f t="shared" si="0"/>
        <v>-7.9513936700032701</v>
      </c>
      <c r="S23" s="103"/>
    </row>
    <row r="24" spans="1:19" ht="15" customHeight="1" x14ac:dyDescent="0.25">
      <c r="A24" s="79" t="s">
        <v>90</v>
      </c>
      <c r="C24" s="89">
        <f t="shared" si="0"/>
        <v>-2.8073678451391193</v>
      </c>
      <c r="D24" s="89">
        <f t="shared" si="0"/>
        <v>-8.6943414326173034</v>
      </c>
      <c r="E24" s="89">
        <f t="shared" si="0"/>
        <v>10.509682342112491</v>
      </c>
      <c r="F24" s="89">
        <f t="shared" si="0"/>
        <v>8.3061686993893158</v>
      </c>
      <c r="G24" s="89">
        <f t="shared" si="0"/>
        <v>-14.680168349680633</v>
      </c>
      <c r="H24" s="89">
        <f t="shared" si="0"/>
        <v>-8.5237155561270548</v>
      </c>
      <c r="I24" s="89">
        <f t="shared" si="0"/>
        <v>13.587256951608783</v>
      </c>
      <c r="J24" s="89">
        <f t="shared" si="0"/>
        <v>3.1309115945445942</v>
      </c>
      <c r="K24" s="89">
        <f t="shared" si="0"/>
        <v>14.981014611300768</v>
      </c>
      <c r="L24" s="89">
        <f t="shared" si="0"/>
        <v>19.202377519841974</v>
      </c>
      <c r="M24" s="89">
        <f t="shared" si="0"/>
        <v>11.244870481760373</v>
      </c>
      <c r="N24" s="89">
        <f t="shared" si="0"/>
        <v>4.422093950374828</v>
      </c>
      <c r="O24" s="89">
        <f t="shared" si="0"/>
        <v>-20.251075643276227</v>
      </c>
      <c r="P24" s="89">
        <f t="shared" si="0"/>
        <v>8.6745146755093252</v>
      </c>
      <c r="Q24" s="89">
        <f t="shared" si="0"/>
        <v>4.2740487128678728</v>
      </c>
      <c r="R24" s="89">
        <f t="shared" si="0"/>
        <v>-10.930421859359852</v>
      </c>
      <c r="S24" s="103"/>
    </row>
    <row r="25" spans="1:19" ht="15" customHeight="1" x14ac:dyDescent="0.25">
      <c r="A25" s="79" t="s">
        <v>91</v>
      </c>
      <c r="C25" s="89">
        <f t="shared" si="0"/>
        <v>3.5684007093526482</v>
      </c>
      <c r="D25" s="89">
        <f t="shared" si="0"/>
        <v>-1.375770901410589</v>
      </c>
      <c r="E25" s="89">
        <f t="shared" si="0"/>
        <v>0.57995339988408112</v>
      </c>
      <c r="F25" s="89">
        <f t="shared" si="0"/>
        <v>-6.6875602049510929</v>
      </c>
      <c r="G25" s="89">
        <f t="shared" si="0"/>
        <v>16.017428847815541</v>
      </c>
      <c r="H25" s="89">
        <f t="shared" si="0"/>
        <v>-0.96996137122652426</v>
      </c>
      <c r="I25" s="89">
        <f t="shared" si="0"/>
        <v>6.7990284426734604</v>
      </c>
      <c r="J25" s="89">
        <f t="shared" si="0"/>
        <v>-1.0597619330014241</v>
      </c>
      <c r="K25" s="89">
        <f t="shared" si="0"/>
        <v>11.544034527920587</v>
      </c>
      <c r="L25" s="89">
        <f t="shared" si="0"/>
        <v>-2.7896665118570918</v>
      </c>
      <c r="M25" s="89">
        <f t="shared" si="0"/>
        <v>15.288397533866792</v>
      </c>
      <c r="N25" s="89">
        <f t="shared" si="0"/>
        <v>-0.17421679154894232</v>
      </c>
      <c r="O25" s="89">
        <f t="shared" si="0"/>
        <v>-41.185135028198786</v>
      </c>
      <c r="P25" s="89">
        <f t="shared" si="0"/>
        <v>-8.3666901843653658</v>
      </c>
      <c r="Q25" s="89">
        <f t="shared" si="0"/>
        <v>66.958810447506337</v>
      </c>
      <c r="R25" s="89">
        <f t="shared" si="0"/>
        <v>4.8475678330459848</v>
      </c>
      <c r="S25" s="103"/>
    </row>
    <row r="26" spans="1:19" ht="15" customHeight="1" x14ac:dyDescent="0.25">
      <c r="A26" s="85" t="s">
        <v>93</v>
      </c>
      <c r="B26" s="106"/>
      <c r="C26" s="91">
        <f t="shared" si="0"/>
        <v>7.0390113190879733</v>
      </c>
      <c r="D26" s="91">
        <f t="shared" si="0"/>
        <v>-1.5035867814093273</v>
      </c>
      <c r="E26" s="91">
        <f t="shared" si="0"/>
        <v>1.8364191839034927</v>
      </c>
      <c r="F26" s="91">
        <f t="shared" si="0"/>
        <v>3.9247182091999067</v>
      </c>
      <c r="G26" s="91">
        <f t="shared" si="0"/>
        <v>1.0836485074268598</v>
      </c>
      <c r="H26" s="91">
        <f t="shared" si="0"/>
        <v>0.6321366952426466</v>
      </c>
      <c r="I26" s="91">
        <f t="shared" si="0"/>
        <v>0.69666685023599406</v>
      </c>
      <c r="J26" s="91">
        <f t="shared" si="0"/>
        <v>0.93602650776081209</v>
      </c>
      <c r="K26" s="91">
        <f t="shared" si="0"/>
        <v>4.2807148266237105</v>
      </c>
      <c r="L26" s="91">
        <f t="shared" si="0"/>
        <v>4.5513148374279444</v>
      </c>
      <c r="M26" s="91">
        <f t="shared" si="0"/>
        <v>3.7069645796064421</v>
      </c>
      <c r="N26" s="91">
        <f t="shared" si="0"/>
        <v>6.9478263249208805</v>
      </c>
      <c r="O26" s="91">
        <f t="shared" si="0"/>
        <v>-20.805275915089549</v>
      </c>
      <c r="P26" s="91">
        <f t="shared" si="0"/>
        <v>7.0335301032589115</v>
      </c>
      <c r="Q26" s="91">
        <f t="shared" si="0"/>
        <v>17.438790593849852</v>
      </c>
      <c r="R26" s="91">
        <f t="shared" si="0"/>
        <v>5.1496686467156882</v>
      </c>
      <c r="S26" s="103"/>
    </row>
    <row r="28" spans="1:19" ht="15" customHeight="1" x14ac:dyDescent="0.25">
      <c r="A28" s="34" t="s">
        <v>120</v>
      </c>
    </row>
    <row r="29" spans="1:19" ht="15" customHeight="1" x14ac:dyDescent="0.25">
      <c r="A29" s="32" t="s">
        <v>113</v>
      </c>
    </row>
    <row r="30" spans="1:19" ht="15" customHeight="1" x14ac:dyDescent="0.25">
      <c r="A30" s="83" t="s">
        <v>135</v>
      </c>
    </row>
    <row r="31" spans="1:19" ht="15" customHeight="1" x14ac:dyDescent="0.25">
      <c r="A31" s="34"/>
    </row>
  </sheetData>
  <pageMargins left="0.7" right="0.7" top="0.88711734693877553" bottom="0.75" header="0.3" footer="0.3"/>
  <pageSetup paperSize="9" scale="75" orientation="landscape" horizontalDpi="4294967295" verticalDpi="4294967295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tabSelected="1" view="pageLayout" zoomScaleNormal="100" workbookViewId="0">
      <selection activeCell="A22" sqref="A22"/>
    </sheetView>
  </sheetViews>
  <sheetFormatPr defaultColWidth="9.140625" defaultRowHeight="17.25" customHeight="1" x14ac:dyDescent="0.2"/>
  <cols>
    <col min="1" max="1" width="124.7109375" style="1" bestFit="1" customWidth="1"/>
    <col min="2" max="16384" width="9.140625" style="1"/>
  </cols>
  <sheetData>
    <row r="2" spans="1:1" ht="17.25" customHeight="1" x14ac:dyDescent="0.25">
      <c r="A2" s="2" t="s">
        <v>140</v>
      </c>
    </row>
    <row r="4" spans="1:1" ht="17.25" customHeight="1" x14ac:dyDescent="0.2">
      <c r="A4" s="3" t="s">
        <v>141</v>
      </c>
    </row>
    <row r="5" spans="1:1" ht="17.25" customHeight="1" x14ac:dyDescent="0.2">
      <c r="A5" s="3" t="s">
        <v>142</v>
      </c>
    </row>
    <row r="6" spans="1:1" ht="17.25" customHeight="1" x14ac:dyDescent="0.2">
      <c r="A6" s="3" t="s">
        <v>143</v>
      </c>
    </row>
    <row r="7" spans="1:1" ht="17.25" customHeight="1" x14ac:dyDescent="0.2">
      <c r="A7" s="3" t="s">
        <v>144</v>
      </c>
    </row>
    <row r="8" spans="1:1" ht="17.25" customHeight="1" x14ac:dyDescent="0.2">
      <c r="A8" s="3" t="s">
        <v>145</v>
      </c>
    </row>
    <row r="11" spans="1:1" ht="17.25" customHeight="1" x14ac:dyDescent="0.25">
      <c r="A11" s="2" t="s">
        <v>127</v>
      </c>
    </row>
    <row r="12" spans="1:1" ht="17.25" customHeight="1" x14ac:dyDescent="0.2">
      <c r="A12" s="3" t="s">
        <v>128</v>
      </c>
    </row>
    <row r="13" spans="1:1" ht="17.25" customHeight="1" x14ac:dyDescent="0.2">
      <c r="A13" s="3" t="s">
        <v>129</v>
      </c>
    </row>
    <row r="14" spans="1:1" ht="17.25" customHeight="1" x14ac:dyDescent="0.2">
      <c r="A14" s="3" t="s">
        <v>130</v>
      </c>
    </row>
    <row r="15" spans="1:1" ht="17.25" customHeight="1" x14ac:dyDescent="0.2">
      <c r="A15" s="3" t="s">
        <v>131</v>
      </c>
    </row>
    <row r="16" spans="1:1" ht="17.25" customHeight="1" x14ac:dyDescent="0.2">
      <c r="A16" s="3" t="s">
        <v>132</v>
      </c>
    </row>
  </sheetData>
  <hyperlinks>
    <hyperlink ref="A4" location="Q1.1!A1" display="Quadro 1.1 - PIB a preços de mercado (preços correntes) na óptica da Despesa,  1º T2007 – 4º T 2022 (em Milhões de escudos)" xr:uid="{00000000-0004-0000-0100-000000000000}"/>
    <hyperlink ref="A5" location="Q1.2!A1" display="Quadro 1.2 - PIB em volume encadeado na óptica da Produção  1º T2007 – 4º T 2022 (em Milhões de escudos)" xr:uid="{00000000-0004-0000-0100-000001000000}"/>
    <hyperlink ref="A6" location="Q1.3!A1" display="Quadro 1.3 - Taxas de variação do PIB em volume encadeado na óptica da Produção  1º T2008 – 4º T 2022 " xr:uid="{00000000-0004-0000-0100-000002000000}"/>
    <hyperlink ref="A7" location="Q1.4!A1" display="Quadro 1.4 - PIB a preços de mercado (preços correntes) na óptica da Despesa,  1º T2007 – 4º T 2022 (em Milhões de escudos)" xr:uid="{00000000-0004-0000-0100-000003000000}"/>
    <hyperlink ref="A8" location="Q1.5!A1" display="Quadro 1.5 - PIB em volume encadeado na óptica da Despesa,  1º T2007 – 4º T 2022 (em Milhões de escudos)" xr:uid="{00000000-0004-0000-0100-000004000000}"/>
    <hyperlink ref="A12" location="Q2.1!A1" display="Quadro 2.1 - PIB a preços de mercado (preços correntes) na óptica da Despesa,  2007 – 2022 (em Milhões de escudos)" xr:uid="{00000000-0004-0000-0100-000005000000}"/>
    <hyperlink ref="A13" location="Q2.2!A1" display="Quadro 2.2 - PIB em volume encadeado na óptica da Produção  2007 – 2022 (em Milhões de escudos)" xr:uid="{00000000-0004-0000-0100-000006000000}"/>
    <hyperlink ref="A14" location="Q2.3!A1" display="Quadro 2.3 - Taxas de variação do PIB em volume encadeado na óptica da Produção  2008 – 2022 " xr:uid="{00000000-0004-0000-0100-000007000000}"/>
    <hyperlink ref="A15" location="Q2.4!A1" display="Quadro 2.4 - PIB a preços de mercado (preços correntes) na óptica da Despesa,  2007 – 2022 (em Milhões de escudos)" xr:uid="{00000000-0004-0000-0100-000008000000}"/>
    <hyperlink ref="A16" location="Q2.5!A1" display="Quadro 2.5 - PIB em volume encadeado na óptica da Despesa,  2007 – 2022 (em Milhões de escudos)" xr:uid="{00000000-0004-0000-0100-000009000000}"/>
  </hyperlinks>
  <pageMargins left="0.453125" right="0.70866141732283472" top="0.90625" bottom="0.74803149606299213" header="0.31496062992125984" footer="0.31496062992125984"/>
  <pageSetup paperSize="9" scale="75" orientation="portrait" r:id="rId1"/>
  <headerFooter>
    <oddHeader>&amp;C&amp;G</oddHead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5EB8-8903-46B8-B81D-08564A8AFFDC}">
  <dimension ref="A1:MGR24"/>
  <sheetViews>
    <sheetView view="pageLayout" zoomScale="95" zoomScaleNormal="100" zoomScaleSheetLayoutView="33" zoomScalePageLayoutView="95" workbookViewId="0">
      <selection activeCell="BP41" sqref="BP41"/>
    </sheetView>
  </sheetViews>
  <sheetFormatPr defaultColWidth="9.140625" defaultRowHeight="15" customHeight="1" x14ac:dyDescent="0.2"/>
  <cols>
    <col min="1" max="1" width="48" style="133" customWidth="1"/>
    <col min="2" max="2" width="8.140625" style="133" bestFit="1" customWidth="1"/>
    <col min="3" max="3" width="8.7109375" style="133" bestFit="1" customWidth="1"/>
    <col min="4" max="4" width="9.28515625" style="133" bestFit="1" customWidth="1"/>
    <col min="5" max="5" width="9.42578125" style="133" bestFit="1" customWidth="1"/>
    <col min="6" max="6" width="8.140625" style="133" bestFit="1" customWidth="1"/>
    <col min="7" max="7" width="8.7109375" style="133" bestFit="1" customWidth="1"/>
    <col min="8" max="8" width="9.28515625" style="133" bestFit="1" customWidth="1"/>
    <col min="9" max="9" width="9.42578125" style="133" bestFit="1" customWidth="1"/>
    <col min="10" max="10" width="8.140625" style="133" bestFit="1" customWidth="1"/>
    <col min="11" max="11" width="8.7109375" style="133" bestFit="1" customWidth="1"/>
    <col min="12" max="12" width="9.28515625" style="133" bestFit="1" customWidth="1"/>
    <col min="13" max="13" width="9.42578125" style="133" bestFit="1" customWidth="1"/>
    <col min="14" max="14" width="8.140625" style="133" bestFit="1" customWidth="1"/>
    <col min="15" max="15" width="8.7109375" style="133" bestFit="1" customWidth="1"/>
    <col min="16" max="16" width="9.28515625" style="133" bestFit="1" customWidth="1"/>
    <col min="17" max="17" width="9.42578125" style="133" bestFit="1" customWidth="1"/>
    <col min="18" max="18" width="8.140625" style="133" bestFit="1" customWidth="1"/>
    <col min="19" max="19" width="8.7109375" style="133" bestFit="1" customWidth="1"/>
    <col min="20" max="20" width="9.28515625" style="133" bestFit="1" customWidth="1"/>
    <col min="21" max="21" width="9.42578125" style="133" bestFit="1" customWidth="1"/>
    <col min="22" max="22" width="8.140625" style="133" bestFit="1" customWidth="1"/>
    <col min="23" max="23" width="8.7109375" style="133" bestFit="1" customWidth="1"/>
    <col min="24" max="24" width="9.28515625" style="133" bestFit="1" customWidth="1"/>
    <col min="25" max="25" width="9.42578125" style="133" bestFit="1" customWidth="1"/>
    <col min="26" max="26" width="8.140625" style="133" bestFit="1" customWidth="1"/>
    <col min="27" max="27" width="8.7109375" style="133" bestFit="1" customWidth="1"/>
    <col min="28" max="28" width="9.28515625" style="133" bestFit="1" customWidth="1"/>
    <col min="29" max="29" width="9.42578125" style="133" bestFit="1" customWidth="1"/>
    <col min="30" max="30" width="8.140625" style="133" bestFit="1" customWidth="1"/>
    <col min="31" max="31" width="8.7109375" style="133" bestFit="1" customWidth="1"/>
    <col min="32" max="32" width="9.28515625" style="133" bestFit="1" customWidth="1"/>
    <col min="33" max="33" width="9.42578125" style="133" bestFit="1" customWidth="1"/>
    <col min="34" max="34" width="8.140625" style="133" bestFit="1" customWidth="1"/>
    <col min="35" max="35" width="8.7109375" style="133" bestFit="1" customWidth="1"/>
    <col min="36" max="36" width="9.28515625" style="133" bestFit="1" customWidth="1"/>
    <col min="37" max="37" width="9.42578125" style="133" bestFit="1" customWidth="1"/>
    <col min="38" max="38" width="8.140625" style="133" bestFit="1" customWidth="1"/>
    <col min="39" max="39" width="8.7109375" style="133" bestFit="1" customWidth="1"/>
    <col min="40" max="40" width="9.28515625" style="133" bestFit="1" customWidth="1"/>
    <col min="41" max="41" width="9.42578125" style="133" bestFit="1" customWidth="1"/>
    <col min="42" max="42" width="8.140625" style="133" bestFit="1" customWidth="1"/>
    <col min="43" max="43" width="8.7109375" style="133" bestFit="1" customWidth="1"/>
    <col min="44" max="44" width="9.28515625" style="133" bestFit="1" customWidth="1"/>
    <col min="45" max="45" width="9.42578125" style="133" bestFit="1" customWidth="1"/>
    <col min="46" max="46" width="8.140625" style="133" bestFit="1" customWidth="1"/>
    <col min="47" max="47" width="8.7109375" style="133" bestFit="1" customWidth="1"/>
    <col min="48" max="48" width="9.28515625" style="133" bestFit="1" customWidth="1"/>
    <col min="49" max="49" width="9.42578125" style="133" bestFit="1" customWidth="1"/>
    <col min="50" max="50" width="8.140625" style="133" bestFit="1" customWidth="1"/>
    <col min="51" max="51" width="8.7109375" style="133" bestFit="1" customWidth="1"/>
    <col min="52" max="52" width="9.28515625" style="133" bestFit="1" customWidth="1"/>
    <col min="53" max="53" width="9.42578125" style="133" bestFit="1" customWidth="1"/>
    <col min="54" max="54" width="8.140625" style="133" bestFit="1" customWidth="1"/>
    <col min="55" max="55" width="8.7109375" style="133" bestFit="1" customWidth="1"/>
    <col min="56" max="56" width="9.28515625" style="133" bestFit="1" customWidth="1"/>
    <col min="57" max="57" width="9.42578125" style="133" bestFit="1" customWidth="1"/>
    <col min="58" max="58" width="8.140625" style="133" bestFit="1" customWidth="1"/>
    <col min="59" max="59" width="8.7109375" style="133" bestFit="1" customWidth="1"/>
    <col min="60" max="60" width="9.28515625" style="133" bestFit="1" customWidth="1"/>
    <col min="61" max="61" width="9.42578125" style="133" bestFit="1" customWidth="1"/>
    <col min="62" max="62" width="8.140625" style="133" bestFit="1" customWidth="1"/>
    <col min="63" max="63" width="8.7109375" style="133" bestFit="1" customWidth="1"/>
    <col min="64" max="64" width="9.28515625" style="133" bestFit="1" customWidth="1"/>
    <col min="65" max="66" width="9.42578125" style="133" bestFit="1" customWidth="1"/>
    <col min="67" max="70" width="9.42578125" style="133" customWidth="1"/>
    <col min="71" max="71" width="7.140625" style="133" customWidth="1"/>
    <col min="72" max="8988" width="9.140625" style="133"/>
    <col min="8989" max="16384" width="9.140625" style="1"/>
  </cols>
  <sheetData>
    <row r="1" spans="1:171" s="133" customFormat="1" ht="15" customHeight="1" x14ac:dyDescent="0.2">
      <c r="A1" s="37" t="s">
        <v>147</v>
      </c>
    </row>
    <row r="2" spans="1:171" s="1" customFormat="1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121</v>
      </c>
      <c r="BO2" s="122" t="s">
        <v>123</v>
      </c>
      <c r="BP2" s="122" t="s">
        <v>126</v>
      </c>
      <c r="BQ2" s="122" t="s">
        <v>133</v>
      </c>
      <c r="BR2" s="128" t="s">
        <v>146</v>
      </c>
      <c r="BS2" s="134"/>
      <c r="BT2" s="133"/>
      <c r="BU2" s="133"/>
      <c r="BV2" s="133"/>
      <c r="BW2" s="133"/>
      <c r="BX2" s="133"/>
      <c r="BY2" s="133"/>
      <c r="BZ2" s="133"/>
      <c r="CA2" s="133"/>
      <c r="CB2" s="133"/>
      <c r="CC2" s="133"/>
      <c r="CD2" s="133"/>
      <c r="CE2" s="133"/>
      <c r="CF2" s="133"/>
      <c r="CG2" s="133"/>
      <c r="CH2" s="133"/>
      <c r="CI2" s="133"/>
      <c r="CJ2" s="133"/>
      <c r="CK2" s="133"/>
      <c r="CL2" s="133"/>
      <c r="CM2" s="133"/>
      <c r="CN2" s="133"/>
      <c r="CO2" s="133"/>
      <c r="CP2" s="133"/>
      <c r="CQ2" s="133"/>
      <c r="CR2" s="133"/>
      <c r="CS2" s="133"/>
      <c r="CT2" s="133"/>
      <c r="CU2" s="133"/>
      <c r="CV2" s="133"/>
      <c r="CW2" s="133"/>
      <c r="CX2" s="133"/>
      <c r="CY2" s="133"/>
      <c r="CZ2" s="133"/>
      <c r="DA2" s="133"/>
      <c r="DB2" s="133"/>
      <c r="DC2" s="133"/>
      <c r="DD2" s="133"/>
      <c r="DE2" s="133"/>
      <c r="DF2" s="133"/>
      <c r="DG2" s="133"/>
      <c r="DH2" s="133"/>
      <c r="DI2" s="133"/>
      <c r="DJ2" s="133"/>
      <c r="DK2" s="133"/>
      <c r="DL2" s="133"/>
      <c r="DM2" s="133"/>
      <c r="DN2" s="133"/>
      <c r="DO2" s="133"/>
      <c r="DP2" s="133"/>
      <c r="DQ2" s="133"/>
      <c r="DR2" s="133"/>
      <c r="DS2" s="133"/>
      <c r="DT2" s="133"/>
      <c r="DU2" s="133"/>
      <c r="DV2" s="133"/>
      <c r="DW2" s="133"/>
      <c r="DX2" s="133"/>
      <c r="DY2" s="133"/>
      <c r="DZ2" s="133"/>
      <c r="EA2" s="133"/>
      <c r="EB2" s="133"/>
      <c r="EC2" s="133"/>
      <c r="ED2" s="133"/>
      <c r="EE2" s="133"/>
      <c r="EF2" s="133"/>
      <c r="EG2" s="133"/>
      <c r="EH2" s="133"/>
      <c r="EI2" s="133"/>
      <c r="EJ2" s="133"/>
      <c r="EK2" s="133"/>
      <c r="EL2" s="133"/>
      <c r="EM2" s="133"/>
      <c r="EN2" s="133"/>
      <c r="EO2" s="133"/>
      <c r="EP2" s="133"/>
      <c r="EQ2" s="133"/>
      <c r="ER2" s="133"/>
      <c r="ES2" s="133"/>
      <c r="ET2" s="133"/>
      <c r="EU2" s="133"/>
      <c r="EV2" s="133"/>
      <c r="EW2" s="133"/>
      <c r="EX2" s="133"/>
      <c r="EY2" s="133"/>
      <c r="EZ2" s="133"/>
      <c r="FA2" s="133"/>
      <c r="FB2" s="133"/>
      <c r="FC2" s="133"/>
      <c r="FD2" s="133"/>
      <c r="FE2" s="133"/>
      <c r="FF2" s="133"/>
      <c r="FG2" s="133"/>
      <c r="FH2" s="133"/>
      <c r="FI2" s="133"/>
      <c r="FJ2" s="133"/>
      <c r="FK2" s="133"/>
      <c r="FL2" s="133"/>
      <c r="FM2" s="133"/>
      <c r="FN2" s="133"/>
      <c r="FO2" s="133"/>
    </row>
    <row r="3" spans="1:171" s="1" customFormat="1" ht="15" customHeight="1" x14ac:dyDescent="0.2">
      <c r="A3" s="40" t="s">
        <v>65</v>
      </c>
      <c r="B3" s="41">
        <v>2110.2256236187668</v>
      </c>
      <c r="C3" s="41">
        <v>1901.3466055382733</v>
      </c>
      <c r="D3" s="41">
        <v>1245.4932538227056</v>
      </c>
      <c r="E3" s="41">
        <v>1482.2105170202537</v>
      </c>
      <c r="F3" s="41">
        <v>2106.1630113490705</v>
      </c>
      <c r="G3" s="41">
        <v>1712.1069690747527</v>
      </c>
      <c r="H3" s="41">
        <v>1301.9922673918768</v>
      </c>
      <c r="I3" s="41">
        <v>1661.1897521843036</v>
      </c>
      <c r="J3" s="41">
        <v>2274.0726654550335</v>
      </c>
      <c r="K3" s="41">
        <v>1934.2281391876772</v>
      </c>
      <c r="L3" s="41">
        <v>1229.0793282896341</v>
      </c>
      <c r="M3" s="41">
        <v>1745.0518670676563</v>
      </c>
      <c r="N3" s="41">
        <v>2619.5621352289932</v>
      </c>
      <c r="O3" s="41">
        <v>1784.5173417361525</v>
      </c>
      <c r="P3" s="41">
        <v>1106.7468174082369</v>
      </c>
      <c r="Q3" s="41">
        <v>1483.6267056266163</v>
      </c>
      <c r="R3" s="41">
        <v>2464.1186095885137</v>
      </c>
      <c r="S3" s="41">
        <v>2236.6516388483419</v>
      </c>
      <c r="T3" s="41">
        <v>1155.8559112554467</v>
      </c>
      <c r="U3" s="41">
        <v>1551.9608403076966</v>
      </c>
      <c r="V3" s="41">
        <v>2508.6153595027504</v>
      </c>
      <c r="W3" s="41">
        <v>2289.8666784097186</v>
      </c>
      <c r="X3" s="41">
        <v>1359.9651023529768</v>
      </c>
      <c r="Y3" s="41">
        <v>2036.7388597345548</v>
      </c>
      <c r="Z3" s="41">
        <v>2603.61471818469</v>
      </c>
      <c r="AA3" s="41">
        <v>2382.0640961620843</v>
      </c>
      <c r="AB3" s="41">
        <v>1246.5212114958101</v>
      </c>
      <c r="AC3" s="41">
        <v>1802.6549741574156</v>
      </c>
      <c r="AD3" s="41">
        <v>2552.7556053662679</v>
      </c>
      <c r="AE3" s="41">
        <v>2335.8597546519377</v>
      </c>
      <c r="AF3" s="41">
        <v>1225.0411298758409</v>
      </c>
      <c r="AG3" s="41">
        <v>1679.4275101059541</v>
      </c>
      <c r="AH3" s="41">
        <v>2760.3129739007227</v>
      </c>
      <c r="AI3" s="41">
        <v>2395.6691736903626</v>
      </c>
      <c r="AJ3" s="41">
        <v>1268.2658379272939</v>
      </c>
      <c r="AK3" s="41">
        <v>2185.6430144816204</v>
      </c>
      <c r="AL3" s="41">
        <v>2836.7797185503077</v>
      </c>
      <c r="AM3" s="41">
        <v>2211.9893217209747</v>
      </c>
      <c r="AN3" s="41">
        <v>1588.7795058535548</v>
      </c>
      <c r="AO3" s="41">
        <v>2545.5114538751623</v>
      </c>
      <c r="AP3" s="41">
        <v>2459.3736120287253</v>
      </c>
      <c r="AQ3" s="41">
        <v>2016.3828931213345</v>
      </c>
      <c r="AR3" s="41">
        <v>1535.0199325946032</v>
      </c>
      <c r="AS3" s="41">
        <v>2014.4055622553351</v>
      </c>
      <c r="AT3" s="41">
        <v>2046.328493709078</v>
      </c>
      <c r="AU3" s="41">
        <v>1660.6577942430713</v>
      </c>
      <c r="AV3" s="41">
        <v>1567.4823133459818</v>
      </c>
      <c r="AW3" s="41">
        <v>1334.0543987018714</v>
      </c>
      <c r="AX3" s="41">
        <v>1470.7246995122052</v>
      </c>
      <c r="AY3" s="41">
        <v>1282.4440668187685</v>
      </c>
      <c r="AZ3" s="41">
        <v>1498.1329468747042</v>
      </c>
      <c r="BA3" s="41">
        <v>2195.1552867943224</v>
      </c>
      <c r="BB3" s="41">
        <v>2223.2735770077202</v>
      </c>
      <c r="BC3" s="41">
        <v>1707.8128354097348</v>
      </c>
      <c r="BD3" s="41">
        <v>1580.694894241625</v>
      </c>
      <c r="BE3" s="41">
        <v>2120.9696933409209</v>
      </c>
      <c r="BF3" s="41">
        <v>2323.3096632324514</v>
      </c>
      <c r="BG3" s="41">
        <v>1603.1075614061322</v>
      </c>
      <c r="BH3" s="41">
        <v>1834.9002814019714</v>
      </c>
      <c r="BI3" s="41">
        <v>2150.0734939594449</v>
      </c>
      <c r="BJ3" s="41">
        <v>2154.9318886142055</v>
      </c>
      <c r="BK3" s="41">
        <v>1786.7877844275301</v>
      </c>
      <c r="BL3" s="41">
        <v>1857.3728746593124</v>
      </c>
      <c r="BM3" s="41">
        <v>2465.8793495437235</v>
      </c>
      <c r="BN3" s="41">
        <v>2276.5131311292093</v>
      </c>
      <c r="BO3" s="41">
        <v>1606.8414543267247</v>
      </c>
      <c r="BP3" s="41">
        <v>2181.5773009850991</v>
      </c>
      <c r="BQ3" s="41">
        <v>2390.5921596452267</v>
      </c>
      <c r="BR3" s="41">
        <v>3242.0473600748087</v>
      </c>
      <c r="BS3" s="118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  <c r="DZ3" s="133"/>
      <c r="EA3" s="133"/>
      <c r="EB3" s="133"/>
      <c r="EC3" s="133"/>
      <c r="ED3" s="133"/>
      <c r="EE3" s="133"/>
      <c r="EF3" s="133"/>
      <c r="EG3" s="133"/>
      <c r="EH3" s="133"/>
      <c r="EI3" s="133"/>
      <c r="EJ3" s="133"/>
      <c r="EK3" s="133"/>
      <c r="EL3" s="133"/>
      <c r="EM3" s="133"/>
      <c r="EN3" s="133"/>
      <c r="EO3" s="133"/>
      <c r="EP3" s="133"/>
      <c r="EQ3" s="133"/>
      <c r="ER3" s="133"/>
      <c r="ES3" s="133"/>
      <c r="ET3" s="133"/>
      <c r="EU3" s="133"/>
      <c r="EV3" s="133"/>
      <c r="EW3" s="133"/>
      <c r="EX3" s="133"/>
      <c r="EY3" s="133"/>
      <c r="EZ3" s="133"/>
      <c r="FA3" s="133"/>
      <c r="FB3" s="133"/>
      <c r="FC3" s="133"/>
      <c r="FD3" s="133"/>
      <c r="FE3" s="133"/>
      <c r="FF3" s="133"/>
      <c r="FG3" s="133"/>
      <c r="FH3" s="133"/>
      <c r="FI3" s="133"/>
      <c r="FJ3" s="133"/>
      <c r="FK3" s="133"/>
      <c r="FL3" s="133"/>
      <c r="FM3" s="133"/>
      <c r="FN3" s="133"/>
      <c r="FO3" s="133"/>
    </row>
    <row r="4" spans="1:171" s="1" customFormat="1" ht="15" customHeight="1" x14ac:dyDescent="0.2">
      <c r="A4" s="117" t="s">
        <v>114</v>
      </c>
      <c r="B4" s="118">
        <v>313.91702171838404</v>
      </c>
      <c r="C4" s="118">
        <v>355.87556546799942</v>
      </c>
      <c r="D4" s="118">
        <v>398.68585465962411</v>
      </c>
      <c r="E4" s="118">
        <v>297.22255815399268</v>
      </c>
      <c r="F4" s="118">
        <v>262.52974949609603</v>
      </c>
      <c r="G4" s="118">
        <v>245.50639164925153</v>
      </c>
      <c r="H4" s="118">
        <v>286.21335236225866</v>
      </c>
      <c r="I4" s="118">
        <v>271.98750649239321</v>
      </c>
      <c r="J4" s="118">
        <v>362.20161166599433</v>
      </c>
      <c r="K4" s="118">
        <v>447.10911615838796</v>
      </c>
      <c r="L4" s="118">
        <v>521.16730470763252</v>
      </c>
      <c r="M4" s="118">
        <v>421.25596746798493</v>
      </c>
      <c r="N4" s="118">
        <v>420.86403331490118</v>
      </c>
      <c r="O4" s="118">
        <v>489.85909714362697</v>
      </c>
      <c r="P4" s="118">
        <v>554.14983220555632</v>
      </c>
      <c r="Q4" s="118">
        <v>398.7330373359157</v>
      </c>
      <c r="R4" s="118">
        <v>309.21485771793976</v>
      </c>
      <c r="S4" s="118">
        <v>323.16746507197581</v>
      </c>
      <c r="T4" s="118">
        <v>356.38383000163486</v>
      </c>
      <c r="U4" s="118">
        <v>363.76384720844925</v>
      </c>
      <c r="V4" s="118">
        <v>332.10778825325332</v>
      </c>
      <c r="W4" s="118">
        <v>368.61590028786776</v>
      </c>
      <c r="X4" s="118">
        <v>388.1110985174796</v>
      </c>
      <c r="Y4" s="118">
        <v>278.77121294139931</v>
      </c>
      <c r="Z4" s="118">
        <v>343.10362899065376</v>
      </c>
      <c r="AA4" s="118">
        <v>439.07592601200145</v>
      </c>
      <c r="AB4" s="118">
        <v>514.01874279546223</v>
      </c>
      <c r="AC4" s="118">
        <v>484.41770220188249</v>
      </c>
      <c r="AD4" s="118">
        <v>446.48731447308478</v>
      </c>
      <c r="AE4" s="118">
        <v>499.67143423721893</v>
      </c>
      <c r="AF4" s="118">
        <v>535.01669115440097</v>
      </c>
      <c r="AG4" s="118">
        <v>449.58756013529489</v>
      </c>
      <c r="AH4" s="118">
        <v>464.3515409699371</v>
      </c>
      <c r="AI4" s="118">
        <v>584.9113651179332</v>
      </c>
      <c r="AJ4" s="118">
        <v>733.62819165542692</v>
      </c>
      <c r="AK4" s="118">
        <v>751.92090225670233</v>
      </c>
      <c r="AL4" s="118">
        <v>558.17464148960016</v>
      </c>
      <c r="AM4" s="118">
        <v>559.05053531480769</v>
      </c>
      <c r="AN4" s="118">
        <v>892.2783021818791</v>
      </c>
      <c r="AO4" s="118">
        <v>449.7035210137131</v>
      </c>
      <c r="AP4" s="118">
        <v>640.3528104350471</v>
      </c>
      <c r="AQ4" s="118">
        <v>528.88804409394675</v>
      </c>
      <c r="AR4" s="118">
        <v>765.27158926357242</v>
      </c>
      <c r="AS4" s="118">
        <v>538.07555620743301</v>
      </c>
      <c r="AT4" s="118">
        <v>585.03075534012294</v>
      </c>
      <c r="AU4" s="118">
        <v>504.95659043739948</v>
      </c>
      <c r="AV4" s="118">
        <v>955.19223515912824</v>
      </c>
      <c r="AW4" s="118">
        <v>662.57841906334875</v>
      </c>
      <c r="AX4" s="118">
        <v>770.96368758700692</v>
      </c>
      <c r="AY4" s="118">
        <v>891.9749185736697</v>
      </c>
      <c r="AZ4" s="118">
        <v>1009.4341681931043</v>
      </c>
      <c r="BA4" s="118">
        <v>724.50522564621872</v>
      </c>
      <c r="BB4" s="118">
        <v>957.61712846767512</v>
      </c>
      <c r="BC4" s="118">
        <v>775.20195405001573</v>
      </c>
      <c r="BD4" s="118">
        <v>994.95597755230324</v>
      </c>
      <c r="BE4" s="118">
        <v>556.00993993000588</v>
      </c>
      <c r="BF4" s="118">
        <v>807.81498789705574</v>
      </c>
      <c r="BG4" s="118">
        <v>895.14232865274164</v>
      </c>
      <c r="BH4" s="118">
        <v>1232.6950656436802</v>
      </c>
      <c r="BI4" s="118">
        <v>574.52661780652284</v>
      </c>
      <c r="BJ4" s="118">
        <v>791.16173957275339</v>
      </c>
      <c r="BK4" s="118">
        <v>872.41538975170533</v>
      </c>
      <c r="BL4" s="118">
        <v>928.28012296850443</v>
      </c>
      <c r="BM4" s="118">
        <v>585.3639129811919</v>
      </c>
      <c r="BN4" s="118">
        <v>825.29222648011967</v>
      </c>
      <c r="BO4" s="118">
        <v>890.56969436785016</v>
      </c>
      <c r="BP4" s="118">
        <v>802.64260155334784</v>
      </c>
      <c r="BQ4" s="118">
        <v>772.46782490706323</v>
      </c>
      <c r="BR4" s="118">
        <v>838.20508821449903</v>
      </c>
      <c r="BS4" s="118"/>
      <c r="BT4" s="133"/>
      <c r="BU4" s="133"/>
      <c r="BV4" s="133"/>
      <c r="BW4" s="133"/>
      <c r="BX4" s="133"/>
      <c r="BY4" s="133"/>
      <c r="BZ4" s="133"/>
      <c r="CA4" s="133"/>
      <c r="CB4" s="133"/>
      <c r="CC4" s="133"/>
      <c r="CD4" s="133"/>
      <c r="CE4" s="133"/>
      <c r="CF4" s="133"/>
      <c r="CG4" s="133"/>
      <c r="CH4" s="133"/>
      <c r="CI4" s="133"/>
      <c r="CJ4" s="133"/>
      <c r="CK4" s="133"/>
      <c r="CL4" s="133"/>
      <c r="CM4" s="133"/>
      <c r="CN4" s="133"/>
      <c r="CO4" s="133"/>
      <c r="CP4" s="133"/>
      <c r="CQ4" s="133"/>
      <c r="CR4" s="133"/>
      <c r="CS4" s="133"/>
      <c r="CT4" s="133"/>
      <c r="CU4" s="133"/>
      <c r="CV4" s="133"/>
      <c r="CW4" s="133"/>
      <c r="CX4" s="133"/>
      <c r="CY4" s="133"/>
      <c r="CZ4" s="133"/>
      <c r="DA4" s="133"/>
      <c r="DB4" s="133"/>
      <c r="DC4" s="133"/>
      <c r="DD4" s="133"/>
      <c r="DE4" s="133"/>
      <c r="DF4" s="133"/>
      <c r="DG4" s="133"/>
      <c r="DH4" s="133"/>
      <c r="DI4" s="133"/>
      <c r="DJ4" s="133"/>
      <c r="DK4" s="133"/>
      <c r="DL4" s="133"/>
      <c r="DM4" s="133"/>
      <c r="DN4" s="133"/>
      <c r="DO4" s="133"/>
      <c r="DP4" s="133"/>
      <c r="DQ4" s="133"/>
      <c r="DR4" s="133"/>
      <c r="DS4" s="133"/>
      <c r="DT4" s="133"/>
      <c r="DU4" s="133"/>
      <c r="DV4" s="133"/>
      <c r="DW4" s="133"/>
      <c r="DX4" s="133"/>
      <c r="DY4" s="133"/>
      <c r="DZ4" s="133"/>
      <c r="EA4" s="133"/>
      <c r="EB4" s="133"/>
      <c r="EC4" s="133"/>
      <c r="ED4" s="133"/>
      <c r="EE4" s="133"/>
      <c r="EF4" s="133"/>
      <c r="EG4" s="133"/>
      <c r="EH4" s="133"/>
      <c r="EI4" s="133"/>
      <c r="EJ4" s="133"/>
      <c r="EK4" s="133"/>
      <c r="EL4" s="133"/>
      <c r="EM4" s="133"/>
      <c r="EN4" s="133"/>
      <c r="EO4" s="133"/>
      <c r="EP4" s="133"/>
      <c r="EQ4" s="133"/>
      <c r="ER4" s="133"/>
      <c r="ES4" s="133"/>
      <c r="ET4" s="133"/>
      <c r="EU4" s="133"/>
      <c r="EV4" s="133"/>
      <c r="EW4" s="133"/>
      <c r="EX4" s="133"/>
      <c r="EY4" s="133"/>
      <c r="EZ4" s="133"/>
      <c r="FA4" s="133"/>
      <c r="FB4" s="133"/>
      <c r="FC4" s="133"/>
      <c r="FD4" s="133"/>
      <c r="FE4" s="133"/>
      <c r="FF4" s="133"/>
      <c r="FG4" s="133"/>
      <c r="FH4" s="133"/>
      <c r="FI4" s="133"/>
      <c r="FJ4" s="133"/>
      <c r="FK4" s="133"/>
      <c r="FL4" s="133"/>
      <c r="FM4" s="133"/>
      <c r="FN4" s="133"/>
      <c r="FO4" s="133"/>
    </row>
    <row r="5" spans="1:171" s="1" customFormat="1" ht="15" customHeight="1" x14ac:dyDescent="0.2">
      <c r="A5" s="44" t="s">
        <v>66</v>
      </c>
      <c r="B5" s="45">
        <v>127.66518595718284</v>
      </c>
      <c r="C5" s="45">
        <v>172.1420939978124</v>
      </c>
      <c r="D5" s="45">
        <v>142.80264602390548</v>
      </c>
      <c r="E5" s="45">
        <v>182.84907402109928</v>
      </c>
      <c r="F5" s="45">
        <v>168.069904741165</v>
      </c>
      <c r="G5" s="45">
        <v>180.77453158779716</v>
      </c>
      <c r="H5" s="45">
        <v>194.82391312646399</v>
      </c>
      <c r="I5" s="45">
        <v>300.98865054457377</v>
      </c>
      <c r="J5" s="45">
        <v>158.8176963946124</v>
      </c>
      <c r="K5" s="45">
        <v>149.96854987477494</v>
      </c>
      <c r="L5" s="45">
        <v>166.75254463530752</v>
      </c>
      <c r="M5" s="45">
        <v>106.0542090953051</v>
      </c>
      <c r="N5" s="45">
        <v>110.14471451203124</v>
      </c>
      <c r="O5" s="45">
        <v>170.49653978392578</v>
      </c>
      <c r="P5" s="45">
        <v>149.85519721942595</v>
      </c>
      <c r="Q5" s="45">
        <v>117.40854848461703</v>
      </c>
      <c r="R5" s="45">
        <v>114.41498802460504</v>
      </c>
      <c r="S5" s="45">
        <v>125.04413798602351</v>
      </c>
      <c r="T5" s="45">
        <v>114.47804859218905</v>
      </c>
      <c r="U5" s="45">
        <v>109.47782539718241</v>
      </c>
      <c r="V5" s="45">
        <v>96.362555134796807</v>
      </c>
      <c r="W5" s="45">
        <v>98.773427590777629</v>
      </c>
      <c r="X5" s="45">
        <v>129.05375141361648</v>
      </c>
      <c r="Y5" s="45">
        <v>123.63926586080903</v>
      </c>
      <c r="Z5" s="45">
        <v>93.454064687954485</v>
      </c>
      <c r="AA5" s="45">
        <v>148.43935859334985</v>
      </c>
      <c r="AB5" s="45">
        <v>159.48729351673708</v>
      </c>
      <c r="AC5" s="45">
        <v>159.54628320195866</v>
      </c>
      <c r="AD5" s="45">
        <v>144.12874955440006</v>
      </c>
      <c r="AE5" s="45">
        <v>195.41359899243741</v>
      </c>
      <c r="AF5" s="45">
        <v>182.22525170595404</v>
      </c>
      <c r="AG5" s="45">
        <v>148.13039974720857</v>
      </c>
      <c r="AH5" s="45">
        <v>144.68420745077844</v>
      </c>
      <c r="AI5" s="45">
        <v>146.3483352146674</v>
      </c>
      <c r="AJ5" s="45">
        <v>112.46698094311886</v>
      </c>
      <c r="AK5" s="45">
        <v>113.83147639143519</v>
      </c>
      <c r="AL5" s="45">
        <v>104.40267120008657</v>
      </c>
      <c r="AM5" s="45">
        <v>123.04281839599679</v>
      </c>
      <c r="AN5" s="45">
        <v>128.78500305786787</v>
      </c>
      <c r="AO5" s="45">
        <v>101.55650734604866</v>
      </c>
      <c r="AP5" s="45">
        <v>156.76870389394603</v>
      </c>
      <c r="AQ5" s="45">
        <v>109.79046416559348</v>
      </c>
      <c r="AR5" s="45">
        <v>125.534453138385</v>
      </c>
      <c r="AS5" s="45">
        <v>100.56037880207553</v>
      </c>
      <c r="AT5" s="45">
        <v>102.46450186583512</v>
      </c>
      <c r="AU5" s="45">
        <v>126.49497490566044</v>
      </c>
      <c r="AV5" s="45">
        <v>156.8356802310266</v>
      </c>
      <c r="AW5" s="45">
        <v>112.64684299747779</v>
      </c>
      <c r="AX5" s="45">
        <v>149.50560380913177</v>
      </c>
      <c r="AY5" s="45">
        <v>142.98763777585856</v>
      </c>
      <c r="AZ5" s="45">
        <v>171.95139012649466</v>
      </c>
      <c r="BA5" s="45">
        <v>150.48236828851509</v>
      </c>
      <c r="BB5" s="45">
        <v>164.82947988471753</v>
      </c>
      <c r="BC5" s="45">
        <v>88.465204056403508</v>
      </c>
      <c r="BD5" s="45">
        <v>180.17880615483176</v>
      </c>
      <c r="BE5" s="45">
        <v>132.73250990404725</v>
      </c>
      <c r="BF5" s="45">
        <v>118.33502193888856</v>
      </c>
      <c r="BG5" s="45">
        <v>156.50873796261931</v>
      </c>
      <c r="BH5" s="45">
        <v>146.85162413455836</v>
      </c>
      <c r="BI5" s="45">
        <v>147.51761596393365</v>
      </c>
      <c r="BJ5" s="45">
        <v>149.75623761322484</v>
      </c>
      <c r="BK5" s="45">
        <v>170.59080923832116</v>
      </c>
      <c r="BL5" s="45">
        <v>186.19935152508518</v>
      </c>
      <c r="BM5" s="45">
        <v>138.73738328315395</v>
      </c>
      <c r="BN5" s="45">
        <v>148.67995802057072</v>
      </c>
      <c r="BO5" s="45">
        <v>167.0572197985619</v>
      </c>
      <c r="BP5" s="45">
        <v>133.85914236859418</v>
      </c>
      <c r="BQ5" s="45">
        <v>137.23698441960326</v>
      </c>
      <c r="BR5" s="45">
        <v>143.88892001455648</v>
      </c>
      <c r="BS5" s="118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  <c r="CG5" s="133"/>
      <c r="CH5" s="133"/>
      <c r="CI5" s="133"/>
      <c r="CJ5" s="133"/>
      <c r="CK5" s="133"/>
      <c r="CL5" s="133"/>
      <c r="CM5" s="133"/>
      <c r="CN5" s="133"/>
      <c r="CO5" s="133"/>
      <c r="CP5" s="133"/>
      <c r="CQ5" s="133"/>
      <c r="CR5" s="133"/>
      <c r="CS5" s="133"/>
      <c r="CT5" s="133"/>
      <c r="CU5" s="133"/>
      <c r="CV5" s="133"/>
      <c r="CW5" s="133"/>
      <c r="CX5" s="133"/>
      <c r="CY5" s="133"/>
      <c r="CZ5" s="133"/>
      <c r="DA5" s="133"/>
      <c r="DB5" s="133"/>
      <c r="DC5" s="133"/>
      <c r="DD5" s="133"/>
      <c r="DE5" s="133"/>
      <c r="DF5" s="133"/>
      <c r="DG5" s="133"/>
      <c r="DH5" s="133"/>
      <c r="DI5" s="133"/>
      <c r="DJ5" s="133"/>
      <c r="DK5" s="133"/>
      <c r="DL5" s="133"/>
      <c r="DM5" s="133"/>
      <c r="DN5" s="133"/>
      <c r="DO5" s="133"/>
      <c r="DP5" s="133"/>
      <c r="DQ5" s="133"/>
      <c r="DR5" s="133"/>
      <c r="DS5" s="133"/>
      <c r="DT5" s="133"/>
      <c r="DU5" s="133"/>
      <c r="DV5" s="133"/>
      <c r="DW5" s="133"/>
      <c r="DX5" s="133"/>
      <c r="DY5" s="133"/>
      <c r="DZ5" s="133"/>
      <c r="EA5" s="133"/>
      <c r="EB5" s="133"/>
      <c r="EC5" s="133"/>
      <c r="ED5" s="133"/>
      <c r="EE5" s="133"/>
      <c r="EF5" s="133"/>
      <c r="EG5" s="133"/>
      <c r="EH5" s="133"/>
      <c r="EI5" s="133"/>
      <c r="EJ5" s="133"/>
      <c r="EK5" s="133"/>
      <c r="EL5" s="133"/>
      <c r="EM5" s="133"/>
      <c r="EN5" s="133"/>
      <c r="EO5" s="133"/>
      <c r="EP5" s="133"/>
      <c r="EQ5" s="133"/>
      <c r="ER5" s="133"/>
      <c r="ES5" s="133"/>
      <c r="ET5" s="133"/>
      <c r="EU5" s="133"/>
      <c r="EV5" s="133"/>
      <c r="EW5" s="133"/>
      <c r="EX5" s="133"/>
      <c r="EY5" s="133"/>
      <c r="EZ5" s="133"/>
      <c r="FA5" s="133"/>
      <c r="FB5" s="133"/>
      <c r="FC5" s="133"/>
      <c r="FD5" s="133"/>
      <c r="FE5" s="133"/>
      <c r="FF5" s="133"/>
      <c r="FG5" s="133"/>
      <c r="FH5" s="133"/>
      <c r="FI5" s="133"/>
      <c r="FJ5" s="133"/>
      <c r="FK5" s="133"/>
      <c r="FL5" s="133"/>
      <c r="FM5" s="133"/>
      <c r="FN5" s="133"/>
      <c r="FO5" s="133"/>
    </row>
    <row r="6" spans="1:171" s="1" customFormat="1" ht="15" customHeight="1" x14ac:dyDescent="0.2">
      <c r="A6" s="119" t="s">
        <v>116</v>
      </c>
      <c r="B6" s="118">
        <v>1242.181314942286</v>
      </c>
      <c r="C6" s="118">
        <v>1236.7116797030394</v>
      </c>
      <c r="D6" s="118">
        <v>1321.7006629116424</v>
      </c>
      <c r="E6" s="118">
        <v>1208.4263424430299</v>
      </c>
      <c r="F6" s="118">
        <v>1312.7000016861139</v>
      </c>
      <c r="G6" s="118">
        <v>1386.8386084356159</v>
      </c>
      <c r="H6" s="118">
        <v>1546.2439786943537</v>
      </c>
      <c r="I6" s="118">
        <v>1626.6074111839171</v>
      </c>
      <c r="J6" s="118">
        <v>1255.4651680991271</v>
      </c>
      <c r="K6" s="118">
        <v>1622.1313766460694</v>
      </c>
      <c r="L6" s="118">
        <v>1689.1077512114477</v>
      </c>
      <c r="M6" s="118">
        <v>1490.5117040433563</v>
      </c>
      <c r="N6" s="118">
        <v>1497.8885056907716</v>
      </c>
      <c r="O6" s="118">
        <v>1930.3407118435387</v>
      </c>
      <c r="P6" s="118">
        <v>1794.7754011073107</v>
      </c>
      <c r="Q6" s="118">
        <v>1560.6293813583795</v>
      </c>
      <c r="R6" s="118">
        <v>1637.7855022989302</v>
      </c>
      <c r="S6" s="118">
        <v>1841.5268745530843</v>
      </c>
      <c r="T6" s="118">
        <v>1876.2751429274253</v>
      </c>
      <c r="U6" s="118">
        <v>1830.8534802205586</v>
      </c>
      <c r="V6" s="118">
        <v>1698.2154474425536</v>
      </c>
      <c r="W6" s="118">
        <v>1826.7882941851201</v>
      </c>
      <c r="X6" s="118">
        <v>2025.0695666288007</v>
      </c>
      <c r="Y6" s="118">
        <v>2114.3456917435278</v>
      </c>
      <c r="Z6" s="118">
        <v>1667.1866724862232</v>
      </c>
      <c r="AA6" s="118">
        <v>1902.6742452325257</v>
      </c>
      <c r="AB6" s="118">
        <v>2385.4084605181238</v>
      </c>
      <c r="AC6" s="118">
        <v>2196.121621763129</v>
      </c>
      <c r="AD6" s="118">
        <v>1839.5541927422689</v>
      </c>
      <c r="AE6" s="118">
        <v>1974.3926892294228</v>
      </c>
      <c r="AF6" s="118">
        <v>2671.0433896199306</v>
      </c>
      <c r="AG6" s="118">
        <v>2312.0037284083774</v>
      </c>
      <c r="AH6" s="118">
        <v>1792.4213492469978</v>
      </c>
      <c r="AI6" s="118">
        <v>1948.8790317992382</v>
      </c>
      <c r="AJ6" s="118">
        <v>2567.4631977294684</v>
      </c>
      <c r="AK6" s="118">
        <v>2285.7874212242905</v>
      </c>
      <c r="AL6" s="118">
        <v>2164.5656952913641</v>
      </c>
      <c r="AM6" s="118">
        <v>2301.5481474848707</v>
      </c>
      <c r="AN6" s="118">
        <v>2419.179320524569</v>
      </c>
      <c r="AO6" s="118">
        <v>2526.1268366991917</v>
      </c>
      <c r="AP6" s="118">
        <v>2388.7571856301183</v>
      </c>
      <c r="AQ6" s="118">
        <v>2630.630690722146</v>
      </c>
      <c r="AR6" s="118">
        <v>2085.5768045286104</v>
      </c>
      <c r="AS6" s="118">
        <v>2075.7803191191224</v>
      </c>
      <c r="AT6" s="118">
        <v>1949.2034148177556</v>
      </c>
      <c r="AU6" s="118">
        <v>2296.3492826094916</v>
      </c>
      <c r="AV6" s="118">
        <v>2478.2069328334201</v>
      </c>
      <c r="AW6" s="118">
        <v>2706.6583697393435</v>
      </c>
      <c r="AX6" s="118">
        <v>2075.6234877753386</v>
      </c>
      <c r="AY6" s="118">
        <v>2732.9061755200355</v>
      </c>
      <c r="AZ6" s="118">
        <v>2868.0640604857103</v>
      </c>
      <c r="BA6" s="118">
        <v>3011.0412762189162</v>
      </c>
      <c r="BB6" s="118">
        <v>2575.8715364215795</v>
      </c>
      <c r="BC6" s="118">
        <v>1758.84765336393</v>
      </c>
      <c r="BD6" s="118">
        <v>2250.3503125283651</v>
      </c>
      <c r="BE6" s="118">
        <v>2557.151497686124</v>
      </c>
      <c r="BF6" s="118">
        <v>1929.1581075909426</v>
      </c>
      <c r="BG6" s="118">
        <v>2595.0436216765261</v>
      </c>
      <c r="BH6" s="118">
        <v>2701.2724094115251</v>
      </c>
      <c r="BI6" s="118">
        <v>3075.690861321008</v>
      </c>
      <c r="BJ6" s="118">
        <v>2293.732047409841</v>
      </c>
      <c r="BK6" s="118">
        <v>2723.4594731871839</v>
      </c>
      <c r="BL6" s="118">
        <v>2856.7350310574593</v>
      </c>
      <c r="BM6" s="118">
        <v>3418.5932385152437</v>
      </c>
      <c r="BN6" s="118">
        <v>2821.55729660304</v>
      </c>
      <c r="BO6" s="118">
        <v>3110.1426232922654</v>
      </c>
      <c r="BP6" s="118">
        <v>3090.9075986897265</v>
      </c>
      <c r="BQ6" s="118">
        <v>3224.2454193170415</v>
      </c>
      <c r="BR6" s="118">
        <v>3383.1746195457381</v>
      </c>
      <c r="BS6" s="118"/>
      <c r="BT6" s="133"/>
      <c r="BU6" s="133"/>
      <c r="BV6" s="133"/>
      <c r="BW6" s="133"/>
      <c r="BX6" s="133"/>
      <c r="BY6" s="133"/>
      <c r="BZ6" s="133"/>
      <c r="CA6" s="133"/>
      <c r="CB6" s="133"/>
      <c r="CC6" s="133"/>
      <c r="CD6" s="133"/>
      <c r="CE6" s="133"/>
      <c r="CF6" s="133"/>
      <c r="CG6" s="133"/>
      <c r="CH6" s="133"/>
      <c r="CI6" s="133"/>
      <c r="CJ6" s="133"/>
      <c r="CK6" s="133"/>
      <c r="CL6" s="133"/>
      <c r="CM6" s="133"/>
      <c r="CN6" s="133"/>
      <c r="CO6" s="133"/>
      <c r="CP6" s="133"/>
      <c r="CQ6" s="133"/>
      <c r="CR6" s="133"/>
      <c r="CS6" s="133"/>
      <c r="CT6" s="133"/>
      <c r="CU6" s="133"/>
      <c r="CV6" s="133"/>
      <c r="CW6" s="133"/>
      <c r="CX6" s="133"/>
      <c r="CY6" s="133"/>
      <c r="CZ6" s="133"/>
      <c r="DA6" s="133"/>
      <c r="DB6" s="133"/>
      <c r="DC6" s="133"/>
      <c r="DD6" s="133"/>
      <c r="DE6" s="133"/>
      <c r="DF6" s="133"/>
      <c r="DG6" s="133"/>
      <c r="DH6" s="133"/>
      <c r="DI6" s="133"/>
      <c r="DJ6" s="133"/>
      <c r="DK6" s="133"/>
      <c r="DL6" s="133"/>
      <c r="DM6" s="133"/>
      <c r="DN6" s="133"/>
      <c r="DO6" s="133"/>
      <c r="DP6" s="133"/>
      <c r="DQ6" s="133"/>
      <c r="DR6" s="133"/>
      <c r="DS6" s="133"/>
      <c r="DT6" s="133"/>
      <c r="DU6" s="133"/>
      <c r="DV6" s="133"/>
      <c r="DW6" s="133"/>
      <c r="DX6" s="133"/>
      <c r="DY6" s="133"/>
      <c r="DZ6" s="133"/>
      <c r="EA6" s="133"/>
      <c r="EB6" s="133"/>
      <c r="EC6" s="133"/>
      <c r="ED6" s="133"/>
      <c r="EE6" s="133"/>
      <c r="EF6" s="133"/>
      <c r="EG6" s="133"/>
      <c r="EH6" s="133"/>
      <c r="EI6" s="133"/>
      <c r="EJ6" s="133"/>
      <c r="EK6" s="133"/>
      <c r="EL6" s="133"/>
      <c r="EM6" s="133"/>
      <c r="EN6" s="133"/>
      <c r="EO6" s="133"/>
      <c r="EP6" s="133"/>
      <c r="EQ6" s="133"/>
      <c r="ER6" s="133"/>
      <c r="ES6" s="133"/>
      <c r="ET6" s="133"/>
      <c r="EU6" s="133"/>
      <c r="EV6" s="133"/>
      <c r="EW6" s="133"/>
      <c r="EX6" s="133"/>
      <c r="EY6" s="133"/>
      <c r="EZ6" s="133"/>
      <c r="FA6" s="133"/>
      <c r="FB6" s="133"/>
      <c r="FC6" s="133"/>
      <c r="FD6" s="133"/>
      <c r="FE6" s="133"/>
      <c r="FF6" s="133"/>
      <c r="FG6" s="133"/>
      <c r="FH6" s="133"/>
      <c r="FI6" s="133"/>
      <c r="FJ6" s="133"/>
      <c r="FK6" s="133"/>
      <c r="FL6" s="133"/>
      <c r="FM6" s="133"/>
      <c r="FN6" s="133"/>
      <c r="FO6" s="133"/>
    </row>
    <row r="7" spans="1:171" s="1" customFormat="1" ht="15" customHeight="1" x14ac:dyDescent="0.2">
      <c r="A7" s="44" t="s">
        <v>67</v>
      </c>
      <c r="B7" s="45">
        <v>230.18811755008505</v>
      </c>
      <c r="C7" s="45">
        <v>230.04183814396848</v>
      </c>
      <c r="D7" s="45">
        <v>186.09606935944083</v>
      </c>
      <c r="E7" s="45">
        <v>233.16997494650701</v>
      </c>
      <c r="F7" s="45">
        <v>223.63136221497786</v>
      </c>
      <c r="G7" s="45">
        <v>247.5191620969884</v>
      </c>
      <c r="H7" s="45">
        <v>354.78623726058379</v>
      </c>
      <c r="I7" s="45">
        <v>446.84923842745206</v>
      </c>
      <c r="J7" s="45">
        <v>440.90557513716749</v>
      </c>
      <c r="K7" s="45">
        <v>475.92133395846167</v>
      </c>
      <c r="L7" s="45">
        <v>556.01131034043181</v>
      </c>
      <c r="M7" s="45">
        <v>536.81178056393821</v>
      </c>
      <c r="N7" s="45">
        <v>483.34290520994898</v>
      </c>
      <c r="O7" s="45">
        <v>496.72934764823179</v>
      </c>
      <c r="P7" s="45">
        <v>446.26076970436958</v>
      </c>
      <c r="Q7" s="45">
        <v>381.97197743744914</v>
      </c>
      <c r="R7" s="45">
        <v>311.31237672299773</v>
      </c>
      <c r="S7" s="45">
        <v>563.92325759658036</v>
      </c>
      <c r="T7" s="45">
        <v>561.54105310750447</v>
      </c>
      <c r="U7" s="45">
        <v>553.97931257291884</v>
      </c>
      <c r="V7" s="45">
        <v>652.63158376294609</v>
      </c>
      <c r="W7" s="45">
        <v>823.60458746108463</v>
      </c>
      <c r="X7" s="45">
        <v>796.16113604835937</v>
      </c>
      <c r="Y7" s="45">
        <v>784.32369272760866</v>
      </c>
      <c r="Z7" s="45">
        <v>897.21444772757332</v>
      </c>
      <c r="AA7" s="45">
        <v>942.26208194952596</v>
      </c>
      <c r="AB7" s="45">
        <v>929.44504202915118</v>
      </c>
      <c r="AC7" s="45">
        <v>936.50942829374924</v>
      </c>
      <c r="AD7" s="45">
        <v>625.89651097609726</v>
      </c>
      <c r="AE7" s="45">
        <v>959.51488874654933</v>
      </c>
      <c r="AF7" s="45">
        <v>1015.6412058320614</v>
      </c>
      <c r="AG7" s="45">
        <v>1200.9643944452894</v>
      </c>
      <c r="AH7" s="45">
        <v>1060.4555840424109</v>
      </c>
      <c r="AI7" s="45">
        <v>1101.7316239112286</v>
      </c>
      <c r="AJ7" s="45">
        <v>1318.0591912350746</v>
      </c>
      <c r="AK7" s="45">
        <v>1438.4476008112865</v>
      </c>
      <c r="AL7" s="45">
        <v>1290.4630215413463</v>
      </c>
      <c r="AM7" s="45">
        <v>1346.8986178078083</v>
      </c>
      <c r="AN7" s="45">
        <v>1095.7770203794621</v>
      </c>
      <c r="AO7" s="45">
        <v>1278.3943402713862</v>
      </c>
      <c r="AP7" s="45">
        <v>1086.2523517256063</v>
      </c>
      <c r="AQ7" s="45">
        <v>1037.4089422087111</v>
      </c>
      <c r="AR7" s="45">
        <v>1087.3134988970839</v>
      </c>
      <c r="AS7" s="45">
        <v>1130.1542071686006</v>
      </c>
      <c r="AT7" s="45">
        <v>944.32797463840711</v>
      </c>
      <c r="AU7" s="45">
        <v>1038.0052585138128</v>
      </c>
      <c r="AV7" s="45">
        <v>1088.0598883785494</v>
      </c>
      <c r="AW7" s="45">
        <v>1192.778878469232</v>
      </c>
      <c r="AX7" s="45">
        <v>1108.8278078435771</v>
      </c>
      <c r="AY7" s="45">
        <v>1305.1962556870653</v>
      </c>
      <c r="AZ7" s="45">
        <v>1302.042653729728</v>
      </c>
      <c r="BA7" s="45">
        <v>1002.5132827396295</v>
      </c>
      <c r="BB7" s="45">
        <v>1162.0360972439876</v>
      </c>
      <c r="BC7" s="45">
        <v>986.53394138868873</v>
      </c>
      <c r="BD7" s="45">
        <v>918.09838270743194</v>
      </c>
      <c r="BE7" s="45">
        <v>870.02757865989111</v>
      </c>
      <c r="BF7" s="45">
        <v>654.05467378334333</v>
      </c>
      <c r="BG7" s="45">
        <v>677.61670894372139</v>
      </c>
      <c r="BH7" s="45">
        <v>660.82108811514354</v>
      </c>
      <c r="BI7" s="45">
        <v>1088.8805291577912</v>
      </c>
      <c r="BJ7" s="45">
        <v>935.90567342255872</v>
      </c>
      <c r="BK7" s="45">
        <v>853.07270129942469</v>
      </c>
      <c r="BL7" s="45">
        <v>1028.0431292039407</v>
      </c>
      <c r="BM7" s="45">
        <v>1124.8738374708089</v>
      </c>
      <c r="BN7" s="45">
        <v>1064.2307120607682</v>
      </c>
      <c r="BO7" s="45">
        <v>1179.6930818552635</v>
      </c>
      <c r="BP7" s="45">
        <v>1198.2712350325594</v>
      </c>
      <c r="BQ7" s="45">
        <v>1309.8806646027192</v>
      </c>
      <c r="BR7" s="45">
        <v>1364.5995141697642</v>
      </c>
      <c r="BS7" s="118"/>
      <c r="BT7" s="133"/>
      <c r="BU7" s="133"/>
      <c r="BV7" s="133"/>
      <c r="BW7" s="133"/>
      <c r="BX7" s="133"/>
      <c r="BY7" s="133"/>
      <c r="BZ7" s="133"/>
      <c r="CA7" s="133"/>
      <c r="CB7" s="133"/>
      <c r="CC7" s="133"/>
      <c r="CD7" s="133"/>
      <c r="CE7" s="133"/>
      <c r="CF7" s="133"/>
      <c r="CG7" s="133"/>
      <c r="CH7" s="133"/>
      <c r="CI7" s="133"/>
      <c r="CJ7" s="133"/>
      <c r="CK7" s="133"/>
      <c r="CL7" s="133"/>
      <c r="CM7" s="133"/>
      <c r="CN7" s="133"/>
      <c r="CO7" s="133"/>
      <c r="CP7" s="133"/>
      <c r="CQ7" s="133"/>
      <c r="CR7" s="133"/>
      <c r="CS7" s="133"/>
      <c r="CT7" s="133"/>
      <c r="CU7" s="133"/>
      <c r="CV7" s="133"/>
      <c r="CW7" s="133"/>
      <c r="CX7" s="133"/>
      <c r="CY7" s="133"/>
      <c r="CZ7" s="133"/>
      <c r="DA7" s="133"/>
      <c r="DB7" s="133"/>
      <c r="DC7" s="133"/>
      <c r="DD7" s="133"/>
      <c r="DE7" s="133"/>
      <c r="DF7" s="133"/>
      <c r="DG7" s="133"/>
      <c r="DH7" s="133"/>
      <c r="DI7" s="133"/>
      <c r="DJ7" s="133"/>
      <c r="DK7" s="133"/>
      <c r="DL7" s="133"/>
      <c r="DM7" s="133"/>
      <c r="DN7" s="133"/>
      <c r="DO7" s="133"/>
      <c r="DP7" s="133"/>
      <c r="DQ7" s="133"/>
      <c r="DR7" s="133"/>
      <c r="DS7" s="133"/>
      <c r="DT7" s="133"/>
      <c r="DU7" s="133"/>
      <c r="DV7" s="133"/>
      <c r="DW7" s="133"/>
      <c r="DX7" s="133"/>
      <c r="DY7" s="133"/>
      <c r="DZ7" s="133"/>
      <c r="EA7" s="133"/>
      <c r="EB7" s="133"/>
      <c r="EC7" s="133"/>
      <c r="ED7" s="133"/>
      <c r="EE7" s="133"/>
      <c r="EF7" s="133"/>
      <c r="EG7" s="133"/>
      <c r="EH7" s="133"/>
      <c r="EI7" s="133"/>
      <c r="EJ7" s="133"/>
      <c r="EK7" s="133"/>
      <c r="EL7" s="133"/>
      <c r="EM7" s="133"/>
      <c r="EN7" s="133"/>
      <c r="EO7" s="133"/>
      <c r="EP7" s="133"/>
      <c r="EQ7" s="133"/>
      <c r="ER7" s="133"/>
      <c r="ES7" s="133"/>
      <c r="ET7" s="133"/>
      <c r="EU7" s="133"/>
      <c r="EV7" s="133"/>
      <c r="EW7" s="133"/>
      <c r="EX7" s="133"/>
      <c r="EY7" s="133"/>
      <c r="EZ7" s="133"/>
      <c r="FA7" s="133"/>
      <c r="FB7" s="133"/>
      <c r="FC7" s="133"/>
      <c r="FD7" s="133"/>
      <c r="FE7" s="133"/>
      <c r="FF7" s="133"/>
      <c r="FG7" s="133"/>
      <c r="FH7" s="133"/>
      <c r="FI7" s="133"/>
      <c r="FJ7" s="133"/>
      <c r="FK7" s="133"/>
      <c r="FL7" s="133"/>
      <c r="FM7" s="133"/>
      <c r="FN7" s="133"/>
      <c r="FO7" s="133"/>
    </row>
    <row r="8" spans="1:171" s="1" customFormat="1" ht="15" customHeight="1" x14ac:dyDescent="0.2">
      <c r="A8" s="117" t="s">
        <v>68</v>
      </c>
      <c r="B8" s="118">
        <v>2634.8072087891119</v>
      </c>
      <c r="C8" s="118">
        <v>3469.8033576775733</v>
      </c>
      <c r="D8" s="118">
        <v>2748.7427368146432</v>
      </c>
      <c r="E8" s="118">
        <v>3265.8256967186694</v>
      </c>
      <c r="F8" s="118">
        <v>2669.77961661883</v>
      </c>
      <c r="G8" s="118">
        <v>2915.8187560305018</v>
      </c>
      <c r="H8" s="118">
        <v>3399.4171453099643</v>
      </c>
      <c r="I8" s="118">
        <v>5880.5034820407054</v>
      </c>
      <c r="J8" s="118">
        <v>3715.1193057414025</v>
      </c>
      <c r="K8" s="118">
        <v>3910.7110156697959</v>
      </c>
      <c r="L8" s="118">
        <v>4536.0128769153198</v>
      </c>
      <c r="M8" s="118">
        <v>2864.8008016734848</v>
      </c>
      <c r="N8" s="118">
        <v>2775.0906038120529</v>
      </c>
      <c r="O8" s="118">
        <v>4144.2417864614818</v>
      </c>
      <c r="P8" s="118">
        <v>3646.7583668868942</v>
      </c>
      <c r="Q8" s="118">
        <v>2999.5392428395712</v>
      </c>
      <c r="R8" s="118">
        <v>3221.4961629380641</v>
      </c>
      <c r="S8" s="118">
        <v>3795.7489230118135</v>
      </c>
      <c r="T8" s="118">
        <v>3597.6546647620826</v>
      </c>
      <c r="U8" s="118">
        <v>3386.5142492880373</v>
      </c>
      <c r="V8" s="118">
        <v>2793.3882060574779</v>
      </c>
      <c r="W8" s="118">
        <v>2696.3003712108525</v>
      </c>
      <c r="X8" s="118">
        <v>3396.0541882741786</v>
      </c>
      <c r="Y8" s="118">
        <v>3075.4542344574957</v>
      </c>
      <c r="Z8" s="118">
        <v>2198.9354728504168</v>
      </c>
      <c r="AA8" s="118">
        <v>3270.0397237838397</v>
      </c>
      <c r="AB8" s="118">
        <v>3373.2750922803471</v>
      </c>
      <c r="AC8" s="118">
        <v>3311.2087110854004</v>
      </c>
      <c r="AD8" s="118">
        <v>2843.6737631583483</v>
      </c>
      <c r="AE8" s="118">
        <v>3712.5006071428543</v>
      </c>
      <c r="AF8" s="118">
        <v>3449.9081521436424</v>
      </c>
      <c r="AG8" s="118">
        <v>2930.2404775551586</v>
      </c>
      <c r="AH8" s="118">
        <v>3137.7005990448138</v>
      </c>
      <c r="AI8" s="118">
        <v>3276.17027788102</v>
      </c>
      <c r="AJ8" s="118">
        <v>2521.0610069672707</v>
      </c>
      <c r="AK8" s="118">
        <v>2453.1071161069003</v>
      </c>
      <c r="AL8" s="118">
        <v>2069.8763539282736</v>
      </c>
      <c r="AM8" s="118">
        <v>2262.7388924053953</v>
      </c>
      <c r="AN8" s="118">
        <v>2300.4183642492872</v>
      </c>
      <c r="AO8" s="118">
        <v>1844.1593894170383</v>
      </c>
      <c r="AP8" s="118">
        <v>2922.8321315279677</v>
      </c>
      <c r="AQ8" s="118">
        <v>2190.3441899236141</v>
      </c>
      <c r="AR8" s="118">
        <v>2778.4243911803633</v>
      </c>
      <c r="AS8" s="118">
        <v>2542.4912873680537</v>
      </c>
      <c r="AT8" s="118">
        <v>3120.578829277747</v>
      </c>
      <c r="AU8" s="118">
        <v>4193.8447206837391</v>
      </c>
      <c r="AV8" s="118">
        <v>5189.2900031770723</v>
      </c>
      <c r="AW8" s="118">
        <v>3437.3424468614439</v>
      </c>
      <c r="AX8" s="118">
        <v>3813.949987450244</v>
      </c>
      <c r="AY8" s="118">
        <v>3179.4890827529289</v>
      </c>
      <c r="AZ8" s="118">
        <v>3499.8197110086671</v>
      </c>
      <c r="BA8" s="118">
        <v>2955.9652187881579</v>
      </c>
      <c r="BB8" s="118">
        <v>3565.0659446925874</v>
      </c>
      <c r="BC8" s="118">
        <v>1940.2189318860067</v>
      </c>
      <c r="BD8" s="118">
        <v>3955.0325267113008</v>
      </c>
      <c r="BE8" s="118">
        <v>2790.0005967101033</v>
      </c>
      <c r="BF8" s="118">
        <v>2206.0868993803701</v>
      </c>
      <c r="BG8" s="118">
        <v>2756.0005454885336</v>
      </c>
      <c r="BH8" s="118">
        <v>2517.6544538591843</v>
      </c>
      <c r="BI8" s="118">
        <v>2513.7361012719152</v>
      </c>
      <c r="BJ8" s="118">
        <v>2654.6230312312468</v>
      </c>
      <c r="BK8" s="118">
        <v>2986.1318573751992</v>
      </c>
      <c r="BL8" s="118">
        <v>3292.9053681130308</v>
      </c>
      <c r="BM8" s="118">
        <v>2483.1299749139703</v>
      </c>
      <c r="BN8" s="118">
        <v>2717.2942199486943</v>
      </c>
      <c r="BO8" s="118">
        <v>3033.7096186967819</v>
      </c>
      <c r="BP8" s="118">
        <v>2434.1649345900537</v>
      </c>
      <c r="BQ8" s="118">
        <v>2500.9309732885108</v>
      </c>
      <c r="BR8" s="118">
        <v>2545.9117210174859</v>
      </c>
      <c r="BS8" s="118"/>
      <c r="BT8" s="133"/>
      <c r="BU8" s="133"/>
      <c r="BV8" s="133"/>
      <c r="BW8" s="133"/>
      <c r="BX8" s="133"/>
      <c r="BY8" s="133"/>
      <c r="BZ8" s="133"/>
      <c r="CA8" s="133"/>
      <c r="CB8" s="133"/>
      <c r="CC8" s="133"/>
      <c r="CD8" s="133"/>
      <c r="CE8" s="133"/>
      <c r="CF8" s="133"/>
      <c r="CG8" s="133"/>
      <c r="CH8" s="133"/>
      <c r="CI8" s="133"/>
      <c r="CJ8" s="133"/>
      <c r="CK8" s="133"/>
      <c r="CL8" s="133"/>
      <c r="CM8" s="133"/>
      <c r="CN8" s="133"/>
      <c r="CO8" s="133"/>
      <c r="CP8" s="133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33"/>
      <c r="DD8" s="133"/>
      <c r="DE8" s="133"/>
      <c r="DF8" s="133"/>
      <c r="DG8" s="133"/>
      <c r="DH8" s="133"/>
      <c r="DI8" s="133"/>
      <c r="DJ8" s="133"/>
      <c r="DK8" s="133"/>
      <c r="DL8" s="133"/>
      <c r="DM8" s="133"/>
      <c r="DN8" s="133"/>
      <c r="DO8" s="133"/>
      <c r="DP8" s="133"/>
      <c r="DQ8" s="133"/>
      <c r="DR8" s="133"/>
      <c r="DS8" s="133"/>
      <c r="DT8" s="133"/>
      <c r="DU8" s="133"/>
      <c r="DV8" s="133"/>
      <c r="DW8" s="133"/>
      <c r="DX8" s="133"/>
      <c r="DY8" s="133"/>
      <c r="DZ8" s="133"/>
      <c r="EA8" s="133"/>
      <c r="EB8" s="133"/>
      <c r="EC8" s="133"/>
      <c r="ED8" s="133"/>
      <c r="EE8" s="133"/>
      <c r="EF8" s="133"/>
      <c r="EG8" s="133"/>
      <c r="EH8" s="133"/>
      <c r="EI8" s="133"/>
      <c r="EJ8" s="133"/>
      <c r="EK8" s="133"/>
      <c r="EL8" s="133"/>
      <c r="EM8" s="133"/>
      <c r="EN8" s="133"/>
      <c r="EO8" s="133"/>
      <c r="EP8" s="133"/>
      <c r="EQ8" s="133"/>
      <c r="ER8" s="133"/>
      <c r="ES8" s="133"/>
      <c r="ET8" s="133"/>
      <c r="EU8" s="133"/>
      <c r="EV8" s="133"/>
      <c r="EW8" s="133"/>
      <c r="EX8" s="133"/>
      <c r="EY8" s="133"/>
      <c r="EZ8" s="133"/>
      <c r="FA8" s="133"/>
      <c r="FB8" s="133"/>
      <c r="FC8" s="133"/>
      <c r="FD8" s="133"/>
      <c r="FE8" s="133"/>
      <c r="FF8" s="133"/>
      <c r="FG8" s="133"/>
      <c r="FH8" s="133"/>
      <c r="FI8" s="133"/>
      <c r="FJ8" s="133"/>
      <c r="FK8" s="133"/>
      <c r="FL8" s="133"/>
      <c r="FM8" s="133"/>
      <c r="FN8" s="133"/>
      <c r="FO8" s="133"/>
    </row>
    <row r="9" spans="1:171" s="1" customFormat="1" ht="15" customHeight="1" x14ac:dyDescent="0.2">
      <c r="A9" s="44" t="s">
        <v>69</v>
      </c>
      <c r="B9" s="45">
        <v>3164.8730194542959</v>
      </c>
      <c r="C9" s="45">
        <v>3665.2326590804319</v>
      </c>
      <c r="D9" s="45">
        <v>3283.3346061263028</v>
      </c>
      <c r="E9" s="45">
        <v>4427.7147153389669</v>
      </c>
      <c r="F9" s="45">
        <v>3338.001830022024</v>
      </c>
      <c r="G9" s="45">
        <v>3386.5554272572017</v>
      </c>
      <c r="H9" s="45">
        <v>3947.2969857018611</v>
      </c>
      <c r="I9" s="45">
        <v>4054.4947570189179</v>
      </c>
      <c r="J9" s="45">
        <v>4222.713348493071</v>
      </c>
      <c r="K9" s="45">
        <v>3535.5767105368664</v>
      </c>
      <c r="L9" s="45">
        <v>3876.2846124761386</v>
      </c>
      <c r="M9" s="45">
        <v>4269.7003284939265</v>
      </c>
      <c r="N9" s="45">
        <v>4012.7278441524381</v>
      </c>
      <c r="O9" s="45">
        <v>4210.4745058449771</v>
      </c>
      <c r="P9" s="45">
        <v>4159.8062063566967</v>
      </c>
      <c r="Q9" s="45">
        <v>4272.8144436458906</v>
      </c>
      <c r="R9" s="45">
        <v>3899.7736485069317</v>
      </c>
      <c r="S9" s="45">
        <v>4576.8850974128063</v>
      </c>
      <c r="T9" s="45">
        <v>4870.1971065354028</v>
      </c>
      <c r="U9" s="45">
        <v>4630.764147544859</v>
      </c>
      <c r="V9" s="45">
        <v>4261.3215670615491</v>
      </c>
      <c r="W9" s="45">
        <v>4252.8277123614944</v>
      </c>
      <c r="X9" s="45">
        <v>4553.8619555722653</v>
      </c>
      <c r="Y9" s="45">
        <v>4695.6247650046935</v>
      </c>
      <c r="Z9" s="45">
        <v>4144.0133026292278</v>
      </c>
      <c r="AA9" s="45">
        <v>3885.8240492323621</v>
      </c>
      <c r="AB9" s="45">
        <v>4183.7586646579393</v>
      </c>
      <c r="AC9" s="45">
        <v>4126.4959834804722</v>
      </c>
      <c r="AD9" s="45">
        <v>4227.4475399728717</v>
      </c>
      <c r="AE9" s="45">
        <v>3901.6167553703294</v>
      </c>
      <c r="AF9" s="45">
        <v>4161.6278604456484</v>
      </c>
      <c r="AG9" s="45">
        <v>4464.9448442111479</v>
      </c>
      <c r="AH9" s="45">
        <v>3696.9687412120793</v>
      </c>
      <c r="AI9" s="45">
        <v>3706.4169052339894</v>
      </c>
      <c r="AJ9" s="45">
        <v>3863.3900958981353</v>
      </c>
      <c r="AK9" s="45">
        <v>4037.9742576557942</v>
      </c>
      <c r="AL9" s="45">
        <v>4089.2637641799256</v>
      </c>
      <c r="AM9" s="45">
        <v>4317.0004266901742</v>
      </c>
      <c r="AN9" s="45">
        <v>4532.1967090258731</v>
      </c>
      <c r="AO9" s="45">
        <v>4925.6321001040287</v>
      </c>
      <c r="AP9" s="45">
        <v>4772.3261934845495</v>
      </c>
      <c r="AQ9" s="45">
        <v>4632.8222314168861</v>
      </c>
      <c r="AR9" s="45">
        <v>4911.5608621970332</v>
      </c>
      <c r="AS9" s="45">
        <v>5319.1067129015273</v>
      </c>
      <c r="AT9" s="45">
        <v>5092.8660548808903</v>
      </c>
      <c r="AU9" s="45">
        <v>5122.9724505642653</v>
      </c>
      <c r="AV9" s="45">
        <v>5511.1359530683685</v>
      </c>
      <c r="AW9" s="45">
        <v>5794.9145414864734</v>
      </c>
      <c r="AX9" s="45">
        <v>5357.3952261530221</v>
      </c>
      <c r="AY9" s="45">
        <v>5607.2577388259897</v>
      </c>
      <c r="AZ9" s="45">
        <v>6044.1779922146316</v>
      </c>
      <c r="BA9" s="45">
        <v>6627.5900428063569</v>
      </c>
      <c r="BB9" s="45">
        <v>5509.5075568756611</v>
      </c>
      <c r="BC9" s="45">
        <v>3165.5448248033163</v>
      </c>
      <c r="BD9" s="45">
        <v>4349.9310409611535</v>
      </c>
      <c r="BE9" s="45">
        <v>4718.8655773598684</v>
      </c>
      <c r="BF9" s="45">
        <v>4427.8541123335654</v>
      </c>
      <c r="BG9" s="45">
        <v>4725.5212514159475</v>
      </c>
      <c r="BH9" s="45">
        <v>5279.4715472703856</v>
      </c>
      <c r="BI9" s="45">
        <v>6136.3830889801038</v>
      </c>
      <c r="BJ9" s="45">
        <v>6248.4169351004393</v>
      </c>
      <c r="BK9" s="45">
        <v>7223.3870355946465</v>
      </c>
      <c r="BL9" s="45">
        <v>8297.4161551276502</v>
      </c>
      <c r="BM9" s="45">
        <v>8293.8955547312526</v>
      </c>
      <c r="BN9" s="45">
        <v>7004.7804015187521</v>
      </c>
      <c r="BO9" s="45">
        <v>6463.4031686794788</v>
      </c>
      <c r="BP9" s="45">
        <v>7769.9445090323616</v>
      </c>
      <c r="BQ9" s="45">
        <v>8486.5334099299416</v>
      </c>
      <c r="BR9" s="45">
        <v>7738.0328841358278</v>
      </c>
      <c r="BS9" s="118"/>
      <c r="BT9" s="133"/>
      <c r="BU9" s="133"/>
      <c r="BV9" s="133"/>
      <c r="BW9" s="133"/>
      <c r="BX9" s="133"/>
      <c r="BY9" s="133"/>
      <c r="BZ9" s="133"/>
      <c r="CA9" s="133"/>
      <c r="CB9" s="133"/>
      <c r="CC9" s="133"/>
      <c r="CD9" s="133"/>
      <c r="CE9" s="133"/>
      <c r="CF9" s="133"/>
      <c r="CG9" s="133"/>
      <c r="CH9" s="133"/>
      <c r="CI9" s="133"/>
      <c r="CJ9" s="133"/>
      <c r="CK9" s="133"/>
      <c r="CL9" s="133"/>
      <c r="CM9" s="133"/>
      <c r="CN9" s="133"/>
      <c r="CO9" s="133"/>
      <c r="CP9" s="133"/>
      <c r="CQ9" s="133"/>
      <c r="CR9" s="133"/>
      <c r="CS9" s="133"/>
      <c r="CT9" s="133"/>
      <c r="CU9" s="133"/>
      <c r="CV9" s="133"/>
      <c r="CW9" s="133"/>
      <c r="CX9" s="133"/>
      <c r="CY9" s="133"/>
      <c r="CZ9" s="133"/>
      <c r="DA9" s="133"/>
      <c r="DB9" s="133"/>
      <c r="DC9" s="133"/>
      <c r="DD9" s="133"/>
      <c r="DE9" s="133"/>
      <c r="DF9" s="133"/>
      <c r="DG9" s="133"/>
      <c r="DH9" s="133"/>
      <c r="DI9" s="133"/>
      <c r="DJ9" s="133"/>
      <c r="DK9" s="133"/>
      <c r="DL9" s="133"/>
      <c r="DM9" s="133"/>
      <c r="DN9" s="133"/>
      <c r="DO9" s="133"/>
      <c r="DP9" s="133"/>
      <c r="DQ9" s="133"/>
      <c r="DR9" s="133"/>
      <c r="DS9" s="133"/>
      <c r="DT9" s="133"/>
      <c r="DU9" s="133"/>
      <c r="DV9" s="133"/>
      <c r="DW9" s="133"/>
      <c r="DX9" s="133"/>
      <c r="DY9" s="133"/>
      <c r="DZ9" s="133"/>
      <c r="EA9" s="133"/>
      <c r="EB9" s="133"/>
      <c r="EC9" s="133"/>
      <c r="ED9" s="133"/>
      <c r="EE9" s="133"/>
      <c r="EF9" s="133"/>
      <c r="EG9" s="133"/>
      <c r="EH9" s="133"/>
      <c r="EI9" s="133"/>
      <c r="EJ9" s="133"/>
      <c r="EK9" s="133"/>
      <c r="EL9" s="133"/>
      <c r="EM9" s="133"/>
      <c r="EN9" s="133"/>
      <c r="EO9" s="133"/>
      <c r="EP9" s="133"/>
      <c r="EQ9" s="133"/>
      <c r="ER9" s="133"/>
      <c r="ES9" s="133"/>
      <c r="ET9" s="133"/>
      <c r="EU9" s="133"/>
      <c r="EV9" s="133"/>
      <c r="EW9" s="133"/>
      <c r="EX9" s="133"/>
      <c r="EY9" s="133"/>
      <c r="EZ9" s="133"/>
      <c r="FA9" s="133"/>
      <c r="FB9" s="133"/>
      <c r="FC9" s="133"/>
      <c r="FD9" s="133"/>
      <c r="FE9" s="133"/>
      <c r="FF9" s="133"/>
      <c r="FG9" s="133"/>
      <c r="FH9" s="133"/>
      <c r="FI9" s="133"/>
      <c r="FJ9" s="133"/>
      <c r="FK9" s="133"/>
      <c r="FL9" s="133"/>
      <c r="FM9" s="133"/>
      <c r="FN9" s="133"/>
      <c r="FO9" s="133"/>
    </row>
    <row r="10" spans="1:171" s="1" customFormat="1" ht="15" customHeight="1" x14ac:dyDescent="0.2">
      <c r="A10" s="119" t="s">
        <v>117</v>
      </c>
      <c r="B10" s="118">
        <v>3507.4824965070575</v>
      </c>
      <c r="C10" s="118">
        <v>2966.9264876026741</v>
      </c>
      <c r="D10" s="118">
        <v>3421.108314238923</v>
      </c>
      <c r="E10" s="118">
        <v>3352.5297016513405</v>
      </c>
      <c r="F10" s="118">
        <v>3570.7436254184217</v>
      </c>
      <c r="G10" s="118">
        <v>3412.4923671030747</v>
      </c>
      <c r="H10" s="118">
        <v>4097.2178156435539</v>
      </c>
      <c r="I10" s="118">
        <v>4065.808191834949</v>
      </c>
      <c r="J10" s="118">
        <v>3714.9474937189102</v>
      </c>
      <c r="K10" s="118">
        <v>3012.2051574053926</v>
      </c>
      <c r="L10" s="118">
        <v>3617.3988929184688</v>
      </c>
      <c r="M10" s="118">
        <v>3451.8004559572296</v>
      </c>
      <c r="N10" s="118">
        <v>3881.6420350692847</v>
      </c>
      <c r="O10" s="118">
        <v>3153.2440977621959</v>
      </c>
      <c r="P10" s="118">
        <v>3827.9410254248978</v>
      </c>
      <c r="Q10" s="118">
        <v>3686.9828417436211</v>
      </c>
      <c r="R10" s="118">
        <v>3371.8006215796277</v>
      </c>
      <c r="S10" s="118">
        <v>3303.3743981125845</v>
      </c>
      <c r="T10" s="118">
        <v>3648.2460425842992</v>
      </c>
      <c r="U10" s="118">
        <v>3359.4259377234876</v>
      </c>
      <c r="V10" s="118">
        <v>3032.3903248777201</v>
      </c>
      <c r="W10" s="118">
        <v>3053.6743114885976</v>
      </c>
      <c r="X10" s="118">
        <v>3384.4046557475822</v>
      </c>
      <c r="Y10" s="118">
        <v>3431.0057078861037</v>
      </c>
      <c r="Z10" s="118">
        <v>3511.1604804437802</v>
      </c>
      <c r="AA10" s="118">
        <v>3408.8400525896459</v>
      </c>
      <c r="AB10" s="118">
        <v>3836.7852289996622</v>
      </c>
      <c r="AC10" s="118">
        <v>3620.9022379669073</v>
      </c>
      <c r="AD10" s="118">
        <v>3063.5269917531555</v>
      </c>
      <c r="AE10" s="118">
        <v>2885.1807671689858</v>
      </c>
      <c r="AF10" s="118">
        <v>3441.5560736574184</v>
      </c>
      <c r="AG10" s="118">
        <v>3292.6721674204387</v>
      </c>
      <c r="AH10" s="118">
        <v>3190.8414154849529</v>
      </c>
      <c r="AI10" s="118">
        <v>3586.534486903347</v>
      </c>
      <c r="AJ10" s="118">
        <v>4008.4679719633182</v>
      </c>
      <c r="AK10" s="118">
        <v>3853.5541256483748</v>
      </c>
      <c r="AL10" s="118">
        <v>4264.7073221537539</v>
      </c>
      <c r="AM10" s="118">
        <v>4583.5568646930906</v>
      </c>
      <c r="AN10" s="118">
        <v>4761.1108175099698</v>
      </c>
      <c r="AO10" s="118">
        <v>4932.0579956431875</v>
      </c>
      <c r="AP10" s="118">
        <v>5432.6895188021881</v>
      </c>
      <c r="AQ10" s="118">
        <v>5562.7590581470231</v>
      </c>
      <c r="AR10" s="118">
        <v>5450.8417421758595</v>
      </c>
      <c r="AS10" s="118">
        <v>5550.2916808749296</v>
      </c>
      <c r="AT10" s="118">
        <v>4466.5077536757572</v>
      </c>
      <c r="AU10" s="118">
        <v>4892.2025257086043</v>
      </c>
      <c r="AV10" s="118">
        <v>4676.0442930588915</v>
      </c>
      <c r="AW10" s="118">
        <v>5140.9584275567431</v>
      </c>
      <c r="AX10" s="118">
        <v>4797.2136189221028</v>
      </c>
      <c r="AY10" s="118">
        <v>5080.2669127033432</v>
      </c>
      <c r="AZ10" s="118">
        <v>6282.3822782570824</v>
      </c>
      <c r="BA10" s="118">
        <v>6377.2101901174683</v>
      </c>
      <c r="BB10" s="118">
        <v>5619.9289289077869</v>
      </c>
      <c r="BC10" s="118">
        <v>1675.2264704405457</v>
      </c>
      <c r="BD10" s="118">
        <v>2578.256874628149</v>
      </c>
      <c r="BE10" s="118">
        <v>2991.0627260235142</v>
      </c>
      <c r="BF10" s="118">
        <v>3394.6978489511293</v>
      </c>
      <c r="BG10" s="118">
        <v>4121.682317532136</v>
      </c>
      <c r="BH10" s="118">
        <v>5206.6323145616852</v>
      </c>
      <c r="BI10" s="118">
        <v>6006.5565189550471</v>
      </c>
      <c r="BJ10" s="118">
        <v>5313.4154109466972</v>
      </c>
      <c r="BK10" s="118">
        <v>6077.0645839991857</v>
      </c>
      <c r="BL10" s="118">
        <v>7899.303694592636</v>
      </c>
      <c r="BM10" s="118">
        <v>7847.3018613273589</v>
      </c>
      <c r="BN10" s="118">
        <v>7026.5889489909086</v>
      </c>
      <c r="BO10" s="118">
        <v>7030.3689420986457</v>
      </c>
      <c r="BP10" s="118">
        <v>8265.7560076432201</v>
      </c>
      <c r="BQ10" s="118">
        <v>8747.1843946072495</v>
      </c>
      <c r="BR10" s="118">
        <v>8220.5893540016732</v>
      </c>
      <c r="BS10" s="118"/>
      <c r="BT10" s="133"/>
      <c r="BU10" s="133"/>
      <c r="BV10" s="133"/>
      <c r="BW10" s="133"/>
      <c r="BX10" s="133"/>
      <c r="BY10" s="133"/>
      <c r="BZ10" s="133"/>
      <c r="CA10" s="133"/>
      <c r="CB10" s="133"/>
      <c r="CC10" s="133"/>
      <c r="CD10" s="133"/>
      <c r="CE10" s="133"/>
      <c r="CF10" s="133"/>
      <c r="CG10" s="133"/>
      <c r="CH10" s="133"/>
      <c r="CI10" s="133"/>
      <c r="CJ10" s="133"/>
      <c r="CK10" s="133"/>
      <c r="CL10" s="133"/>
      <c r="CM10" s="133"/>
      <c r="CN10" s="133"/>
      <c r="CO10" s="133"/>
      <c r="CP10" s="133"/>
      <c r="CQ10" s="133"/>
      <c r="CR10" s="133"/>
      <c r="CS10" s="133"/>
      <c r="CT10" s="133"/>
      <c r="CU10" s="133"/>
      <c r="CV10" s="133"/>
      <c r="CW10" s="133"/>
      <c r="CX10" s="133"/>
      <c r="CY10" s="133"/>
      <c r="CZ10" s="133"/>
      <c r="DA10" s="133"/>
      <c r="DB10" s="133"/>
      <c r="DC10" s="133"/>
      <c r="DD10" s="133"/>
      <c r="DE10" s="133"/>
      <c r="DF10" s="133"/>
      <c r="DG10" s="133"/>
      <c r="DH10" s="133"/>
      <c r="DI10" s="133"/>
      <c r="DJ10" s="133"/>
      <c r="DK10" s="133"/>
      <c r="DL10" s="133"/>
      <c r="DM10" s="133"/>
      <c r="DN10" s="133"/>
      <c r="DO10" s="133"/>
      <c r="DP10" s="133"/>
      <c r="DQ10" s="133"/>
      <c r="DR10" s="133"/>
      <c r="DS10" s="133"/>
      <c r="DT10" s="133"/>
      <c r="DU10" s="133"/>
      <c r="DV10" s="133"/>
      <c r="DW10" s="133"/>
      <c r="DX10" s="133"/>
      <c r="DY10" s="133"/>
      <c r="DZ10" s="133"/>
      <c r="EA10" s="133"/>
      <c r="EB10" s="133"/>
      <c r="EC10" s="133"/>
      <c r="ED10" s="133"/>
      <c r="EE10" s="133"/>
      <c r="EF10" s="133"/>
      <c r="EG10" s="133"/>
      <c r="EH10" s="133"/>
      <c r="EI10" s="133"/>
      <c r="EJ10" s="133"/>
      <c r="EK10" s="133"/>
      <c r="EL10" s="133"/>
      <c r="EM10" s="133"/>
      <c r="EN10" s="133"/>
      <c r="EO10" s="133"/>
      <c r="EP10" s="133"/>
      <c r="EQ10" s="133"/>
      <c r="ER10" s="133"/>
      <c r="ES10" s="133"/>
      <c r="ET10" s="133"/>
      <c r="EU10" s="133"/>
      <c r="EV10" s="133"/>
      <c r="EW10" s="133"/>
      <c r="EX10" s="133"/>
      <c r="EY10" s="133"/>
      <c r="EZ10" s="133"/>
      <c r="FA10" s="133"/>
      <c r="FB10" s="133"/>
      <c r="FC10" s="133"/>
      <c r="FD10" s="133"/>
      <c r="FE10" s="133"/>
      <c r="FF10" s="133"/>
      <c r="FG10" s="133"/>
      <c r="FH10" s="133"/>
      <c r="FI10" s="133"/>
      <c r="FJ10" s="133"/>
      <c r="FK10" s="133"/>
      <c r="FL10" s="133"/>
      <c r="FM10" s="133"/>
      <c r="FN10" s="133"/>
      <c r="FO10" s="133"/>
    </row>
    <row r="11" spans="1:171" s="1" customFormat="1" ht="15" customHeight="1" x14ac:dyDescent="0.2">
      <c r="A11" s="44" t="s">
        <v>70</v>
      </c>
      <c r="B11" s="45">
        <v>2135.3801460385189</v>
      </c>
      <c r="C11" s="45">
        <v>2159.1031886433407</v>
      </c>
      <c r="D11" s="45">
        <v>2032.3644358452227</v>
      </c>
      <c r="E11" s="45">
        <v>2233.5192294729191</v>
      </c>
      <c r="F11" s="45">
        <v>2704.3982194963778</v>
      </c>
      <c r="G11" s="45">
        <v>2063.1089022307565</v>
      </c>
      <c r="H11" s="45">
        <v>2322.4886412964834</v>
      </c>
      <c r="I11" s="45">
        <v>2536.6682369763807</v>
      </c>
      <c r="J11" s="45">
        <v>2604.3955152954327</v>
      </c>
      <c r="K11" s="45">
        <v>2466.6266401688526</v>
      </c>
      <c r="L11" s="45">
        <v>2410.8515691199032</v>
      </c>
      <c r="M11" s="45">
        <v>2247.4912754158095</v>
      </c>
      <c r="N11" s="45">
        <v>2359.5042589585378</v>
      </c>
      <c r="O11" s="45">
        <v>2459.1987835808359</v>
      </c>
      <c r="P11" s="45">
        <v>2647.8044501980748</v>
      </c>
      <c r="Q11" s="45">
        <v>2573.5095072625527</v>
      </c>
      <c r="R11" s="45">
        <v>2458.9022687969023</v>
      </c>
      <c r="S11" s="45">
        <v>2428.6214898905782</v>
      </c>
      <c r="T11" s="45">
        <v>3775.2000350694766</v>
      </c>
      <c r="U11" s="45">
        <v>3722.8152062430418</v>
      </c>
      <c r="V11" s="45">
        <v>3476.8450929226233</v>
      </c>
      <c r="W11" s="45">
        <v>3268.5092872534869</v>
      </c>
      <c r="X11" s="45">
        <v>3874.3204802459477</v>
      </c>
      <c r="Y11" s="45">
        <v>4179.4531395779504</v>
      </c>
      <c r="Z11" s="45">
        <v>5289.8190058207119</v>
      </c>
      <c r="AA11" s="45">
        <v>3124.5005593495707</v>
      </c>
      <c r="AB11" s="45">
        <v>3312.4879913244508</v>
      </c>
      <c r="AC11" s="45">
        <v>3618.1434435052638</v>
      </c>
      <c r="AD11" s="45">
        <v>4272.0692824874995</v>
      </c>
      <c r="AE11" s="45">
        <v>2941.4849267646027</v>
      </c>
      <c r="AF11" s="45">
        <v>3138.7139711528048</v>
      </c>
      <c r="AG11" s="45">
        <v>3656.6158195950902</v>
      </c>
      <c r="AH11" s="45">
        <v>3660.149022132106</v>
      </c>
      <c r="AI11" s="45">
        <v>2492.3366854781498</v>
      </c>
      <c r="AJ11" s="45">
        <v>3040.4471877521678</v>
      </c>
      <c r="AK11" s="45">
        <v>3426.762104637578</v>
      </c>
      <c r="AL11" s="45">
        <v>3279.3865018994884</v>
      </c>
      <c r="AM11" s="45">
        <v>2394.0505172959447</v>
      </c>
      <c r="AN11" s="45">
        <v>2764.61503413931</v>
      </c>
      <c r="AO11" s="45">
        <v>2822.7119466652553</v>
      </c>
      <c r="AP11" s="45">
        <v>4097.2227725471921</v>
      </c>
      <c r="AQ11" s="45">
        <v>3161.7862620127071</v>
      </c>
      <c r="AR11" s="45">
        <v>3665.0382075894363</v>
      </c>
      <c r="AS11" s="45">
        <v>4137.6127578506612</v>
      </c>
      <c r="AT11" s="45">
        <v>4701.3213847989318</v>
      </c>
      <c r="AU11" s="45">
        <v>3071.2719981080813</v>
      </c>
      <c r="AV11" s="45">
        <v>3466.9105729829148</v>
      </c>
      <c r="AW11" s="45">
        <v>3934.8830441100645</v>
      </c>
      <c r="AX11" s="45">
        <v>4944.3779122877067</v>
      </c>
      <c r="AY11" s="45">
        <v>3599.4974402881803</v>
      </c>
      <c r="AZ11" s="45">
        <v>4003.0723318477917</v>
      </c>
      <c r="BA11" s="45">
        <v>4594.3343155763223</v>
      </c>
      <c r="BB11" s="45">
        <v>4588.4982825549087</v>
      </c>
      <c r="BC11" s="45">
        <v>71.102065978948346</v>
      </c>
      <c r="BD11" s="45">
        <v>145.91563373597137</v>
      </c>
      <c r="BE11" s="45">
        <v>165.23301773016917</v>
      </c>
      <c r="BF11" s="45">
        <v>196.27150649194519</v>
      </c>
      <c r="BG11" s="45">
        <v>287.82633612516315</v>
      </c>
      <c r="BH11" s="45">
        <v>715.73286681325806</v>
      </c>
      <c r="BI11" s="45">
        <v>2409.5562905696343</v>
      </c>
      <c r="BJ11" s="45">
        <v>3297.4880938248252</v>
      </c>
      <c r="BK11" s="45">
        <v>3258.6125163663569</v>
      </c>
      <c r="BL11" s="45">
        <v>4298.2156811814539</v>
      </c>
      <c r="BM11" s="45">
        <v>5002.8243444087748</v>
      </c>
      <c r="BN11" s="45">
        <v>4705.7703667018286</v>
      </c>
      <c r="BO11" s="45">
        <v>3729.501563682963</v>
      </c>
      <c r="BP11" s="45">
        <v>4857.7733290063234</v>
      </c>
      <c r="BQ11" s="45">
        <v>6479.9228813268692</v>
      </c>
      <c r="BR11" s="45">
        <v>6549.1790789396373</v>
      </c>
      <c r="BS11" s="118"/>
      <c r="BT11" s="133"/>
      <c r="BU11" s="133"/>
      <c r="BV11" s="133"/>
      <c r="BW11" s="133"/>
      <c r="BX11" s="133"/>
      <c r="BY11" s="133"/>
      <c r="BZ11" s="133"/>
      <c r="CA11" s="133"/>
      <c r="CB11" s="133"/>
      <c r="CC11" s="133"/>
      <c r="CD11" s="133"/>
      <c r="CE11" s="133"/>
      <c r="CF11" s="133"/>
      <c r="CG11" s="133"/>
      <c r="CH11" s="133"/>
      <c r="CI11" s="133"/>
      <c r="CJ11" s="133"/>
      <c r="CK11" s="133"/>
      <c r="CL11" s="133"/>
      <c r="CM11" s="133"/>
      <c r="CN11" s="133"/>
      <c r="CO11" s="133"/>
      <c r="CP11" s="133"/>
      <c r="CQ11" s="133"/>
      <c r="CR11" s="133"/>
      <c r="CS11" s="133"/>
      <c r="CT11" s="133"/>
      <c r="CU11" s="133"/>
      <c r="CV11" s="133"/>
      <c r="CW11" s="133"/>
      <c r="CX11" s="133"/>
      <c r="CY11" s="133"/>
      <c r="CZ11" s="133"/>
      <c r="DA11" s="133"/>
      <c r="DB11" s="133"/>
      <c r="DC11" s="133"/>
      <c r="DD11" s="133"/>
      <c r="DE11" s="133"/>
      <c r="DF11" s="133"/>
      <c r="DG11" s="133"/>
      <c r="DH11" s="133"/>
      <c r="DI11" s="133"/>
      <c r="DJ11" s="133"/>
      <c r="DK11" s="133"/>
      <c r="DL11" s="133"/>
      <c r="DM11" s="133"/>
      <c r="DN11" s="133"/>
      <c r="DO11" s="133"/>
      <c r="DP11" s="133"/>
      <c r="DQ11" s="133"/>
      <c r="DR11" s="133"/>
      <c r="DS11" s="133"/>
      <c r="DT11" s="133"/>
      <c r="DU11" s="133"/>
      <c r="DV11" s="133"/>
      <c r="DW11" s="133"/>
      <c r="DX11" s="133"/>
      <c r="DY11" s="133"/>
      <c r="DZ11" s="133"/>
      <c r="EA11" s="133"/>
      <c r="EB11" s="133"/>
      <c r="EC11" s="133"/>
      <c r="ED11" s="133"/>
      <c r="EE11" s="133"/>
      <c r="EF11" s="133"/>
      <c r="EG11" s="133"/>
      <c r="EH11" s="133"/>
      <c r="EI11" s="133"/>
      <c r="EJ11" s="133"/>
      <c r="EK11" s="133"/>
      <c r="EL11" s="133"/>
      <c r="EM11" s="133"/>
      <c r="EN11" s="133"/>
      <c r="EO11" s="133"/>
      <c r="EP11" s="133"/>
      <c r="EQ11" s="133"/>
      <c r="ER11" s="133"/>
      <c r="ES11" s="133"/>
      <c r="ET11" s="133"/>
      <c r="EU11" s="133"/>
      <c r="EV11" s="133"/>
      <c r="EW11" s="133"/>
      <c r="EX11" s="133"/>
      <c r="EY11" s="133"/>
      <c r="EZ11" s="133"/>
      <c r="FA11" s="133"/>
      <c r="FB11" s="133"/>
      <c r="FC11" s="133"/>
      <c r="FD11" s="133"/>
      <c r="FE11" s="133"/>
      <c r="FF11" s="133"/>
      <c r="FG11" s="133"/>
      <c r="FH11" s="133"/>
      <c r="FI11" s="133"/>
      <c r="FJ11" s="133"/>
      <c r="FK11" s="133"/>
      <c r="FL11" s="133"/>
      <c r="FM11" s="133"/>
      <c r="FN11" s="133"/>
      <c r="FO11" s="133"/>
    </row>
    <row r="12" spans="1:171" s="1" customFormat="1" ht="15" customHeight="1" x14ac:dyDescent="0.2">
      <c r="A12" s="117" t="s">
        <v>71</v>
      </c>
      <c r="B12" s="118">
        <v>2002.5590206934587</v>
      </c>
      <c r="C12" s="118">
        <v>2102.0698042675704</v>
      </c>
      <c r="D12" s="118">
        <v>1254.0705494075055</v>
      </c>
      <c r="E12" s="118">
        <v>1511.8646256314655</v>
      </c>
      <c r="F12" s="118">
        <v>1655.1446514604265</v>
      </c>
      <c r="G12" s="118">
        <v>1698.843059167928</v>
      </c>
      <c r="H12" s="118">
        <v>1837.6458099541844</v>
      </c>
      <c r="I12" s="118">
        <v>1925.4374794174582</v>
      </c>
      <c r="J12" s="118">
        <v>1815.3763727982703</v>
      </c>
      <c r="K12" s="118">
        <v>1805.9431386205138</v>
      </c>
      <c r="L12" s="118">
        <v>1963.6615903699317</v>
      </c>
      <c r="M12" s="118">
        <v>1824.3208982112858</v>
      </c>
      <c r="N12" s="118">
        <v>1539.9282894997643</v>
      </c>
      <c r="O12" s="118">
        <v>1579.1618062899383</v>
      </c>
      <c r="P12" s="118">
        <v>1668.6797033823202</v>
      </c>
      <c r="Q12" s="118">
        <v>1840.0922008279765</v>
      </c>
      <c r="R12" s="118">
        <v>1397.0661099520973</v>
      </c>
      <c r="S12" s="118">
        <v>1641.7702240325477</v>
      </c>
      <c r="T12" s="118">
        <v>1609.670661252235</v>
      </c>
      <c r="U12" s="118">
        <v>2061.9440047631219</v>
      </c>
      <c r="V12" s="118">
        <v>1547.3721691752523</v>
      </c>
      <c r="W12" s="118">
        <v>1805.4829236253074</v>
      </c>
      <c r="X12" s="118">
        <v>1767.59982961779</v>
      </c>
      <c r="Y12" s="118">
        <v>1736.1990775816507</v>
      </c>
      <c r="Z12" s="118">
        <v>1537.9990621573754</v>
      </c>
      <c r="AA12" s="118">
        <v>1509.2506334881718</v>
      </c>
      <c r="AB12" s="118">
        <v>1845.9688108510948</v>
      </c>
      <c r="AC12" s="118">
        <v>1770.2954935033595</v>
      </c>
      <c r="AD12" s="118">
        <v>1613.151657304315</v>
      </c>
      <c r="AE12" s="118">
        <v>1549.1703996915462</v>
      </c>
      <c r="AF12" s="118">
        <v>1672.4222147028604</v>
      </c>
      <c r="AG12" s="118">
        <v>1781.86872830128</v>
      </c>
      <c r="AH12" s="118">
        <v>1741.2859739463831</v>
      </c>
      <c r="AI12" s="118">
        <v>1643.4330596824182</v>
      </c>
      <c r="AJ12" s="118">
        <v>1558.7170432631456</v>
      </c>
      <c r="AK12" s="118">
        <v>1559.5909231080527</v>
      </c>
      <c r="AL12" s="118">
        <v>1445.6885983043815</v>
      </c>
      <c r="AM12" s="118">
        <v>1271.5141143223514</v>
      </c>
      <c r="AN12" s="118">
        <v>1321.2951937712376</v>
      </c>
      <c r="AO12" s="118">
        <v>1260.87209360203</v>
      </c>
      <c r="AP12" s="118">
        <v>1262.3843462420609</v>
      </c>
      <c r="AQ12" s="118">
        <v>1274.8848151313068</v>
      </c>
      <c r="AR12" s="118">
        <v>1256.3942072859313</v>
      </c>
      <c r="AS12" s="118">
        <v>1356.7796313407005</v>
      </c>
      <c r="AT12" s="118">
        <v>1404.5197118345257</v>
      </c>
      <c r="AU12" s="118">
        <v>1425.3300462136895</v>
      </c>
      <c r="AV12" s="118">
        <v>1422.7059247071745</v>
      </c>
      <c r="AW12" s="118">
        <v>1485.7203172446084</v>
      </c>
      <c r="AX12" s="118">
        <v>1317.6335558052529</v>
      </c>
      <c r="AY12" s="118">
        <v>1355.3483044382651</v>
      </c>
      <c r="AZ12" s="118">
        <v>1338.2052616826213</v>
      </c>
      <c r="BA12" s="118">
        <v>1447.7108780738604</v>
      </c>
      <c r="BB12" s="118">
        <v>1277.3785946890966</v>
      </c>
      <c r="BC12" s="118">
        <v>1144.8523877956457</v>
      </c>
      <c r="BD12" s="118">
        <v>1283.6285690269501</v>
      </c>
      <c r="BE12" s="118">
        <v>1511.0054484883076</v>
      </c>
      <c r="BF12" s="118">
        <v>1322.8203709579573</v>
      </c>
      <c r="BG12" s="118">
        <v>1340.4659484578599</v>
      </c>
      <c r="BH12" s="118">
        <v>1483.8649656285072</v>
      </c>
      <c r="BI12" s="118">
        <v>1679.5127149556758</v>
      </c>
      <c r="BJ12" s="118">
        <v>1628.3284199535558</v>
      </c>
      <c r="BK12" s="118">
        <v>1560.3610813434457</v>
      </c>
      <c r="BL12" s="118">
        <v>1613.4348653044547</v>
      </c>
      <c r="BM12" s="118">
        <v>1912.9475749516992</v>
      </c>
      <c r="BN12" s="118">
        <v>1886.492177614145</v>
      </c>
      <c r="BO12" s="118">
        <v>1948.4642830467169</v>
      </c>
      <c r="BP12" s="118">
        <v>1918.3725340234926</v>
      </c>
      <c r="BQ12" s="118">
        <v>2477.3555461449296</v>
      </c>
      <c r="BR12" s="118">
        <v>1724.2515839358082</v>
      </c>
      <c r="BS12" s="118"/>
      <c r="BT12" s="133"/>
      <c r="BU12" s="133"/>
      <c r="BV12" s="133"/>
      <c r="BW12" s="133"/>
      <c r="BX12" s="133"/>
      <c r="BY12" s="133"/>
      <c r="BZ12" s="133"/>
      <c r="CA12" s="133"/>
      <c r="CB12" s="133"/>
      <c r="CC12" s="133"/>
      <c r="CD12" s="133"/>
      <c r="CE12" s="133"/>
      <c r="CF12" s="133"/>
      <c r="CG12" s="133"/>
      <c r="CH12" s="133"/>
      <c r="CI12" s="133"/>
      <c r="CJ12" s="133"/>
      <c r="CK12" s="133"/>
      <c r="CL12" s="133"/>
      <c r="CM12" s="133"/>
      <c r="CN12" s="133"/>
      <c r="CO12" s="133"/>
      <c r="CP12" s="133"/>
      <c r="CQ12" s="133"/>
      <c r="CR12" s="133"/>
      <c r="CS12" s="133"/>
      <c r="CT12" s="133"/>
      <c r="CU12" s="133"/>
      <c r="CV12" s="133"/>
      <c r="CW12" s="133"/>
      <c r="CX12" s="133"/>
      <c r="CY12" s="133"/>
      <c r="CZ12" s="133"/>
      <c r="DA12" s="133"/>
      <c r="DB12" s="133"/>
      <c r="DC12" s="133"/>
      <c r="DD12" s="133"/>
      <c r="DE12" s="133"/>
      <c r="DF12" s="133"/>
      <c r="DG12" s="133"/>
      <c r="DH12" s="133"/>
      <c r="DI12" s="133"/>
      <c r="DJ12" s="133"/>
      <c r="DK12" s="133"/>
      <c r="DL12" s="133"/>
      <c r="DM12" s="133"/>
      <c r="DN12" s="133"/>
      <c r="DO12" s="133"/>
      <c r="DP12" s="133"/>
      <c r="DQ12" s="133"/>
      <c r="DR12" s="133"/>
      <c r="DS12" s="133"/>
      <c r="DT12" s="133"/>
      <c r="DU12" s="133"/>
      <c r="DV12" s="133"/>
      <c r="DW12" s="133"/>
      <c r="DX12" s="133"/>
      <c r="DY12" s="133"/>
      <c r="DZ12" s="133"/>
      <c r="EA12" s="133"/>
      <c r="EB12" s="133"/>
      <c r="EC12" s="133"/>
      <c r="ED12" s="133"/>
      <c r="EE12" s="133"/>
      <c r="EF12" s="133"/>
      <c r="EG12" s="133"/>
      <c r="EH12" s="133"/>
      <c r="EI12" s="133"/>
      <c r="EJ12" s="133"/>
      <c r="EK12" s="133"/>
      <c r="EL12" s="133"/>
      <c r="EM12" s="133"/>
      <c r="EN12" s="133"/>
      <c r="EO12" s="133"/>
      <c r="EP12" s="133"/>
      <c r="EQ12" s="133"/>
      <c r="ER12" s="133"/>
      <c r="ES12" s="133"/>
      <c r="ET12" s="133"/>
      <c r="EU12" s="133"/>
      <c r="EV12" s="133"/>
      <c r="EW12" s="133"/>
      <c r="EX12" s="133"/>
      <c r="EY12" s="133"/>
      <c r="EZ12" s="133"/>
      <c r="FA12" s="133"/>
      <c r="FB12" s="133"/>
      <c r="FC12" s="133"/>
      <c r="FD12" s="133"/>
      <c r="FE12" s="133"/>
      <c r="FF12" s="133"/>
      <c r="FG12" s="133"/>
      <c r="FH12" s="133"/>
      <c r="FI12" s="133"/>
      <c r="FJ12" s="133"/>
      <c r="FK12" s="133"/>
      <c r="FL12" s="133"/>
      <c r="FM12" s="133"/>
      <c r="FN12" s="133"/>
      <c r="FO12" s="133"/>
    </row>
    <row r="13" spans="1:171" s="1" customFormat="1" ht="15" customHeight="1" x14ac:dyDescent="0.2">
      <c r="A13" s="44" t="s">
        <v>72</v>
      </c>
      <c r="B13" s="45">
        <v>2305.4368337589622</v>
      </c>
      <c r="C13" s="45">
        <v>2375.6686093247404</v>
      </c>
      <c r="D13" s="45">
        <v>2419.686180565388</v>
      </c>
      <c r="E13" s="45">
        <v>2518.0853763509099</v>
      </c>
      <c r="F13" s="45">
        <v>2704.1941392861886</v>
      </c>
      <c r="G13" s="45">
        <v>3095.3482272033393</v>
      </c>
      <c r="H13" s="45">
        <v>3145.6486561784041</v>
      </c>
      <c r="I13" s="45">
        <v>3117.8979773320693</v>
      </c>
      <c r="J13" s="45">
        <v>2633.3003664225284</v>
      </c>
      <c r="K13" s="45">
        <v>2486.6222399660555</v>
      </c>
      <c r="L13" s="45">
        <v>2522.5754452122906</v>
      </c>
      <c r="M13" s="45">
        <v>2469.4919483991257</v>
      </c>
      <c r="N13" s="45">
        <v>2519.3546179954815</v>
      </c>
      <c r="O13" s="45">
        <v>2582.7936419343487</v>
      </c>
      <c r="P13" s="45">
        <v>2438.1534257479452</v>
      </c>
      <c r="Q13" s="45">
        <v>2440.6013143222258</v>
      </c>
      <c r="R13" s="45">
        <v>2624.0892777368676</v>
      </c>
      <c r="S13" s="45">
        <v>2491.952699733803</v>
      </c>
      <c r="T13" s="45">
        <v>2452.7565211104456</v>
      </c>
      <c r="U13" s="45">
        <v>2392.724501418882</v>
      </c>
      <c r="V13" s="45">
        <v>2533.3468060873101</v>
      </c>
      <c r="W13" s="45">
        <v>2564.8521641810221</v>
      </c>
      <c r="X13" s="45">
        <v>2558.4361795581917</v>
      </c>
      <c r="Y13" s="45">
        <v>2544.0858501734751</v>
      </c>
      <c r="Z13" s="45">
        <v>2473.7715754577825</v>
      </c>
      <c r="AA13" s="45">
        <v>2470.9996659256335</v>
      </c>
      <c r="AB13" s="45">
        <v>2600.6764486164871</v>
      </c>
      <c r="AC13" s="45">
        <v>2723.0273100000963</v>
      </c>
      <c r="AD13" s="45">
        <v>2770.1517872457093</v>
      </c>
      <c r="AE13" s="45">
        <v>2782.3788462473367</v>
      </c>
      <c r="AF13" s="45">
        <v>2795.0105406954449</v>
      </c>
      <c r="AG13" s="45">
        <v>2837.5478258115086</v>
      </c>
      <c r="AH13" s="45">
        <v>2914.3024924677152</v>
      </c>
      <c r="AI13" s="45">
        <v>2830.7526989203457</v>
      </c>
      <c r="AJ13" s="45">
        <v>2884.3525531291757</v>
      </c>
      <c r="AK13" s="45">
        <v>2887.8152554827616</v>
      </c>
      <c r="AL13" s="45">
        <v>3202.6127134449193</v>
      </c>
      <c r="AM13" s="45">
        <v>3238.8839393787366</v>
      </c>
      <c r="AN13" s="45">
        <v>3319.7743475625116</v>
      </c>
      <c r="AO13" s="45">
        <v>3427.4159996138333</v>
      </c>
      <c r="AP13" s="45">
        <v>3308.8418577931775</v>
      </c>
      <c r="AQ13" s="45">
        <v>3254.8338422362649</v>
      </c>
      <c r="AR13" s="45">
        <v>3271.922523963538</v>
      </c>
      <c r="AS13" s="45">
        <v>3422.0417760070195</v>
      </c>
      <c r="AT13" s="45">
        <v>3406.8490624946867</v>
      </c>
      <c r="AU13" s="45">
        <v>3630.6391567143069</v>
      </c>
      <c r="AV13" s="45">
        <v>3844.0656990750331</v>
      </c>
      <c r="AW13" s="45">
        <v>3593.7840817159754</v>
      </c>
      <c r="AX13" s="45">
        <v>3831.4467236484438</v>
      </c>
      <c r="AY13" s="45">
        <v>3894.4422786125765</v>
      </c>
      <c r="AZ13" s="45">
        <v>3959.7901323532628</v>
      </c>
      <c r="BA13" s="45">
        <v>4133.2048653857155</v>
      </c>
      <c r="BB13" s="45">
        <v>3797.602761023471</v>
      </c>
      <c r="BC13" s="45">
        <v>3476.9645056714844</v>
      </c>
      <c r="BD13" s="45">
        <v>3643.0085158571119</v>
      </c>
      <c r="BE13" s="45">
        <v>3711.5802174479318</v>
      </c>
      <c r="BF13" s="45">
        <v>3260.8355601784183</v>
      </c>
      <c r="BG13" s="45">
        <v>3374.4003386919871</v>
      </c>
      <c r="BH13" s="45">
        <v>3407.3115330714163</v>
      </c>
      <c r="BI13" s="45">
        <v>3447.6615680581785</v>
      </c>
      <c r="BJ13" s="45">
        <v>3585.7572245168908</v>
      </c>
      <c r="BK13" s="45">
        <v>3642.4762340882567</v>
      </c>
      <c r="BL13" s="45">
        <v>3696.9231268642561</v>
      </c>
      <c r="BM13" s="45">
        <v>4025.4785433784182</v>
      </c>
      <c r="BN13" s="45">
        <v>3758.681760887936</v>
      </c>
      <c r="BO13" s="45">
        <v>4077.0091358949558</v>
      </c>
      <c r="BP13" s="45">
        <v>4189.7551790035432</v>
      </c>
      <c r="BQ13" s="45">
        <v>4724.7874479000966</v>
      </c>
      <c r="BR13" s="45">
        <v>4194.3549347696207</v>
      </c>
      <c r="BS13" s="118"/>
      <c r="BT13" s="133"/>
      <c r="BU13" s="133"/>
      <c r="BV13" s="133"/>
      <c r="BW13" s="133"/>
      <c r="BX13" s="133"/>
      <c r="BY13" s="133"/>
      <c r="BZ13" s="133"/>
      <c r="CA13" s="133"/>
      <c r="CB13" s="133"/>
      <c r="CC13" s="133"/>
      <c r="CD13" s="133"/>
      <c r="CE13" s="133"/>
      <c r="CF13" s="133"/>
      <c r="CG13" s="133"/>
      <c r="CH13" s="133"/>
      <c r="CI13" s="133"/>
      <c r="CJ13" s="133"/>
      <c r="CK13" s="133"/>
      <c r="CL13" s="133"/>
      <c r="CM13" s="133"/>
      <c r="CN13" s="133"/>
      <c r="CO13" s="133"/>
      <c r="CP13" s="133"/>
      <c r="CQ13" s="133"/>
      <c r="CR13" s="133"/>
      <c r="CS13" s="133"/>
      <c r="CT13" s="133"/>
      <c r="CU13" s="133"/>
      <c r="CV13" s="133"/>
      <c r="CW13" s="133"/>
      <c r="CX13" s="133"/>
      <c r="CY13" s="133"/>
      <c r="CZ13" s="133"/>
      <c r="DA13" s="133"/>
      <c r="DB13" s="133"/>
      <c r="DC13" s="133"/>
      <c r="DD13" s="133"/>
      <c r="DE13" s="133"/>
      <c r="DF13" s="133"/>
      <c r="DG13" s="133"/>
      <c r="DH13" s="133"/>
      <c r="DI13" s="133"/>
      <c r="DJ13" s="133"/>
      <c r="DK13" s="133"/>
      <c r="DL13" s="133"/>
      <c r="DM13" s="133"/>
      <c r="DN13" s="133"/>
      <c r="DO13" s="133"/>
      <c r="DP13" s="133"/>
      <c r="DQ13" s="133"/>
      <c r="DR13" s="133"/>
      <c r="DS13" s="133"/>
      <c r="DT13" s="133"/>
      <c r="DU13" s="133"/>
      <c r="DV13" s="133"/>
      <c r="DW13" s="133"/>
      <c r="DX13" s="133"/>
      <c r="DY13" s="133"/>
      <c r="DZ13" s="133"/>
      <c r="EA13" s="133"/>
      <c r="EB13" s="133"/>
      <c r="EC13" s="133"/>
      <c r="ED13" s="133"/>
      <c r="EE13" s="133"/>
      <c r="EF13" s="133"/>
      <c r="EG13" s="133"/>
      <c r="EH13" s="133"/>
      <c r="EI13" s="133"/>
      <c r="EJ13" s="133"/>
      <c r="EK13" s="133"/>
      <c r="EL13" s="133"/>
      <c r="EM13" s="133"/>
      <c r="EN13" s="133"/>
      <c r="EO13" s="133"/>
      <c r="EP13" s="133"/>
      <c r="EQ13" s="133"/>
      <c r="ER13" s="133"/>
      <c r="ES13" s="133"/>
      <c r="ET13" s="133"/>
      <c r="EU13" s="133"/>
      <c r="EV13" s="133"/>
      <c r="EW13" s="133"/>
      <c r="EX13" s="133"/>
      <c r="EY13" s="133"/>
      <c r="EZ13" s="133"/>
      <c r="FA13" s="133"/>
      <c r="FB13" s="133"/>
      <c r="FC13" s="133"/>
      <c r="FD13" s="133"/>
      <c r="FE13" s="133"/>
      <c r="FF13" s="133"/>
      <c r="FG13" s="133"/>
      <c r="FH13" s="133"/>
      <c r="FI13" s="133"/>
      <c r="FJ13" s="133"/>
      <c r="FK13" s="133"/>
      <c r="FL13" s="133"/>
      <c r="FM13" s="133"/>
      <c r="FN13" s="133"/>
      <c r="FO13" s="133"/>
    </row>
    <row r="14" spans="1:171" s="1" customFormat="1" ht="15" customHeight="1" x14ac:dyDescent="0.2">
      <c r="A14" s="117" t="s">
        <v>73</v>
      </c>
      <c r="B14" s="118">
        <v>3165.5225504605933</v>
      </c>
      <c r="C14" s="118">
        <v>3196.3621841763106</v>
      </c>
      <c r="D14" s="118">
        <v>3257.9745452767552</v>
      </c>
      <c r="E14" s="118">
        <v>3350.2247200863408</v>
      </c>
      <c r="F14" s="118">
        <v>3472.9075842864568</v>
      </c>
      <c r="G14" s="118">
        <v>3550.2639610953938</v>
      </c>
      <c r="H14" s="118">
        <v>3582.5647260835922</v>
      </c>
      <c r="I14" s="118">
        <v>3569.8817285345558</v>
      </c>
      <c r="J14" s="118">
        <v>3512.0857154165151</v>
      </c>
      <c r="K14" s="118">
        <v>3496.0494957673818</v>
      </c>
      <c r="L14" s="118">
        <v>3521.8927260580408</v>
      </c>
      <c r="M14" s="118">
        <v>3589.6870627580643</v>
      </c>
      <c r="N14" s="118">
        <v>3699.4569977584924</v>
      </c>
      <c r="O14" s="118">
        <v>3779.6114484800469</v>
      </c>
      <c r="P14" s="118">
        <v>3829.9829491920673</v>
      </c>
      <c r="Q14" s="118">
        <v>3850.3906045693957</v>
      </c>
      <c r="R14" s="118">
        <v>3840.6393574519652</v>
      </c>
      <c r="S14" s="118">
        <v>3848.302145790738</v>
      </c>
      <c r="T14" s="118">
        <v>3873.6671382293471</v>
      </c>
      <c r="U14" s="118">
        <v>3916.9083585279513</v>
      </c>
      <c r="V14" s="118">
        <v>3978.0829945832679</v>
      </c>
      <c r="W14" s="118">
        <v>4021.2369642032641</v>
      </c>
      <c r="X14" s="118">
        <v>4046.3803361000173</v>
      </c>
      <c r="Y14" s="118">
        <v>4053.50370511345</v>
      </c>
      <c r="Z14" s="118">
        <v>4042.5781529498472</v>
      </c>
      <c r="AA14" s="118">
        <v>4032.8736922593607</v>
      </c>
      <c r="AB14" s="118">
        <v>4024.4222321221141</v>
      </c>
      <c r="AC14" s="118">
        <v>4017.2389226686782</v>
      </c>
      <c r="AD14" s="118">
        <v>4011.3220787247587</v>
      </c>
      <c r="AE14" s="118">
        <v>3998.5431208892178</v>
      </c>
      <c r="AF14" s="118">
        <v>3978.7071895064687</v>
      </c>
      <c r="AG14" s="118">
        <v>3951.3096108795567</v>
      </c>
      <c r="AH14" s="118">
        <v>3915.5271475981749</v>
      </c>
      <c r="AI14" s="118">
        <v>3968.0221973834646</v>
      </c>
      <c r="AJ14" s="118">
        <v>4110.1237326443816</v>
      </c>
      <c r="AK14" s="118">
        <v>4341.2599223739799</v>
      </c>
      <c r="AL14" s="118">
        <v>4658.8284700645436</v>
      </c>
      <c r="AM14" s="118">
        <v>4832.8927912409699</v>
      </c>
      <c r="AN14" s="118">
        <v>4867.496170454513</v>
      </c>
      <c r="AO14" s="118">
        <v>4769.9655682399725</v>
      </c>
      <c r="AP14" s="118">
        <v>4550.8087867364975</v>
      </c>
      <c r="AQ14" s="118">
        <v>4370.7081154770467</v>
      </c>
      <c r="AR14" s="118">
        <v>4227.9175994670477</v>
      </c>
      <c r="AS14" s="118">
        <v>4119.7774983194086</v>
      </c>
      <c r="AT14" s="118">
        <v>4042.711742272189</v>
      </c>
      <c r="AU14" s="118">
        <v>4045.7051208916132</v>
      </c>
      <c r="AV14" s="118">
        <v>4121.0651431603219</v>
      </c>
      <c r="AW14" s="118">
        <v>4263.7939936758767</v>
      </c>
      <c r="AX14" s="118">
        <v>4471.3959535691865</v>
      </c>
      <c r="AY14" s="118">
        <v>4575.0744388260391</v>
      </c>
      <c r="AZ14" s="118">
        <v>4577.5050257910962</v>
      </c>
      <c r="BA14" s="118">
        <v>4471.634581813676</v>
      </c>
      <c r="BB14" s="118">
        <v>4240.3942385482978</v>
      </c>
      <c r="BC14" s="118">
        <v>4095.910786112674</v>
      </c>
      <c r="BD14" s="118">
        <v>4051.855073546636</v>
      </c>
      <c r="BE14" s="118">
        <v>4119.6219017923913</v>
      </c>
      <c r="BF14" s="118">
        <v>4308.2952870409681</v>
      </c>
      <c r="BG14" s="118">
        <v>4450.882875314699</v>
      </c>
      <c r="BH14" s="118">
        <v>4543.9453826288463</v>
      </c>
      <c r="BI14" s="118">
        <v>4584.9094550154823</v>
      </c>
      <c r="BJ14" s="118">
        <v>4473.0386669492591</v>
      </c>
      <c r="BK14" s="118">
        <v>4529.3359184197334</v>
      </c>
      <c r="BL14" s="118">
        <v>4602.4293243876291</v>
      </c>
      <c r="BM14" s="118">
        <v>4706.3494380782813</v>
      </c>
      <c r="BN14" s="118">
        <v>4719.6451081917521</v>
      </c>
      <c r="BO14" s="118">
        <v>4856.6422204409755</v>
      </c>
      <c r="BP14" s="118">
        <v>4946.2226858269369</v>
      </c>
      <c r="BQ14" s="118">
        <v>4998.2345382555759</v>
      </c>
      <c r="BR14" s="118">
        <v>4929.0496095987792</v>
      </c>
      <c r="BS14" s="118"/>
      <c r="BT14" s="133"/>
      <c r="BU14" s="133"/>
      <c r="BV14" s="133"/>
      <c r="BW14" s="133"/>
      <c r="BX14" s="133"/>
      <c r="BY14" s="133"/>
      <c r="BZ14" s="133"/>
      <c r="CA14" s="133"/>
      <c r="CB14" s="133"/>
      <c r="CC14" s="133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</row>
    <row r="15" spans="1:171" s="1" customFormat="1" ht="15" customHeight="1" x14ac:dyDescent="0.2">
      <c r="A15" s="44" t="s">
        <v>74</v>
      </c>
      <c r="B15" s="45">
        <v>651.5397914375568</v>
      </c>
      <c r="C15" s="45">
        <v>614.469379865679</v>
      </c>
      <c r="D15" s="45">
        <v>616.75616056039348</v>
      </c>
      <c r="E15" s="45">
        <v>697.78066813637088</v>
      </c>
      <c r="F15" s="45">
        <v>757.78502143067419</v>
      </c>
      <c r="G15" s="45">
        <v>717.45054014443872</v>
      </c>
      <c r="H15" s="45">
        <v>719.12669344913047</v>
      </c>
      <c r="I15" s="45">
        <v>814.84274497575598</v>
      </c>
      <c r="J15" s="45">
        <v>589.21687839014612</v>
      </c>
      <c r="K15" s="45">
        <v>680.16409463532784</v>
      </c>
      <c r="L15" s="45">
        <v>789.03786371888771</v>
      </c>
      <c r="M15" s="45">
        <v>910.34916325563916</v>
      </c>
      <c r="N15" s="45">
        <v>929.5632798721648</v>
      </c>
      <c r="O15" s="45">
        <v>807.40367967488851</v>
      </c>
      <c r="P15" s="45">
        <v>816.66924012318532</v>
      </c>
      <c r="Q15" s="45">
        <v>1052.7428003297596</v>
      </c>
      <c r="R15" s="45">
        <v>983.37482574051012</v>
      </c>
      <c r="S15" s="45">
        <v>1053.3670404521101</v>
      </c>
      <c r="T15" s="45">
        <v>1132.0929867793229</v>
      </c>
      <c r="U15" s="45">
        <v>1330.9921470280556</v>
      </c>
      <c r="V15" s="45">
        <v>1152.4402174890174</v>
      </c>
      <c r="W15" s="45">
        <v>1062.3646165080299</v>
      </c>
      <c r="X15" s="45">
        <v>1066.4251174651663</v>
      </c>
      <c r="Y15" s="45">
        <v>1399.3210485377858</v>
      </c>
      <c r="Z15" s="45">
        <v>1330.4865542713358</v>
      </c>
      <c r="AA15" s="45">
        <v>1232.5189619757</v>
      </c>
      <c r="AB15" s="45">
        <v>1167.4716106622136</v>
      </c>
      <c r="AC15" s="45">
        <v>1228.1758730907488</v>
      </c>
      <c r="AD15" s="45">
        <v>1163.5613127516806</v>
      </c>
      <c r="AE15" s="45">
        <v>1036.2856895889536</v>
      </c>
      <c r="AF15" s="45">
        <v>1027.8029320958842</v>
      </c>
      <c r="AG15" s="45">
        <v>1196.8840655634824</v>
      </c>
      <c r="AH15" s="45">
        <v>1253.8088183531825</v>
      </c>
      <c r="AI15" s="45">
        <v>1288.2749285876512</v>
      </c>
      <c r="AJ15" s="45">
        <v>1391.8196239786544</v>
      </c>
      <c r="AK15" s="45">
        <v>1787.5746290805123</v>
      </c>
      <c r="AL15" s="45">
        <v>1556.5721412917876</v>
      </c>
      <c r="AM15" s="45">
        <v>1502.5622332535884</v>
      </c>
      <c r="AN15" s="45">
        <v>1601.2399837702324</v>
      </c>
      <c r="AO15" s="45">
        <v>1499.1926416843917</v>
      </c>
      <c r="AP15" s="45">
        <v>1581.1410247123724</v>
      </c>
      <c r="AQ15" s="45">
        <v>1450.9241537745265</v>
      </c>
      <c r="AR15" s="45">
        <v>1370.3152165651563</v>
      </c>
      <c r="AS15" s="45">
        <v>1763.5136049479418</v>
      </c>
      <c r="AT15" s="45">
        <v>1694.3317708031543</v>
      </c>
      <c r="AU15" s="45">
        <v>1827.4685671007369</v>
      </c>
      <c r="AV15" s="45">
        <v>1788.337126218968</v>
      </c>
      <c r="AW15" s="45">
        <v>1891.9505358771412</v>
      </c>
      <c r="AX15" s="45">
        <v>1833.6887929148745</v>
      </c>
      <c r="AY15" s="45">
        <v>1795.7117802672492</v>
      </c>
      <c r="AZ15" s="45">
        <v>1861.4203852308287</v>
      </c>
      <c r="BA15" s="45">
        <v>2161.8950415870463</v>
      </c>
      <c r="BB15" s="45">
        <v>2149.6079413284351</v>
      </c>
      <c r="BC15" s="45">
        <v>565.27290282982074</v>
      </c>
      <c r="BD15" s="45">
        <v>754.42055855822684</v>
      </c>
      <c r="BE15" s="45">
        <v>947.26859728351701</v>
      </c>
      <c r="BF15" s="45">
        <v>844.22159041918462</v>
      </c>
      <c r="BG15" s="45">
        <v>2052.810101116449</v>
      </c>
      <c r="BH15" s="45">
        <v>1113.5427536408788</v>
      </c>
      <c r="BI15" s="45">
        <v>2131.9375548234871</v>
      </c>
      <c r="BJ15" s="45">
        <v>1809.7798976030315</v>
      </c>
      <c r="BK15" s="45">
        <v>1751.2438462340508</v>
      </c>
      <c r="BL15" s="45">
        <v>2367.3693066603978</v>
      </c>
      <c r="BM15" s="45">
        <v>3126.4535757503072</v>
      </c>
      <c r="BN15" s="45">
        <v>2512.6965016169024</v>
      </c>
      <c r="BO15" s="45">
        <v>2246.2709337956981</v>
      </c>
      <c r="BP15" s="45">
        <v>3008.6832065532085</v>
      </c>
      <c r="BQ15" s="45">
        <v>3480.9513407716486</v>
      </c>
      <c r="BR15" s="45">
        <v>2933.2092548037394</v>
      </c>
      <c r="BS15" s="118"/>
      <c r="BT15" s="133"/>
      <c r="BU15" s="133"/>
      <c r="BV15" s="133"/>
      <c r="BW15" s="133"/>
      <c r="BX15" s="133"/>
      <c r="BY15" s="133"/>
      <c r="BZ15" s="133"/>
      <c r="CA15" s="133"/>
      <c r="CB15" s="133"/>
      <c r="CC15" s="133"/>
      <c r="CD15" s="133"/>
      <c r="CE15" s="133"/>
      <c r="CF15" s="133"/>
      <c r="CG15" s="133"/>
      <c r="CH15" s="133"/>
      <c r="CI15" s="133"/>
      <c r="CJ15" s="133"/>
      <c r="CK15" s="133"/>
      <c r="CL15" s="133"/>
      <c r="CM15" s="133"/>
      <c r="CN15" s="133"/>
      <c r="CO15" s="133"/>
      <c r="CP15" s="133"/>
      <c r="CQ15" s="133"/>
      <c r="CR15" s="133"/>
      <c r="CS15" s="133"/>
      <c r="CT15" s="133"/>
      <c r="CU15" s="133"/>
      <c r="CV15" s="133"/>
      <c r="CW15" s="133"/>
      <c r="CX15" s="133"/>
      <c r="CY15" s="133"/>
      <c r="CZ15" s="133"/>
      <c r="DA15" s="133"/>
      <c r="DB15" s="133"/>
      <c r="DC15" s="133"/>
      <c r="DD15" s="133"/>
      <c r="DE15" s="133"/>
      <c r="DF15" s="133"/>
      <c r="DG15" s="133"/>
      <c r="DH15" s="133"/>
      <c r="DI15" s="133"/>
      <c r="DJ15" s="133"/>
      <c r="DK15" s="133"/>
      <c r="DL15" s="133"/>
      <c r="DM15" s="133"/>
      <c r="DN15" s="133"/>
      <c r="DO15" s="133"/>
      <c r="DP15" s="133"/>
      <c r="DQ15" s="133"/>
      <c r="DR15" s="133"/>
      <c r="DS15" s="133"/>
      <c r="DT15" s="133"/>
      <c r="DU15" s="133"/>
      <c r="DV15" s="133"/>
      <c r="DW15" s="133"/>
      <c r="DX15" s="133"/>
      <c r="DY15" s="133"/>
      <c r="DZ15" s="133"/>
      <c r="EA15" s="133"/>
      <c r="EB15" s="133"/>
      <c r="EC15" s="133"/>
      <c r="ED15" s="133"/>
      <c r="EE15" s="133"/>
      <c r="EF15" s="133"/>
      <c r="EG15" s="133"/>
      <c r="EH15" s="133"/>
      <c r="EI15" s="133"/>
      <c r="EJ15" s="133"/>
      <c r="EK15" s="133"/>
      <c r="EL15" s="133"/>
      <c r="EM15" s="133"/>
      <c r="EN15" s="133"/>
      <c r="EO15" s="133"/>
      <c r="EP15" s="133"/>
      <c r="EQ15" s="133"/>
      <c r="ER15" s="133"/>
      <c r="ES15" s="133"/>
      <c r="ET15" s="133"/>
      <c r="EU15" s="133"/>
      <c r="EV15" s="133"/>
      <c r="EW15" s="133"/>
      <c r="EX15" s="133"/>
      <c r="EY15" s="133"/>
      <c r="EZ15" s="133"/>
      <c r="FA15" s="133"/>
      <c r="FB15" s="133"/>
      <c r="FC15" s="133"/>
      <c r="FD15" s="133"/>
      <c r="FE15" s="133"/>
      <c r="FF15" s="133"/>
      <c r="FG15" s="133"/>
      <c r="FH15" s="133"/>
      <c r="FI15" s="133"/>
      <c r="FJ15" s="133"/>
      <c r="FK15" s="133"/>
      <c r="FL15" s="133"/>
      <c r="FM15" s="133"/>
      <c r="FN15" s="133"/>
      <c r="FO15" s="133"/>
    </row>
    <row r="16" spans="1:171" s="1" customFormat="1" ht="15" customHeight="1" x14ac:dyDescent="0.2">
      <c r="A16" s="117" t="s">
        <v>75</v>
      </c>
      <c r="B16" s="118">
        <v>2158.517942644934</v>
      </c>
      <c r="C16" s="118">
        <v>2410.73377848265</v>
      </c>
      <c r="D16" s="118">
        <v>2960.6299760487773</v>
      </c>
      <c r="E16" s="118">
        <v>3951.9393028236368</v>
      </c>
      <c r="F16" s="118">
        <v>2391.7195425381492</v>
      </c>
      <c r="G16" s="118">
        <v>2488.1141729833644</v>
      </c>
      <c r="H16" s="118">
        <v>3456.8121647262965</v>
      </c>
      <c r="I16" s="118">
        <v>3515.9331197521947</v>
      </c>
      <c r="J16" s="118">
        <v>2642.6546763040274</v>
      </c>
      <c r="K16" s="118">
        <v>3039.0159489885018</v>
      </c>
      <c r="L16" s="118">
        <v>3476.4730655941657</v>
      </c>
      <c r="M16" s="118">
        <v>4551.4193091133066</v>
      </c>
      <c r="N16" s="118">
        <v>2654.5350077417752</v>
      </c>
      <c r="O16" s="118">
        <v>3297.0304309918574</v>
      </c>
      <c r="P16" s="118">
        <v>3731.1942685940394</v>
      </c>
      <c r="Q16" s="118">
        <v>4290.4102926723308</v>
      </c>
      <c r="R16" s="118">
        <v>3350.318097403881</v>
      </c>
      <c r="S16" s="118">
        <v>3568.1107085222275</v>
      </c>
      <c r="T16" s="118">
        <v>3870.3130758084349</v>
      </c>
      <c r="U16" s="118">
        <v>4947.4531182654564</v>
      </c>
      <c r="V16" s="118">
        <v>3231.1211903482135</v>
      </c>
      <c r="W16" s="118">
        <v>3655.64004338523</v>
      </c>
      <c r="X16" s="118">
        <v>3829.6032836221893</v>
      </c>
      <c r="Y16" s="118">
        <v>5231.8604826443643</v>
      </c>
      <c r="Z16" s="118">
        <v>3501.2011592066892</v>
      </c>
      <c r="AA16" s="118">
        <v>3798.8770822092906</v>
      </c>
      <c r="AB16" s="118">
        <v>3494.5443162042779</v>
      </c>
      <c r="AC16" s="118">
        <v>5379.8384423797406</v>
      </c>
      <c r="AD16" s="118">
        <v>3946.6906219424259</v>
      </c>
      <c r="AE16" s="118">
        <v>4238.5923526797142</v>
      </c>
      <c r="AF16" s="118">
        <v>4291.8533697265202</v>
      </c>
      <c r="AG16" s="118">
        <v>4857.4366556513378</v>
      </c>
      <c r="AH16" s="118">
        <v>4110.4086842028919</v>
      </c>
      <c r="AI16" s="118">
        <v>4522.7132767179364</v>
      </c>
      <c r="AJ16" s="118">
        <v>3790.5992081097988</v>
      </c>
      <c r="AK16" s="118">
        <v>5820.8828309693754</v>
      </c>
      <c r="AL16" s="118">
        <v>4463.07039669197</v>
      </c>
      <c r="AM16" s="118">
        <v>4550.6937137057184</v>
      </c>
      <c r="AN16" s="118">
        <v>4469.0787284901216</v>
      </c>
      <c r="AO16" s="118">
        <v>6041.1461611121922</v>
      </c>
      <c r="AP16" s="118">
        <v>4203.5503862129253</v>
      </c>
      <c r="AQ16" s="118">
        <v>4640.6108099624407</v>
      </c>
      <c r="AR16" s="118">
        <v>5130.7559767990006</v>
      </c>
      <c r="AS16" s="118">
        <v>5687.1338270256356</v>
      </c>
      <c r="AT16" s="118">
        <v>4495.7348939027324</v>
      </c>
      <c r="AU16" s="118">
        <v>5020.5209125294314</v>
      </c>
      <c r="AV16" s="118">
        <v>5133.4864166863363</v>
      </c>
      <c r="AW16" s="118">
        <v>6124.1047768814988</v>
      </c>
      <c r="AX16" s="118">
        <v>5491.803561892676</v>
      </c>
      <c r="AY16" s="118">
        <v>5987.4387384899856</v>
      </c>
      <c r="AZ16" s="118">
        <v>5937.8842732521789</v>
      </c>
      <c r="BA16" s="118">
        <v>7265.1414263651604</v>
      </c>
      <c r="BB16" s="118">
        <v>5075.1504980152959</v>
      </c>
      <c r="BC16" s="118">
        <v>5363.6871894440483</v>
      </c>
      <c r="BD16" s="118">
        <v>5735.8888500685171</v>
      </c>
      <c r="BE16" s="118">
        <v>7024.4204624721388</v>
      </c>
      <c r="BF16" s="118">
        <v>5110.2670557267384</v>
      </c>
      <c r="BG16" s="118">
        <v>5791.1443103133652</v>
      </c>
      <c r="BH16" s="118">
        <v>5895.8671805543454</v>
      </c>
      <c r="BI16" s="118">
        <v>6976.3224534055516</v>
      </c>
      <c r="BJ16" s="118">
        <v>5293.3607622909713</v>
      </c>
      <c r="BK16" s="118">
        <v>5647.4850014552158</v>
      </c>
      <c r="BL16" s="118">
        <v>5914.4178786565844</v>
      </c>
      <c r="BM16" s="118">
        <v>6664.8268465611281</v>
      </c>
      <c r="BN16" s="118">
        <v>6219.1674892735718</v>
      </c>
      <c r="BO16" s="118">
        <v>6373.4495991054882</v>
      </c>
      <c r="BP16" s="118">
        <v>6525.0114158166443</v>
      </c>
      <c r="BQ16" s="118">
        <v>7320.7401250629191</v>
      </c>
      <c r="BR16" s="118">
        <v>6249.8166212069955</v>
      </c>
      <c r="BS16" s="118"/>
      <c r="BT16" s="133"/>
      <c r="BU16" s="133"/>
      <c r="BV16" s="133"/>
      <c r="BW16" s="133"/>
      <c r="BX16" s="133"/>
      <c r="BY16" s="133"/>
      <c r="BZ16" s="133"/>
      <c r="CA16" s="133"/>
      <c r="CB16" s="133"/>
      <c r="CC16" s="133"/>
      <c r="CD16" s="133"/>
      <c r="CE16" s="133"/>
      <c r="CF16" s="133"/>
      <c r="CG16" s="133"/>
      <c r="CH16" s="133"/>
      <c r="CI16" s="133"/>
      <c r="CJ16" s="133"/>
      <c r="CK16" s="133"/>
      <c r="CL16" s="133"/>
      <c r="CM16" s="133"/>
      <c r="CN16" s="133"/>
      <c r="CO16" s="133"/>
      <c r="CP16" s="133"/>
      <c r="CQ16" s="133"/>
      <c r="CR16" s="133"/>
      <c r="CS16" s="133"/>
      <c r="CT16" s="133"/>
      <c r="CU16" s="133"/>
      <c r="CV16" s="133"/>
      <c r="CW16" s="133"/>
      <c r="CX16" s="133"/>
      <c r="CY16" s="133"/>
      <c r="CZ16" s="133"/>
      <c r="DA16" s="133"/>
      <c r="DB16" s="133"/>
      <c r="DC16" s="133"/>
      <c r="DD16" s="133"/>
      <c r="DE16" s="133"/>
      <c r="DF16" s="133"/>
      <c r="DG16" s="133"/>
      <c r="DH16" s="133"/>
      <c r="DI16" s="133"/>
      <c r="DJ16" s="133"/>
      <c r="DK16" s="133"/>
      <c r="DL16" s="133"/>
      <c r="DM16" s="133"/>
      <c r="DN16" s="133"/>
      <c r="DO16" s="133"/>
      <c r="DP16" s="133"/>
      <c r="DQ16" s="133"/>
      <c r="DR16" s="133"/>
      <c r="DS16" s="133"/>
      <c r="DT16" s="133"/>
      <c r="DU16" s="133"/>
      <c r="DV16" s="133"/>
      <c r="DW16" s="133"/>
      <c r="DX16" s="133"/>
      <c r="DY16" s="133"/>
      <c r="DZ16" s="133"/>
      <c r="EA16" s="133"/>
      <c r="EB16" s="133"/>
      <c r="EC16" s="133"/>
      <c r="ED16" s="133"/>
      <c r="EE16" s="133"/>
      <c r="EF16" s="133"/>
      <c r="EG16" s="133"/>
      <c r="EH16" s="133"/>
      <c r="EI16" s="133"/>
      <c r="EJ16" s="133"/>
      <c r="EK16" s="133"/>
      <c r="EL16" s="133"/>
      <c r="EM16" s="133"/>
      <c r="EN16" s="133"/>
      <c r="EO16" s="133"/>
      <c r="EP16" s="133"/>
      <c r="EQ16" s="133"/>
      <c r="ER16" s="133"/>
      <c r="ES16" s="133"/>
      <c r="ET16" s="133"/>
      <c r="EU16" s="133"/>
      <c r="EV16" s="133"/>
      <c r="EW16" s="133"/>
      <c r="EX16" s="133"/>
      <c r="EY16" s="133"/>
      <c r="EZ16" s="133"/>
      <c r="FA16" s="133"/>
      <c r="FB16" s="133"/>
      <c r="FC16" s="133"/>
      <c r="FD16" s="133"/>
      <c r="FE16" s="133"/>
      <c r="FF16" s="133"/>
      <c r="FG16" s="133"/>
      <c r="FH16" s="133"/>
      <c r="FI16" s="133"/>
      <c r="FJ16" s="133"/>
      <c r="FK16" s="133"/>
      <c r="FL16" s="133"/>
      <c r="FM16" s="133"/>
      <c r="FN16" s="133"/>
      <c r="FO16" s="133"/>
    </row>
    <row r="17" spans="1:8988" ht="15" customHeight="1" x14ac:dyDescent="0.2">
      <c r="A17" s="44" t="s">
        <v>76</v>
      </c>
      <c r="B17" s="45">
        <v>1406.746901239401</v>
      </c>
      <c r="C17" s="45">
        <v>1421.7236786489404</v>
      </c>
      <c r="D17" s="45">
        <v>1512.0827538892424</v>
      </c>
      <c r="E17" s="45">
        <v>1423.838666222417</v>
      </c>
      <c r="F17" s="45">
        <v>1557.422548224773</v>
      </c>
      <c r="G17" s="45">
        <v>1577.6092693795454</v>
      </c>
      <c r="H17" s="45">
        <v>1626.9407720029274</v>
      </c>
      <c r="I17" s="45">
        <v>1634.4884103927552</v>
      </c>
      <c r="J17" s="45">
        <v>1612.5267223108347</v>
      </c>
      <c r="K17" s="45">
        <v>1646.9781251657982</v>
      </c>
      <c r="L17" s="45">
        <v>1668.4535304191973</v>
      </c>
      <c r="M17" s="45">
        <v>1664.4946221041696</v>
      </c>
      <c r="N17" s="45">
        <v>1721.8324904454664</v>
      </c>
      <c r="O17" s="45">
        <v>1799.6264959136763</v>
      </c>
      <c r="P17" s="45">
        <v>1748.5880669783508</v>
      </c>
      <c r="Q17" s="45">
        <v>1796.2839466625071</v>
      </c>
      <c r="R17" s="45">
        <v>1881.8385428282181</v>
      </c>
      <c r="S17" s="45">
        <v>1887.4001356887984</v>
      </c>
      <c r="T17" s="45">
        <v>1850.5536275397781</v>
      </c>
      <c r="U17" s="45">
        <v>1914.4536939432053</v>
      </c>
      <c r="V17" s="45">
        <v>1979.9754042799327</v>
      </c>
      <c r="W17" s="45">
        <v>2004.7963512662357</v>
      </c>
      <c r="X17" s="45">
        <v>2004.1705060490444</v>
      </c>
      <c r="Y17" s="45">
        <v>2073.0647384047875</v>
      </c>
      <c r="Z17" s="45">
        <v>2024.4232980852221</v>
      </c>
      <c r="AA17" s="45">
        <v>2033.3824262537346</v>
      </c>
      <c r="AB17" s="45">
        <v>2031.3868207899491</v>
      </c>
      <c r="AC17" s="45">
        <v>2094.9314548710931</v>
      </c>
      <c r="AD17" s="45">
        <v>2150.0407395600796</v>
      </c>
      <c r="AE17" s="45">
        <v>2148.2657641815558</v>
      </c>
      <c r="AF17" s="45">
        <v>2125.6049425823921</v>
      </c>
      <c r="AG17" s="45">
        <v>2154.4385536759719</v>
      </c>
      <c r="AH17" s="45">
        <v>2187.2144295084959</v>
      </c>
      <c r="AI17" s="45">
        <v>2193.6180422995199</v>
      </c>
      <c r="AJ17" s="45">
        <v>2179.2950657956417</v>
      </c>
      <c r="AK17" s="45">
        <v>2157.2074623963413</v>
      </c>
      <c r="AL17" s="45">
        <v>2341.8430690137402</v>
      </c>
      <c r="AM17" s="45">
        <v>2302.9563741337629</v>
      </c>
      <c r="AN17" s="45">
        <v>2330.6169857069513</v>
      </c>
      <c r="AO17" s="45">
        <v>2387.7355711455461</v>
      </c>
      <c r="AP17" s="45">
        <v>2379.2342353112763</v>
      </c>
      <c r="AQ17" s="45">
        <v>2381.8591718536254</v>
      </c>
      <c r="AR17" s="45">
        <v>2337.1559385737469</v>
      </c>
      <c r="AS17" s="45">
        <v>2404.1476542613518</v>
      </c>
      <c r="AT17" s="45">
        <v>2417.4610802416219</v>
      </c>
      <c r="AU17" s="45">
        <v>2505.5387318282824</v>
      </c>
      <c r="AV17" s="45">
        <v>2465.3172487284387</v>
      </c>
      <c r="AW17" s="45">
        <v>2595.2619392016568</v>
      </c>
      <c r="AX17" s="45">
        <v>2567.0477066690132</v>
      </c>
      <c r="AY17" s="45">
        <v>2599.8963804514979</v>
      </c>
      <c r="AZ17" s="45">
        <v>2516.8364663461307</v>
      </c>
      <c r="BA17" s="45">
        <v>2547.1264465333588</v>
      </c>
      <c r="BB17" s="45">
        <v>2412.2346829047087</v>
      </c>
      <c r="BC17" s="45">
        <v>2355.0326666914702</v>
      </c>
      <c r="BD17" s="45">
        <v>2385.8926764586568</v>
      </c>
      <c r="BE17" s="45">
        <v>2528.5389739451653</v>
      </c>
      <c r="BF17" s="45">
        <v>2719.3688461369193</v>
      </c>
      <c r="BG17" s="45">
        <v>2915.3520779802643</v>
      </c>
      <c r="BH17" s="45">
        <v>2872.8883464797736</v>
      </c>
      <c r="BI17" s="45">
        <v>3065.318729403044</v>
      </c>
      <c r="BJ17" s="45">
        <v>2935.4239404431278</v>
      </c>
      <c r="BK17" s="45">
        <v>3024.0277145927134</v>
      </c>
      <c r="BL17" s="45">
        <v>2918.7878658634249</v>
      </c>
      <c r="BM17" s="45">
        <v>3104.8627933910202</v>
      </c>
      <c r="BN17" s="45">
        <v>2828.5031903759746</v>
      </c>
      <c r="BO17" s="45">
        <v>3007.2504722412637</v>
      </c>
      <c r="BP17" s="45">
        <v>2924.3763637211687</v>
      </c>
      <c r="BQ17" s="45">
        <v>3332.4742481546891</v>
      </c>
      <c r="BR17" s="45">
        <v>2867.2676456796016</v>
      </c>
      <c r="BS17" s="118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</row>
    <row r="18" spans="1:8988" ht="15" customHeight="1" x14ac:dyDescent="0.2">
      <c r="A18" s="117" t="s">
        <v>115</v>
      </c>
      <c r="B18" s="118">
        <v>381.3509950462514</v>
      </c>
      <c r="C18" s="118">
        <v>382.80585958816283</v>
      </c>
      <c r="D18" s="118">
        <v>406.71404624618015</v>
      </c>
      <c r="E18" s="118">
        <v>491.7320991194058</v>
      </c>
      <c r="F18" s="118">
        <v>395.66281760789428</v>
      </c>
      <c r="G18" s="118">
        <v>447.55894889676966</v>
      </c>
      <c r="H18" s="118">
        <v>458.30563137409933</v>
      </c>
      <c r="I18" s="118">
        <v>540.51560212123695</v>
      </c>
      <c r="J18" s="118">
        <v>363.58838483150896</v>
      </c>
      <c r="K18" s="118">
        <v>623.80951124123908</v>
      </c>
      <c r="L18" s="118">
        <v>507.64766891970169</v>
      </c>
      <c r="M18" s="118">
        <v>543.75743500755027</v>
      </c>
      <c r="N18" s="118">
        <v>526.48938806788135</v>
      </c>
      <c r="O18" s="118">
        <v>563.05786897539758</v>
      </c>
      <c r="P18" s="118">
        <v>582.49546470445739</v>
      </c>
      <c r="Q18" s="118">
        <v>611.71527825226383</v>
      </c>
      <c r="R18" s="118">
        <v>630.3475431677723</v>
      </c>
      <c r="S18" s="118">
        <v>656.6509140605807</v>
      </c>
      <c r="T18" s="118">
        <v>655.19418963408839</v>
      </c>
      <c r="U18" s="118">
        <v>673.63235313755808</v>
      </c>
      <c r="V18" s="118">
        <v>544.5726200953319</v>
      </c>
      <c r="W18" s="118">
        <v>586.42664274756419</v>
      </c>
      <c r="X18" s="118">
        <v>473.84714567678338</v>
      </c>
      <c r="Y18" s="118">
        <v>732.3445914803201</v>
      </c>
      <c r="Z18" s="118">
        <v>682.60477858772879</v>
      </c>
      <c r="AA18" s="118">
        <v>754.32353033390848</v>
      </c>
      <c r="AB18" s="118">
        <v>677.5318200857115</v>
      </c>
      <c r="AC18" s="118">
        <v>860.17387099265022</v>
      </c>
      <c r="AD18" s="118">
        <v>741.09773412845379</v>
      </c>
      <c r="AE18" s="118">
        <v>727.05160234208097</v>
      </c>
      <c r="AF18" s="118">
        <v>711.97608140963291</v>
      </c>
      <c r="AG18" s="118">
        <v>1026.4515821198322</v>
      </c>
      <c r="AH18" s="118">
        <v>709.58597032722275</v>
      </c>
      <c r="AI18" s="118">
        <v>703.86417567874651</v>
      </c>
      <c r="AJ18" s="118">
        <v>834.06422125181678</v>
      </c>
      <c r="AK18" s="118">
        <v>953.9486327422145</v>
      </c>
      <c r="AL18" s="118">
        <v>729.43627020282997</v>
      </c>
      <c r="AM18" s="118">
        <v>792.72877867062243</v>
      </c>
      <c r="AN18" s="118">
        <v>930.96612689299047</v>
      </c>
      <c r="AO18" s="118">
        <v>1090.4698242335576</v>
      </c>
      <c r="AP18" s="118">
        <v>956.57091874035018</v>
      </c>
      <c r="AQ18" s="118">
        <v>1005.4633721298334</v>
      </c>
      <c r="AR18" s="118">
        <v>1110.8537418141841</v>
      </c>
      <c r="AS18" s="118">
        <v>1195.5959673156324</v>
      </c>
      <c r="AT18" s="118">
        <v>971.92880264373764</v>
      </c>
      <c r="AU18" s="118">
        <v>992.65976157791943</v>
      </c>
      <c r="AV18" s="118">
        <v>1040.4128120474813</v>
      </c>
      <c r="AW18" s="118">
        <v>1131.8986237308618</v>
      </c>
      <c r="AX18" s="118">
        <v>1173.1848660916803</v>
      </c>
      <c r="AY18" s="118">
        <v>1127.7386808673339</v>
      </c>
      <c r="AZ18" s="118">
        <v>1087.6258397475492</v>
      </c>
      <c r="BA18" s="118">
        <v>1034.7576132934362</v>
      </c>
      <c r="BB18" s="118">
        <v>1056.1627302733646</v>
      </c>
      <c r="BC18" s="118">
        <v>1043.3743199810572</v>
      </c>
      <c r="BD18" s="118">
        <v>1052.5376335264909</v>
      </c>
      <c r="BE18" s="118">
        <v>1376.5593162190887</v>
      </c>
      <c r="BF18" s="118">
        <v>1289.9988151167929</v>
      </c>
      <c r="BG18" s="118">
        <v>1393.6303051773903</v>
      </c>
      <c r="BH18" s="118">
        <v>1480.3138492496776</v>
      </c>
      <c r="BI18" s="118">
        <v>1561.4340304561399</v>
      </c>
      <c r="BJ18" s="118">
        <v>1246.4569827550283</v>
      </c>
      <c r="BK18" s="118">
        <v>1384.5718011323122</v>
      </c>
      <c r="BL18" s="118">
        <v>1401.9338582405103</v>
      </c>
      <c r="BM18" s="118">
        <v>1772.3091583943467</v>
      </c>
      <c r="BN18" s="118">
        <v>1094.5852289781931</v>
      </c>
      <c r="BO18" s="118">
        <v>1178.116439650501</v>
      </c>
      <c r="BP18" s="118">
        <v>1441.6704888690131</v>
      </c>
      <c r="BQ18" s="118">
        <v>1723.8926470025615</v>
      </c>
      <c r="BR18" s="118">
        <v>1272.424947984133</v>
      </c>
      <c r="BS18" s="118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</row>
    <row r="19" spans="1:8988" ht="15" customHeight="1" x14ac:dyDescent="0.2">
      <c r="A19" s="44" t="s">
        <v>77</v>
      </c>
      <c r="B19" s="45">
        <v>562.04268735743813</v>
      </c>
      <c r="C19" s="45">
        <v>559.54351473476765</v>
      </c>
      <c r="D19" s="45">
        <v>554.54883243089</v>
      </c>
      <c r="E19" s="45">
        <v>547.0639654769036</v>
      </c>
      <c r="F19" s="45">
        <v>537.09189937004396</v>
      </c>
      <c r="G19" s="45">
        <v>537.56005546588779</v>
      </c>
      <c r="H19" s="45">
        <v>548.46088632488227</v>
      </c>
      <c r="I19" s="45">
        <v>569.71615883918525</v>
      </c>
      <c r="J19" s="45">
        <v>601.17486992361671</v>
      </c>
      <c r="K19" s="45">
        <v>625.14584294509177</v>
      </c>
      <c r="L19" s="45">
        <v>641.74021303813583</v>
      </c>
      <c r="M19" s="45">
        <v>651.03307409315596</v>
      </c>
      <c r="N19" s="45">
        <v>653.06670518250814</v>
      </c>
      <c r="O19" s="45">
        <v>646.46461467699362</v>
      </c>
      <c r="P19" s="45">
        <v>631.32283498960612</v>
      </c>
      <c r="Q19" s="45">
        <v>607.93284515089181</v>
      </c>
      <c r="R19" s="45">
        <v>576.79914893351565</v>
      </c>
      <c r="S19" s="45">
        <v>588.58596217878346</v>
      </c>
      <c r="T19" s="45">
        <v>641.47945891294432</v>
      </c>
      <c r="U19" s="45">
        <v>735.5394299747569</v>
      </c>
      <c r="V19" s="45">
        <v>872.74220402877324</v>
      </c>
      <c r="W19" s="45">
        <v>953.46637621557352</v>
      </c>
      <c r="X19" s="45">
        <v>976.76059796198547</v>
      </c>
      <c r="Y19" s="45">
        <v>943.00682179366777</v>
      </c>
      <c r="Z19" s="45">
        <v>853.94012115122518</v>
      </c>
      <c r="AA19" s="45">
        <v>805.27524103354529</v>
      </c>
      <c r="AB19" s="45">
        <v>795.27694763946624</v>
      </c>
      <c r="AC19" s="45">
        <v>823.1336901757636</v>
      </c>
      <c r="AD19" s="45">
        <v>888.97215184010042</v>
      </c>
      <c r="AE19" s="45">
        <v>939.59384274618378</v>
      </c>
      <c r="AF19" s="45">
        <v>974.8648694320533</v>
      </c>
      <c r="AG19" s="45">
        <v>994.76313598166314</v>
      </c>
      <c r="AH19" s="45">
        <v>999.37826551872365</v>
      </c>
      <c r="AI19" s="45">
        <v>999.61420519516116</v>
      </c>
      <c r="AJ19" s="45">
        <v>995.51712335339471</v>
      </c>
      <c r="AK19" s="45">
        <v>987.03140593272099</v>
      </c>
      <c r="AL19" s="45">
        <v>974.00033796028981</v>
      </c>
      <c r="AM19" s="45">
        <v>968.08385476154967</v>
      </c>
      <c r="AN19" s="45">
        <v>969.37184478710799</v>
      </c>
      <c r="AO19" s="45">
        <v>977.38296249105156</v>
      </c>
      <c r="AP19" s="45">
        <v>991.04770141795905</v>
      </c>
      <c r="AQ19" s="45">
        <v>996.52789318644295</v>
      </c>
      <c r="AR19" s="45">
        <v>994.98684107187557</v>
      </c>
      <c r="AS19" s="45">
        <v>986.56856432372308</v>
      </c>
      <c r="AT19" s="45">
        <v>970.39301919296383</v>
      </c>
      <c r="AU19" s="45">
        <v>1000.1658472942402</v>
      </c>
      <c r="AV19" s="45">
        <v>1075.7717867951822</v>
      </c>
      <c r="AW19" s="45">
        <v>1192.9623467176143</v>
      </c>
      <c r="AX19" s="45">
        <v>1343.1057288750294</v>
      </c>
      <c r="AY19" s="45">
        <v>1385.6902110473713</v>
      </c>
      <c r="AZ19" s="45">
        <v>1328.6076417745758</v>
      </c>
      <c r="BA19" s="45">
        <v>1158.6814183030235</v>
      </c>
      <c r="BB19" s="45">
        <v>841.99513192793722</v>
      </c>
      <c r="BC19" s="45">
        <v>622.01100003575164</v>
      </c>
      <c r="BD19" s="45">
        <v>532.77195604008341</v>
      </c>
      <c r="BE19" s="45">
        <v>586.12191199622725</v>
      </c>
      <c r="BF19" s="45">
        <v>772.50963483487465</v>
      </c>
      <c r="BG19" s="45">
        <v>910.76479161645477</v>
      </c>
      <c r="BH19" s="45">
        <v>1009.6293649118916</v>
      </c>
      <c r="BI19" s="45">
        <v>1074.6402086367798</v>
      </c>
      <c r="BJ19" s="45">
        <v>1062.4828175228708</v>
      </c>
      <c r="BK19" s="45">
        <v>1117.0397837309777</v>
      </c>
      <c r="BL19" s="45">
        <v>1185.4512161031435</v>
      </c>
      <c r="BM19" s="45">
        <v>1286.6677386914132</v>
      </c>
      <c r="BN19" s="45">
        <v>1352.5569177945576</v>
      </c>
      <c r="BO19" s="45">
        <v>1454.5548845571941</v>
      </c>
      <c r="BP19" s="45">
        <v>1522.0442183867688</v>
      </c>
      <c r="BQ19" s="45">
        <v>1567.7383977924483</v>
      </c>
      <c r="BR19" s="45">
        <v>1382.9348743738215</v>
      </c>
      <c r="BS19" s="118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</row>
    <row r="20" spans="1:8988" s="50" customFormat="1" ht="15" customHeight="1" x14ac:dyDescent="0.25">
      <c r="A20" s="115" t="s">
        <v>78</v>
      </c>
      <c r="B20" s="116">
        <v>28100.436857214285</v>
      </c>
      <c r="C20" s="116">
        <v>29220.560284943931</v>
      </c>
      <c r="D20" s="116">
        <v>27762.791624227539</v>
      </c>
      <c r="E20" s="116">
        <v>31175.997233614224</v>
      </c>
      <c r="F20" s="116">
        <v>29827.945525247684</v>
      </c>
      <c r="G20" s="116">
        <v>29663.469349802606</v>
      </c>
      <c r="H20" s="116">
        <v>32825.985676880919</v>
      </c>
      <c r="I20" s="116">
        <v>36533.810448068813</v>
      </c>
      <c r="J20" s="116">
        <v>32518.562366398201</v>
      </c>
      <c r="K20" s="116">
        <v>31958.206436936183</v>
      </c>
      <c r="L20" s="116">
        <v>33694.148293944636</v>
      </c>
      <c r="M20" s="116">
        <v>33338.031902720984</v>
      </c>
      <c r="N20" s="116">
        <v>32404.993812512494</v>
      </c>
      <c r="O20" s="116">
        <v>33894.252198742113</v>
      </c>
      <c r="P20" s="116">
        <v>33781.184020223431</v>
      </c>
      <c r="Q20" s="116">
        <v>33965.384968521961</v>
      </c>
      <c r="R20" s="116">
        <v>33073.291939389339</v>
      </c>
      <c r="S20" s="116">
        <v>34931.083112943372</v>
      </c>
      <c r="T20" s="116">
        <v>36041.559494102054</v>
      </c>
      <c r="U20" s="116">
        <v>37483.202453565216</v>
      </c>
      <c r="V20" s="116">
        <v>34691.531531102766</v>
      </c>
      <c r="W20" s="116">
        <v>35333.226652381243</v>
      </c>
      <c r="X20" s="116">
        <v>36630.224930852375</v>
      </c>
      <c r="Y20" s="116">
        <v>39432.742885663654</v>
      </c>
      <c r="Z20" s="116">
        <v>37195.506495688431</v>
      </c>
      <c r="AA20" s="116">
        <v>36141.22132638425</v>
      </c>
      <c r="AB20" s="116">
        <v>36578.466734588997</v>
      </c>
      <c r="AC20" s="116">
        <v>39152.81544333831</v>
      </c>
      <c r="AD20" s="116">
        <v>37300.528033981514</v>
      </c>
      <c r="AE20" s="116">
        <v>36825.517040670929</v>
      </c>
      <c r="AF20" s="116">
        <v>37399.015865738955</v>
      </c>
      <c r="AG20" s="116">
        <v>38935.287059608585</v>
      </c>
      <c r="AH20" s="116">
        <v>37739.397215407589</v>
      </c>
      <c r="AI20" s="116">
        <v>37389.290469695174</v>
      </c>
      <c r="AJ20" s="116">
        <v>37177.73823359728</v>
      </c>
      <c r="AK20" s="116">
        <v>41042.339081299935</v>
      </c>
      <c r="AL20" s="116">
        <v>40029.671687208604</v>
      </c>
      <c r="AM20" s="116">
        <v>39560.191941276367</v>
      </c>
      <c r="AN20" s="116">
        <v>40292.979458357448</v>
      </c>
      <c r="AO20" s="116">
        <v>42880.034913157586</v>
      </c>
      <c r="AP20" s="116">
        <v>43190.154537241957</v>
      </c>
      <c r="AQ20" s="116">
        <v>41246.624949563455</v>
      </c>
      <c r="AR20" s="116">
        <v>42104.883527105427</v>
      </c>
      <c r="AS20" s="116">
        <v>44344.036986089144</v>
      </c>
      <c r="AT20" s="116">
        <v>42412.559246390141</v>
      </c>
      <c r="AU20" s="116">
        <v>43354.783739924344</v>
      </c>
      <c r="AV20" s="116">
        <v>45980.320029654285</v>
      </c>
      <c r="AW20" s="116">
        <v>46596.291984031224</v>
      </c>
      <c r="AX20" s="116">
        <v>46517.888920806479</v>
      </c>
      <c r="AY20" s="116">
        <v>46543.361041946162</v>
      </c>
      <c r="AZ20" s="116">
        <v>49286.952558916157</v>
      </c>
      <c r="BA20" s="116">
        <v>51858.949478331189</v>
      </c>
      <c r="BB20" s="116">
        <v>47217.155110767228</v>
      </c>
      <c r="BC20" s="116">
        <v>30836.059639939544</v>
      </c>
      <c r="BD20" s="116">
        <v>36393.418282303799</v>
      </c>
      <c r="BE20" s="116">
        <v>38707.169966989415</v>
      </c>
      <c r="BF20" s="116">
        <v>35685.89998201155</v>
      </c>
      <c r="BG20" s="116">
        <v>40047.900157871991</v>
      </c>
      <c r="BH20" s="116">
        <v>42103.395027376733</v>
      </c>
      <c r="BI20" s="116">
        <v>48624.657832739744</v>
      </c>
      <c r="BJ20" s="116">
        <v>45874.059769770523</v>
      </c>
      <c r="BK20" s="116">
        <v>48608.063532236265</v>
      </c>
      <c r="BL20" s="116">
        <v>54345.218850509482</v>
      </c>
      <c r="BM20" s="116">
        <v>57960.495126372094</v>
      </c>
      <c r="BN20" s="116">
        <v>52963.03563618692</v>
      </c>
      <c r="BO20" s="116">
        <v>52353.045335531322</v>
      </c>
      <c r="BP20" s="116">
        <v>57211.032751102059</v>
      </c>
      <c r="BQ20" s="116">
        <v>63675.1690031291</v>
      </c>
      <c r="BR20" s="116">
        <v>59578.938012466489</v>
      </c>
      <c r="BS20" s="116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  <c r="CZ20" s="135"/>
      <c r="DA20" s="135"/>
      <c r="DB20" s="135"/>
      <c r="DC20" s="135"/>
      <c r="DD20" s="135"/>
      <c r="DE20" s="135"/>
      <c r="DF20" s="135"/>
      <c r="DG20" s="135"/>
      <c r="DH20" s="135"/>
      <c r="DI20" s="135"/>
      <c r="DJ20" s="135"/>
      <c r="DK20" s="135"/>
      <c r="DL20" s="135"/>
      <c r="DM20" s="135"/>
      <c r="DN20" s="135"/>
      <c r="DO20" s="135"/>
      <c r="DP20" s="135"/>
      <c r="DQ20" s="135"/>
      <c r="DR20" s="135"/>
      <c r="DS20" s="135"/>
      <c r="DT20" s="135"/>
      <c r="DU20" s="135"/>
      <c r="DV20" s="135"/>
      <c r="DW20" s="135"/>
      <c r="DX20" s="135"/>
      <c r="DY20" s="135"/>
      <c r="DZ20" s="135"/>
      <c r="EA20" s="135"/>
      <c r="EB20" s="135"/>
      <c r="EC20" s="135"/>
      <c r="ED20" s="135"/>
      <c r="EE20" s="135"/>
      <c r="EF20" s="135"/>
      <c r="EG20" s="135"/>
      <c r="EH20" s="135"/>
      <c r="EI20" s="135"/>
      <c r="EJ20" s="135"/>
      <c r="EK20" s="135"/>
      <c r="EL20" s="135"/>
      <c r="EM20" s="135"/>
      <c r="EN20" s="135"/>
      <c r="EO20" s="135"/>
      <c r="EP20" s="135"/>
      <c r="EQ20" s="135"/>
      <c r="ER20" s="135"/>
      <c r="ES20" s="135"/>
      <c r="ET20" s="135"/>
      <c r="EU20" s="135"/>
      <c r="EV20" s="135"/>
      <c r="EW20" s="135"/>
      <c r="EX20" s="135"/>
      <c r="EY20" s="135"/>
      <c r="EZ20" s="135"/>
      <c r="FA20" s="135"/>
      <c r="FB20" s="135"/>
      <c r="FC20" s="135"/>
      <c r="FD20" s="135"/>
      <c r="FE20" s="135"/>
      <c r="FF20" s="135"/>
      <c r="FG20" s="135"/>
      <c r="FH20" s="135"/>
      <c r="FI20" s="135"/>
      <c r="FJ20" s="135"/>
      <c r="FK20" s="135"/>
      <c r="FL20" s="135"/>
      <c r="FM20" s="135"/>
      <c r="FN20" s="135"/>
      <c r="FO20" s="135"/>
    </row>
    <row r="21" spans="1:8988" ht="15" customHeight="1" x14ac:dyDescent="0.2">
      <c r="A21" s="42" t="s">
        <v>79</v>
      </c>
      <c r="B21" s="43">
        <v>3851.3987781301339</v>
      </c>
      <c r="C21" s="43">
        <v>4055.7863555936287</v>
      </c>
      <c r="D21" s="43">
        <v>4071.2913025544121</v>
      </c>
      <c r="E21" s="43">
        <v>4746.0385637218269</v>
      </c>
      <c r="F21" s="43">
        <v>4232.2875337750947</v>
      </c>
      <c r="G21" s="43">
        <v>4650.3790847734863</v>
      </c>
      <c r="H21" s="43">
        <v>4665.9446613709306</v>
      </c>
      <c r="I21" s="43">
        <v>5230.1667200804868</v>
      </c>
      <c r="J21" s="43">
        <v>4050.3829658297168</v>
      </c>
      <c r="K21" s="43">
        <v>4092.7222974337947</v>
      </c>
      <c r="L21" s="43">
        <v>4320.2611900258607</v>
      </c>
      <c r="M21" s="43">
        <v>4280.0565467106262</v>
      </c>
      <c r="N21" s="43">
        <v>3841.1525093454511</v>
      </c>
      <c r="O21" s="43">
        <v>4602.1587803831289</v>
      </c>
      <c r="P21" s="43">
        <v>4618.9555706502906</v>
      </c>
      <c r="Q21" s="43">
        <v>4854.8281396211314</v>
      </c>
      <c r="R21" s="43">
        <v>4685.6838254942377</v>
      </c>
      <c r="S21" s="43">
        <v>5153.9344629888792</v>
      </c>
      <c r="T21" s="43">
        <v>4871.95750067881</v>
      </c>
      <c r="U21" s="43">
        <v>6024.6332108380702</v>
      </c>
      <c r="V21" s="43">
        <v>4713.1910564865266</v>
      </c>
      <c r="W21" s="43">
        <v>4469.344204254372</v>
      </c>
      <c r="X21" s="43">
        <v>4779.9297736031995</v>
      </c>
      <c r="Y21" s="43">
        <v>5084.9779656559031</v>
      </c>
      <c r="Z21" s="43">
        <v>4460.8071839070117</v>
      </c>
      <c r="AA21" s="43">
        <v>4723.4873687224408</v>
      </c>
      <c r="AB21" s="43">
        <v>5108.3933680356031</v>
      </c>
      <c r="AC21" s="43">
        <v>5186.0040793349453</v>
      </c>
      <c r="AD21" s="43">
        <v>4543.1682149379294</v>
      </c>
      <c r="AE21" s="43">
        <v>4620.5148184045793</v>
      </c>
      <c r="AF21" s="43">
        <v>4667.7030243137679</v>
      </c>
      <c r="AG21" s="43">
        <v>5258.9129423437244</v>
      </c>
      <c r="AH21" s="43">
        <v>4831.9461576949343</v>
      </c>
      <c r="AI21" s="43">
        <v>5158.8686933415574</v>
      </c>
      <c r="AJ21" s="43">
        <v>4796.8275489343368</v>
      </c>
      <c r="AK21" s="43">
        <v>5774.4066000291723</v>
      </c>
      <c r="AL21" s="43">
        <v>5290.8914330681109</v>
      </c>
      <c r="AM21" s="43">
        <v>5259.4856274450876</v>
      </c>
      <c r="AN21" s="43">
        <v>5326.3073931829831</v>
      </c>
      <c r="AO21" s="43">
        <v>5762.5125463038185</v>
      </c>
      <c r="AP21" s="43">
        <v>6068.5926793067138</v>
      </c>
      <c r="AQ21" s="43">
        <v>5886.7855589403371</v>
      </c>
      <c r="AR21" s="43">
        <v>5880.6413766374644</v>
      </c>
      <c r="AS21" s="43">
        <v>6573.4563851154871</v>
      </c>
      <c r="AT21" s="43">
        <v>6293.603066919607</v>
      </c>
      <c r="AU21" s="43">
        <v>6382.5867766803804</v>
      </c>
      <c r="AV21" s="43">
        <v>6800.3018857960014</v>
      </c>
      <c r="AW21" s="43">
        <v>8165.7902706040122</v>
      </c>
      <c r="AX21" s="43">
        <v>6415.9812482052776</v>
      </c>
      <c r="AY21" s="43">
        <v>6602.8786272219104</v>
      </c>
      <c r="AZ21" s="43">
        <v>6840.4895725304041</v>
      </c>
      <c r="BA21" s="43">
        <v>7762.0875520424115</v>
      </c>
      <c r="BB21" s="43">
        <v>7636.6377139797169</v>
      </c>
      <c r="BC21" s="43">
        <v>4577.3313896526397</v>
      </c>
      <c r="BD21" s="43">
        <v>4867.2107164827867</v>
      </c>
      <c r="BE21" s="43">
        <v>6084.8141798848546</v>
      </c>
      <c r="BF21" s="43">
        <v>5358.3117550658208</v>
      </c>
      <c r="BG21" s="43">
        <v>5302.4787513636984</v>
      </c>
      <c r="BH21" s="43">
        <v>6530.9401024931494</v>
      </c>
      <c r="BI21" s="43">
        <v>7615.2703910773289</v>
      </c>
      <c r="BJ21" s="43">
        <v>7568.6131970499428</v>
      </c>
      <c r="BK21" s="43">
        <v>8515.6421944775975</v>
      </c>
      <c r="BL21" s="43">
        <v>9121.1165882307378</v>
      </c>
      <c r="BM21" s="43">
        <v>9583.1967370467901</v>
      </c>
      <c r="BN21" s="43">
        <v>9177.7687770329158</v>
      </c>
      <c r="BO21" s="43">
        <v>9844.0410236389089</v>
      </c>
      <c r="BP21" s="43">
        <v>9282.7013280272604</v>
      </c>
      <c r="BQ21" s="43">
        <v>9308.225324480376</v>
      </c>
      <c r="BR21" s="43">
        <v>9746.9061261795887</v>
      </c>
      <c r="BS21" s="118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</row>
    <row r="22" spans="1:8988" ht="15" customHeight="1" x14ac:dyDescent="0.25">
      <c r="A22" s="47" t="s">
        <v>80</v>
      </c>
      <c r="B22" s="48">
        <v>31951.835635344414</v>
      </c>
      <c r="C22" s="48">
        <v>33276.346640537558</v>
      </c>
      <c r="D22" s="48">
        <v>31834.082926781954</v>
      </c>
      <c r="E22" s="48">
        <v>35922.035797336051</v>
      </c>
      <c r="F22" s="48">
        <v>34060.233059022779</v>
      </c>
      <c r="G22" s="48">
        <v>34313.848434576095</v>
      </c>
      <c r="H22" s="48">
        <v>37491.930338251848</v>
      </c>
      <c r="I22" s="48">
        <v>41763.9771681493</v>
      </c>
      <c r="J22" s="48">
        <v>36568.945332227915</v>
      </c>
      <c r="K22" s="48">
        <v>36050.928734369976</v>
      </c>
      <c r="L22" s="48">
        <v>38014.409483970492</v>
      </c>
      <c r="M22" s="48">
        <v>37618.088449431612</v>
      </c>
      <c r="N22" s="48">
        <v>36246.146321857945</v>
      </c>
      <c r="O22" s="48">
        <v>38496.410979125249</v>
      </c>
      <c r="P22" s="48">
        <v>38400.139590873718</v>
      </c>
      <c r="Q22" s="48">
        <v>38820.213108143093</v>
      </c>
      <c r="R22" s="48">
        <v>37758.97576488358</v>
      </c>
      <c r="S22" s="48">
        <v>40085.017575932252</v>
      </c>
      <c r="T22" s="48">
        <v>40913.516994780861</v>
      </c>
      <c r="U22" s="48">
        <v>43507.83566440329</v>
      </c>
      <c r="V22" s="48">
        <v>39404.722587589291</v>
      </c>
      <c r="W22" s="48">
        <v>39802.570856635619</v>
      </c>
      <c r="X22" s="48">
        <v>41410.154704455577</v>
      </c>
      <c r="Y22" s="48">
        <v>44517.720851319551</v>
      </c>
      <c r="Z22" s="48">
        <v>41656.313679595441</v>
      </c>
      <c r="AA22" s="48">
        <v>40864.708695106689</v>
      </c>
      <c r="AB22" s="48">
        <v>41686.860102624596</v>
      </c>
      <c r="AC22" s="48">
        <v>44338.819522673257</v>
      </c>
      <c r="AD22" s="48">
        <v>41843.696248919441</v>
      </c>
      <c r="AE22" s="48">
        <v>41446.031859075512</v>
      </c>
      <c r="AF22" s="48">
        <v>42066.718890052725</v>
      </c>
      <c r="AG22" s="48">
        <v>44194.200001952311</v>
      </c>
      <c r="AH22" s="48">
        <v>42571.343373102522</v>
      </c>
      <c r="AI22" s="48">
        <v>42548.159163036733</v>
      </c>
      <c r="AJ22" s="48">
        <v>41974.565782531616</v>
      </c>
      <c r="AK22" s="48">
        <v>46816.745681329106</v>
      </c>
      <c r="AL22" s="48">
        <v>45320.563120276711</v>
      </c>
      <c r="AM22" s="48">
        <v>44819.677568721454</v>
      </c>
      <c r="AN22" s="48">
        <v>45619.286851540433</v>
      </c>
      <c r="AO22" s="48">
        <v>48642.547459461399</v>
      </c>
      <c r="AP22" s="48">
        <v>49258.747216548676</v>
      </c>
      <c r="AQ22" s="48">
        <v>47133.410508503788</v>
      </c>
      <c r="AR22" s="48">
        <v>47985.524903742895</v>
      </c>
      <c r="AS22" s="48">
        <v>50917.49337120464</v>
      </c>
      <c r="AT22" s="48">
        <v>48706.162313309753</v>
      </c>
      <c r="AU22" s="48">
        <v>49737.370516604722</v>
      </c>
      <c r="AV22" s="48">
        <v>52780.621915450291</v>
      </c>
      <c r="AW22" s="48">
        <v>54762.082254635236</v>
      </c>
      <c r="AX22" s="48">
        <v>52933.87016901176</v>
      </c>
      <c r="AY22" s="48">
        <v>53146.239669168077</v>
      </c>
      <c r="AZ22" s="48">
        <v>56127.442131446565</v>
      </c>
      <c r="BA22" s="48">
        <v>59621.037030373598</v>
      </c>
      <c r="BB22" s="48">
        <v>54853.792824746946</v>
      </c>
      <c r="BC22" s="48">
        <v>35413.391029592189</v>
      </c>
      <c r="BD22" s="48">
        <v>41260.628998786589</v>
      </c>
      <c r="BE22" s="48">
        <v>44791.984146874267</v>
      </c>
      <c r="BF22" s="48">
        <v>41044.21173707737</v>
      </c>
      <c r="BG22" s="48">
        <v>45350.378909235689</v>
      </c>
      <c r="BH22" s="48">
        <v>48634.335129869884</v>
      </c>
      <c r="BI22" s="48">
        <v>56239.928223817064</v>
      </c>
      <c r="BJ22" s="48">
        <v>53442.672966820472</v>
      </c>
      <c r="BK22" s="48">
        <v>57123.705726713859</v>
      </c>
      <c r="BL22" s="48">
        <v>63466.335438740214</v>
      </c>
      <c r="BM22" s="48">
        <v>67543.691863418877</v>
      </c>
      <c r="BN22" s="48">
        <v>62140.804413219841</v>
      </c>
      <c r="BO22" s="48">
        <v>62197.086359170236</v>
      </c>
      <c r="BP22" s="48">
        <v>66493.734079129325</v>
      </c>
      <c r="BQ22" s="48">
        <v>72983.39432760948</v>
      </c>
      <c r="BR22" s="48">
        <v>69325.844138646076</v>
      </c>
      <c r="BS22" s="116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</row>
    <row r="24" spans="1:8988" ht="15" customHeight="1" x14ac:dyDescent="0.2">
      <c r="A24" s="132" t="s">
        <v>113</v>
      </c>
    </row>
  </sheetData>
  <pageMargins left="0.11728050595238096" right="0.51181102362204722" top="0.47395833333333331" bottom="0.78740157480314965" header="0.31496062992125984" footer="0.31496062992125984"/>
  <pageSetup paperSize="9" scale="13" orientation="portrait" verticalDpi="0" r:id="rId1"/>
  <headerFooter>
    <oddHeader>&amp;C&amp;G</oddHeader>
  </headerFooter>
  <legacyDrawingHF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24"/>
  <sheetViews>
    <sheetView showGridLines="0" view="pageLayout" zoomScale="89" zoomScaleNormal="100" zoomScaleSheetLayoutView="28" zoomScalePageLayoutView="89" workbookViewId="0">
      <selection activeCell="F56" sqref="F56"/>
    </sheetView>
  </sheetViews>
  <sheetFormatPr defaultColWidth="9.140625" defaultRowHeight="15" customHeight="1" x14ac:dyDescent="0.2"/>
  <cols>
    <col min="1" max="1" width="48.1406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1406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62" width="8.140625" style="1" bestFit="1" customWidth="1"/>
    <col min="63" max="63" width="8.7109375" style="1" bestFit="1" customWidth="1"/>
    <col min="64" max="64" width="9.28515625" style="1" bestFit="1" customWidth="1"/>
    <col min="65" max="66" width="9.42578125" style="1" bestFit="1" customWidth="1"/>
    <col min="67" max="70" width="9.42578125" style="1" customWidth="1"/>
    <col min="71" max="16384" width="9.140625" style="1"/>
  </cols>
  <sheetData>
    <row r="1" spans="1:70" ht="15" customHeight="1" x14ac:dyDescent="0.25">
      <c r="A1" s="49" t="s">
        <v>148</v>
      </c>
    </row>
    <row r="2" spans="1:70" ht="15" customHeight="1" x14ac:dyDescent="0.25">
      <c r="A2" s="38" t="s">
        <v>0</v>
      </c>
      <c r="B2" s="22" t="s">
        <v>1</v>
      </c>
      <c r="C2" s="22" t="s">
        <v>2</v>
      </c>
      <c r="D2" s="22" t="s">
        <v>3</v>
      </c>
      <c r="E2" s="22" t="s">
        <v>4</v>
      </c>
      <c r="F2" s="22" t="s">
        <v>5</v>
      </c>
      <c r="G2" s="22" t="s">
        <v>6</v>
      </c>
      <c r="H2" s="22" t="s">
        <v>7</v>
      </c>
      <c r="I2" s="22" t="s">
        <v>8</v>
      </c>
      <c r="J2" s="22" t="s">
        <v>9</v>
      </c>
      <c r="K2" s="22" t="s">
        <v>10</v>
      </c>
      <c r="L2" s="22" t="s">
        <v>11</v>
      </c>
      <c r="M2" s="22" t="s">
        <v>12</v>
      </c>
      <c r="N2" s="22" t="s">
        <v>13</v>
      </c>
      <c r="O2" s="22" t="s">
        <v>14</v>
      </c>
      <c r="P2" s="22" t="s">
        <v>15</v>
      </c>
      <c r="Q2" s="22" t="s">
        <v>16</v>
      </c>
      <c r="R2" s="22" t="s">
        <v>17</v>
      </c>
      <c r="S2" s="22" t="s">
        <v>18</v>
      </c>
      <c r="T2" s="22" t="s">
        <v>19</v>
      </c>
      <c r="U2" s="22" t="s">
        <v>20</v>
      </c>
      <c r="V2" s="22" t="s">
        <v>21</v>
      </c>
      <c r="W2" s="22" t="s">
        <v>22</v>
      </c>
      <c r="X2" s="22" t="s">
        <v>23</v>
      </c>
      <c r="Y2" s="22" t="s">
        <v>24</v>
      </c>
      <c r="Z2" s="22" t="s">
        <v>25</v>
      </c>
      <c r="AA2" s="22" t="s">
        <v>26</v>
      </c>
      <c r="AB2" s="22" t="s">
        <v>27</v>
      </c>
      <c r="AC2" s="22" t="s">
        <v>28</v>
      </c>
      <c r="AD2" s="22" t="s">
        <v>29</v>
      </c>
      <c r="AE2" s="22" t="s">
        <v>30</v>
      </c>
      <c r="AF2" s="22" t="s">
        <v>31</v>
      </c>
      <c r="AG2" s="22" t="s">
        <v>32</v>
      </c>
      <c r="AH2" s="22" t="s">
        <v>33</v>
      </c>
      <c r="AI2" s="22" t="s">
        <v>34</v>
      </c>
      <c r="AJ2" s="22" t="s">
        <v>35</v>
      </c>
      <c r="AK2" s="22" t="s">
        <v>36</v>
      </c>
      <c r="AL2" s="22" t="s">
        <v>37</v>
      </c>
      <c r="AM2" s="22" t="s">
        <v>38</v>
      </c>
      <c r="AN2" s="22" t="s">
        <v>39</v>
      </c>
      <c r="AO2" s="22" t="s">
        <v>40</v>
      </c>
      <c r="AP2" s="22" t="s">
        <v>41</v>
      </c>
      <c r="AQ2" s="22" t="s">
        <v>42</v>
      </c>
      <c r="AR2" s="22" t="s">
        <v>43</v>
      </c>
      <c r="AS2" s="22" t="s">
        <v>44</v>
      </c>
      <c r="AT2" s="22" t="s">
        <v>45</v>
      </c>
      <c r="AU2" s="22" t="s">
        <v>46</v>
      </c>
      <c r="AV2" s="22" t="s">
        <v>47</v>
      </c>
      <c r="AW2" s="22" t="s">
        <v>48</v>
      </c>
      <c r="AX2" s="22" t="s">
        <v>49</v>
      </c>
      <c r="AY2" s="22" t="s">
        <v>50</v>
      </c>
      <c r="AZ2" s="22" t="s">
        <v>51</v>
      </c>
      <c r="BA2" s="22" t="s">
        <v>52</v>
      </c>
      <c r="BB2" s="39" t="s">
        <v>53</v>
      </c>
      <c r="BC2" s="39" t="s">
        <v>54</v>
      </c>
      <c r="BD2" s="39" t="s">
        <v>55</v>
      </c>
      <c r="BE2" s="39" t="s">
        <v>56</v>
      </c>
      <c r="BF2" s="39" t="s">
        <v>57</v>
      </c>
      <c r="BG2" s="39" t="s">
        <v>58</v>
      </c>
      <c r="BH2" s="39" t="s">
        <v>59</v>
      </c>
      <c r="BI2" s="39" t="s">
        <v>60</v>
      </c>
      <c r="BJ2" s="39" t="s">
        <v>61</v>
      </c>
      <c r="BK2" s="39" t="s">
        <v>62</v>
      </c>
      <c r="BL2" s="39" t="s">
        <v>63</v>
      </c>
      <c r="BM2" s="39" t="s">
        <v>64</v>
      </c>
      <c r="BN2" s="39" t="s">
        <v>121</v>
      </c>
      <c r="BO2" s="122" t="s">
        <v>123</v>
      </c>
      <c r="BP2" s="122" t="s">
        <v>126</v>
      </c>
      <c r="BQ2" s="122" t="s">
        <v>133</v>
      </c>
      <c r="BR2" s="128" t="s">
        <v>146</v>
      </c>
    </row>
    <row r="3" spans="1:70" ht="15" customHeight="1" x14ac:dyDescent="0.2">
      <c r="A3" s="40" t="s">
        <v>65</v>
      </c>
      <c r="B3" s="41">
        <v>1998.6559165928056</v>
      </c>
      <c r="C3" s="41">
        <v>1800.8205379176322</v>
      </c>
      <c r="D3" s="41">
        <v>1179.6427988398339</v>
      </c>
      <c r="E3" s="41">
        <v>1403.8445871955751</v>
      </c>
      <c r="F3" s="41">
        <v>2118.7837597933158</v>
      </c>
      <c r="G3" s="41">
        <v>1668.5626477398805</v>
      </c>
      <c r="H3" s="41">
        <v>1236.1438825264734</v>
      </c>
      <c r="I3" s="41">
        <v>1611.2223369648395</v>
      </c>
      <c r="J3" s="41">
        <v>2332.9224146616839</v>
      </c>
      <c r="K3" s="41">
        <v>2025.1348930762338</v>
      </c>
      <c r="L3" s="41">
        <v>1240.7579027730937</v>
      </c>
      <c r="M3" s="41">
        <v>1766.8832648862726</v>
      </c>
      <c r="N3" s="41">
        <v>2840.1197777144034</v>
      </c>
      <c r="O3" s="41">
        <v>1837.361692449711</v>
      </c>
      <c r="P3" s="41">
        <v>1004.589738120776</v>
      </c>
      <c r="Q3" s="41">
        <v>1364.1626447864364</v>
      </c>
      <c r="R3" s="41">
        <v>2592.1231929261744</v>
      </c>
      <c r="S3" s="41">
        <v>2371.8442297841643</v>
      </c>
      <c r="T3" s="41">
        <v>1122.4825375753865</v>
      </c>
      <c r="U3" s="41">
        <v>1513.8848296238341</v>
      </c>
      <c r="V3" s="41">
        <v>2688.5940977307478</v>
      </c>
      <c r="W3" s="41">
        <v>2481.2193180330073</v>
      </c>
      <c r="X3" s="41">
        <v>1258.5926871357872</v>
      </c>
      <c r="Y3" s="41">
        <v>1770.2373326616539</v>
      </c>
      <c r="Z3" s="41">
        <v>2676.7739321905879</v>
      </c>
      <c r="AA3" s="41">
        <v>2484.5891234430956</v>
      </c>
      <c r="AB3" s="41">
        <v>1146.0083476330194</v>
      </c>
      <c r="AC3" s="41">
        <v>1625.4269232192457</v>
      </c>
      <c r="AD3" s="41">
        <v>2545.6132367841333</v>
      </c>
      <c r="AE3" s="41">
        <v>2564.7925694515698</v>
      </c>
      <c r="AF3" s="41">
        <v>1286.9672496472358</v>
      </c>
      <c r="AG3" s="41">
        <v>1634.0129252264735</v>
      </c>
      <c r="AH3" s="41">
        <v>2803.6500092613937</v>
      </c>
      <c r="AI3" s="41">
        <v>2551.5945150118368</v>
      </c>
      <c r="AJ3" s="41">
        <v>1217.2665958218497</v>
      </c>
      <c r="AK3" s="41">
        <v>2037.3798799049202</v>
      </c>
      <c r="AL3" s="41">
        <v>3003.0351941467607</v>
      </c>
      <c r="AM3" s="41">
        <v>2392.4904747778642</v>
      </c>
      <c r="AN3" s="41">
        <v>1589.7670333481533</v>
      </c>
      <c r="AO3" s="41">
        <v>2402.1832977272211</v>
      </c>
      <c r="AP3" s="41">
        <v>2464.6751172480926</v>
      </c>
      <c r="AQ3" s="41">
        <v>2105.8427445163948</v>
      </c>
      <c r="AR3" s="41">
        <v>1490.5144608655826</v>
      </c>
      <c r="AS3" s="41">
        <v>1873.1751815147361</v>
      </c>
      <c r="AT3" s="41">
        <v>1949.7919581445731</v>
      </c>
      <c r="AU3" s="41">
        <v>1710.1809768675903</v>
      </c>
      <c r="AV3" s="41">
        <v>1574.9356536893154</v>
      </c>
      <c r="AW3" s="41">
        <v>1304.3080343090091</v>
      </c>
      <c r="AX3" s="41">
        <v>1515.4454853978575</v>
      </c>
      <c r="AY3" s="41">
        <v>1317.1669846235504</v>
      </c>
      <c r="AZ3" s="41">
        <v>1495.272159278135</v>
      </c>
      <c r="BA3" s="41">
        <v>2083.3593216573986</v>
      </c>
      <c r="BB3" s="41">
        <v>2422.4874846743437</v>
      </c>
      <c r="BC3" s="41">
        <v>1797.744926559913</v>
      </c>
      <c r="BD3" s="41">
        <v>1556.0179948679095</v>
      </c>
      <c r="BE3" s="41">
        <v>1941.4251138057029</v>
      </c>
      <c r="BF3" s="41">
        <v>2358.3456139792943</v>
      </c>
      <c r="BG3" s="41">
        <v>1563.3380558476706</v>
      </c>
      <c r="BH3" s="41">
        <v>1606.6894796985005</v>
      </c>
      <c r="BI3" s="41">
        <v>1694.9930405723089</v>
      </c>
      <c r="BJ3" s="41">
        <v>1860.431262846103</v>
      </c>
      <c r="BK3" s="41">
        <v>1539.1311580520585</v>
      </c>
      <c r="BL3" s="41">
        <v>1444.4222947767962</v>
      </c>
      <c r="BM3" s="41">
        <v>1793.5794309866756</v>
      </c>
      <c r="BN3" s="41">
        <v>1790.5556133205519</v>
      </c>
      <c r="BO3" s="41">
        <v>1227.1426549392147</v>
      </c>
      <c r="BP3" s="41">
        <v>1344.2313390149541</v>
      </c>
      <c r="BQ3" s="41">
        <v>1510.0043599253677</v>
      </c>
      <c r="BR3" s="41">
        <v>2116.3557460471075</v>
      </c>
    </row>
    <row r="4" spans="1:70" ht="15" customHeight="1" x14ac:dyDescent="0.2">
      <c r="A4" s="42" t="s">
        <v>114</v>
      </c>
      <c r="B4" s="43">
        <v>400.81974407281746</v>
      </c>
      <c r="C4" s="43">
        <v>454.39381493819485</v>
      </c>
      <c r="D4" s="43">
        <v>509.0554228482747</v>
      </c>
      <c r="E4" s="43">
        <v>379.50369508419243</v>
      </c>
      <c r="F4" s="43">
        <v>358.06600756667899</v>
      </c>
      <c r="G4" s="43">
        <v>368.40109423832763</v>
      </c>
      <c r="H4" s="43">
        <v>316.11743328459409</v>
      </c>
      <c r="I4" s="43">
        <v>325.41606668920673</v>
      </c>
      <c r="J4" s="43">
        <v>406.61992382823001</v>
      </c>
      <c r="K4" s="43">
        <v>483.60644047849991</v>
      </c>
      <c r="L4" s="43">
        <v>520.50088990811878</v>
      </c>
      <c r="M4" s="43">
        <v>504.6355050687888</v>
      </c>
      <c r="N4" s="43">
        <v>454.61670718294016</v>
      </c>
      <c r="O4" s="43">
        <v>508.44552889652095</v>
      </c>
      <c r="P4" s="43">
        <v>561.62352767872142</v>
      </c>
      <c r="Q4" s="43">
        <v>462.38935706572107</v>
      </c>
      <c r="R4" s="43">
        <v>283.49174193677487</v>
      </c>
      <c r="S4" s="43">
        <v>317.70586610678134</v>
      </c>
      <c r="T4" s="43">
        <v>316.58080262043569</v>
      </c>
      <c r="U4" s="43">
        <v>417.84077146062236</v>
      </c>
      <c r="V4" s="43">
        <v>392.85302927585485</v>
      </c>
      <c r="W4" s="43">
        <v>492.80719960105716</v>
      </c>
      <c r="X4" s="43">
        <v>504.5039558147389</v>
      </c>
      <c r="Y4" s="43">
        <v>379.74033409203372</v>
      </c>
      <c r="Z4" s="43">
        <v>477.36572494866817</v>
      </c>
      <c r="AA4" s="43">
        <v>534.62322206478814</v>
      </c>
      <c r="AB4" s="43">
        <v>583.37494723856378</v>
      </c>
      <c r="AC4" s="43">
        <v>555.31949414227279</v>
      </c>
      <c r="AD4" s="43">
        <v>455.95965074633216</v>
      </c>
      <c r="AE4" s="43">
        <v>553.29984470823149</v>
      </c>
      <c r="AF4" s="43">
        <v>618.00470393568753</v>
      </c>
      <c r="AG4" s="43">
        <v>532.95018424266743</v>
      </c>
      <c r="AH4" s="43">
        <v>474.0991975496371</v>
      </c>
      <c r="AI4" s="43">
        <v>563.67815802255086</v>
      </c>
      <c r="AJ4" s="43">
        <v>721.21213596082885</v>
      </c>
      <c r="AK4" s="43">
        <v>775.82250846698184</v>
      </c>
      <c r="AL4" s="43">
        <v>506.88009966456013</v>
      </c>
      <c r="AM4" s="43">
        <v>524.84020367945266</v>
      </c>
      <c r="AN4" s="43">
        <v>993.92912094231917</v>
      </c>
      <c r="AO4" s="43">
        <v>485.67457571366663</v>
      </c>
      <c r="AP4" s="43">
        <v>615.96198689425137</v>
      </c>
      <c r="AQ4" s="43">
        <v>526.4511318891872</v>
      </c>
      <c r="AR4" s="43">
        <v>734.68767056727131</v>
      </c>
      <c r="AS4" s="43">
        <v>599.1227784660681</v>
      </c>
      <c r="AT4" s="43">
        <v>565.40686368218428</v>
      </c>
      <c r="AU4" s="43">
        <v>463.75722065891915</v>
      </c>
      <c r="AV4" s="43">
        <v>885.46779220642759</v>
      </c>
      <c r="AW4" s="43">
        <v>570.57187589062823</v>
      </c>
      <c r="AX4" s="43">
        <v>654.72251649294992</v>
      </c>
      <c r="AY4" s="43">
        <v>662.75420818814041</v>
      </c>
      <c r="AZ4" s="43">
        <v>734.23529705703868</v>
      </c>
      <c r="BA4" s="43">
        <v>519.39127918190877</v>
      </c>
      <c r="BB4" s="43">
        <v>664.41484824339625</v>
      </c>
      <c r="BC4" s="43">
        <v>537.4706809835584</v>
      </c>
      <c r="BD4" s="43">
        <v>832.18904086746397</v>
      </c>
      <c r="BE4" s="43">
        <v>471.53325535316765</v>
      </c>
      <c r="BF4" s="43">
        <v>496.60715483189796</v>
      </c>
      <c r="BG4" s="43">
        <v>583.11352688512886</v>
      </c>
      <c r="BH4" s="43">
        <v>828.61862285695634</v>
      </c>
      <c r="BI4" s="43">
        <v>379.63567146188308</v>
      </c>
      <c r="BJ4" s="43">
        <v>428.57979588512802</v>
      </c>
      <c r="BK4" s="43">
        <v>415.51781168898066</v>
      </c>
      <c r="BL4" s="43">
        <v>465.44037820405333</v>
      </c>
      <c r="BM4" s="43">
        <v>294.30534932572431</v>
      </c>
      <c r="BN4" s="43">
        <v>437.47877209117769</v>
      </c>
      <c r="BO4" s="43">
        <v>488.88271755664215</v>
      </c>
      <c r="BP4" s="43">
        <v>439.14626978833672</v>
      </c>
      <c r="BQ4" s="43">
        <v>418.68103732242196</v>
      </c>
      <c r="BR4" s="43">
        <v>469.19108237605468</v>
      </c>
    </row>
    <row r="5" spans="1:70" ht="15" customHeight="1" x14ac:dyDescent="0.2">
      <c r="A5" s="44" t="s">
        <v>66</v>
      </c>
      <c r="B5" s="45">
        <v>239.86452300910292</v>
      </c>
      <c r="C5" s="45">
        <v>323.43023634040532</v>
      </c>
      <c r="D5" s="45">
        <v>268.30563333413346</v>
      </c>
      <c r="E5" s="45">
        <v>343.54711187619193</v>
      </c>
      <c r="F5" s="45">
        <v>325.96797907976395</v>
      </c>
      <c r="G5" s="45">
        <v>335.96363308021569</v>
      </c>
      <c r="H5" s="45">
        <v>351.44643039056518</v>
      </c>
      <c r="I5" s="45">
        <v>546.81848886713749</v>
      </c>
      <c r="J5" s="45">
        <v>286.24163577550615</v>
      </c>
      <c r="K5" s="45">
        <v>271.87450030746345</v>
      </c>
      <c r="L5" s="45">
        <v>314.98582461554685</v>
      </c>
      <c r="M5" s="45">
        <v>198.59353954929935</v>
      </c>
      <c r="N5" s="45">
        <v>204.43770555977395</v>
      </c>
      <c r="O5" s="45">
        <v>314.4947560874229</v>
      </c>
      <c r="P5" s="45">
        <v>280.0267704126253</v>
      </c>
      <c r="Q5" s="45">
        <v>223.99527976988216</v>
      </c>
      <c r="R5" s="45">
        <v>226.04432808836054</v>
      </c>
      <c r="S5" s="45">
        <v>248.98216541117407</v>
      </c>
      <c r="T5" s="45">
        <v>216.1181078921752</v>
      </c>
      <c r="U5" s="45">
        <v>185.78770709122225</v>
      </c>
      <c r="V5" s="45">
        <v>140.68283159203125</v>
      </c>
      <c r="W5" s="45">
        <v>128.55426095815091</v>
      </c>
      <c r="X5" s="45">
        <v>153.86565430380605</v>
      </c>
      <c r="Y5" s="45">
        <v>148.72982144637936</v>
      </c>
      <c r="Z5" s="45">
        <v>113.6804355150614</v>
      </c>
      <c r="AA5" s="45">
        <v>186.10476907283322</v>
      </c>
      <c r="AB5" s="45">
        <v>197.61474552794257</v>
      </c>
      <c r="AC5" s="45">
        <v>188.35630314283003</v>
      </c>
      <c r="AD5" s="45">
        <v>163.18568176657053</v>
      </c>
      <c r="AE5" s="45">
        <v>215.53756011910971</v>
      </c>
      <c r="AF5" s="45">
        <v>196.99075874495637</v>
      </c>
      <c r="AG5" s="45">
        <v>155.59902030266744</v>
      </c>
      <c r="AH5" s="45">
        <v>145.36732153617496</v>
      </c>
      <c r="AI5" s="45">
        <v>145.86500331360574</v>
      </c>
      <c r="AJ5" s="45">
        <v>111.8807241338237</v>
      </c>
      <c r="AK5" s="45">
        <v>114.21795101639529</v>
      </c>
      <c r="AL5" s="45">
        <v>106.2568933796915</v>
      </c>
      <c r="AM5" s="45">
        <v>127.12081105491544</v>
      </c>
      <c r="AN5" s="45">
        <v>133.04002413439107</v>
      </c>
      <c r="AO5" s="45">
        <v>104.08927143100171</v>
      </c>
      <c r="AP5" s="45">
        <v>161.46677676090468</v>
      </c>
      <c r="AQ5" s="45">
        <v>113.05373593107662</v>
      </c>
      <c r="AR5" s="45">
        <v>130.16251343960027</v>
      </c>
      <c r="AS5" s="45">
        <v>105.63423090498767</v>
      </c>
      <c r="AT5" s="45">
        <v>109.43552535330099</v>
      </c>
      <c r="AU5" s="45">
        <v>135.11338790850971</v>
      </c>
      <c r="AV5" s="45">
        <v>164.83848034152541</v>
      </c>
      <c r="AW5" s="45">
        <v>115.15109298146615</v>
      </c>
      <c r="AX5" s="45">
        <v>146.25977909402607</v>
      </c>
      <c r="AY5" s="45">
        <v>136.59580362329842</v>
      </c>
      <c r="AZ5" s="45">
        <v>162.49825515914887</v>
      </c>
      <c r="BA5" s="45">
        <v>141.87139775612874</v>
      </c>
      <c r="BB5" s="45">
        <v>143.78956693507678</v>
      </c>
      <c r="BC5" s="45">
        <v>76.292165676790944</v>
      </c>
      <c r="BD5" s="45">
        <v>151.02776867920721</v>
      </c>
      <c r="BE5" s="45">
        <v>111.24109096492553</v>
      </c>
      <c r="BF5" s="45">
        <v>107.85781215435645</v>
      </c>
      <c r="BG5" s="45">
        <v>144.40829051037875</v>
      </c>
      <c r="BH5" s="45">
        <v>135.0754166662214</v>
      </c>
      <c r="BI5" s="45">
        <v>135.08497977078363</v>
      </c>
      <c r="BJ5" s="45">
        <v>131.76655673153999</v>
      </c>
      <c r="BK5" s="45">
        <v>148.62883874463083</v>
      </c>
      <c r="BL5" s="45">
        <v>153.74470348786059</v>
      </c>
      <c r="BM5" s="45">
        <v>109.44837001257494</v>
      </c>
      <c r="BN5" s="45">
        <v>118.17956509436978</v>
      </c>
      <c r="BO5" s="45">
        <v>130.30803592565502</v>
      </c>
      <c r="BP5" s="45">
        <v>101.61779786852779</v>
      </c>
      <c r="BQ5" s="45">
        <v>100.45859353877114</v>
      </c>
      <c r="BR5" s="45">
        <v>112.8750767371652</v>
      </c>
    </row>
    <row r="6" spans="1:70" ht="15" customHeight="1" x14ac:dyDescent="0.2">
      <c r="A6" s="42" t="s">
        <v>116</v>
      </c>
      <c r="B6" s="43">
        <v>1664.0089572428678</v>
      </c>
      <c r="C6" s="43">
        <v>1656.681909313975</v>
      </c>
      <c r="D6" s="43">
        <v>1770.5319790460655</v>
      </c>
      <c r="E6" s="43">
        <v>1618.7912616338674</v>
      </c>
      <c r="F6" s="43">
        <v>1802.0154714828134</v>
      </c>
      <c r="G6" s="43">
        <v>1806.9995856320384</v>
      </c>
      <c r="H6" s="43">
        <v>1903.5964450464248</v>
      </c>
      <c r="I6" s="43">
        <v>1992.7470867914976</v>
      </c>
      <c r="J6" s="43">
        <v>1549.5886532971124</v>
      </c>
      <c r="K6" s="43">
        <v>2021.9818540764065</v>
      </c>
      <c r="L6" s="43">
        <v>2072.6330041485885</v>
      </c>
      <c r="M6" s="43">
        <v>1803.645508000305</v>
      </c>
      <c r="N6" s="43">
        <v>1766.5191894821055</v>
      </c>
      <c r="O6" s="43">
        <v>2289.8527296145289</v>
      </c>
      <c r="P6" s="43">
        <v>2184.2704740583208</v>
      </c>
      <c r="Q6" s="43">
        <v>1928.9533259608563</v>
      </c>
      <c r="R6" s="43">
        <v>1967.9787676709748</v>
      </c>
      <c r="S6" s="43">
        <v>2137.0421126125898</v>
      </c>
      <c r="T6" s="43">
        <v>2225.278291022797</v>
      </c>
      <c r="U6" s="43">
        <v>2186.9723063982515</v>
      </c>
      <c r="V6" s="43">
        <v>1984.657740774672</v>
      </c>
      <c r="W6" s="43">
        <v>1995.1812882397514</v>
      </c>
      <c r="X6" s="43">
        <v>2168.6851754991685</v>
      </c>
      <c r="Y6" s="43">
        <v>2169.3527138900363</v>
      </c>
      <c r="Z6" s="43">
        <v>1767.4111240567802</v>
      </c>
      <c r="AA6" s="43">
        <v>2068.9663093245031</v>
      </c>
      <c r="AB6" s="43">
        <v>2549.7630342219309</v>
      </c>
      <c r="AC6" s="43">
        <v>2297.713879968313</v>
      </c>
      <c r="AD6" s="43">
        <v>1873.7913580464192</v>
      </c>
      <c r="AE6" s="43">
        <v>2000.9211746417357</v>
      </c>
      <c r="AF6" s="43">
        <v>2674.3394096835591</v>
      </c>
      <c r="AG6" s="43">
        <v>2303.0753065329209</v>
      </c>
      <c r="AH6" s="43">
        <v>1816.7394149628835</v>
      </c>
      <c r="AI6" s="43">
        <v>1946.8272480768239</v>
      </c>
      <c r="AJ6" s="43">
        <v>2567.8059530408887</v>
      </c>
      <c r="AK6" s="43">
        <v>2263.1783839194054</v>
      </c>
      <c r="AL6" s="43">
        <v>2118.5935188717162</v>
      </c>
      <c r="AM6" s="43">
        <v>2270.5837618893179</v>
      </c>
      <c r="AN6" s="43">
        <v>2381.9962587980881</v>
      </c>
      <c r="AO6" s="43">
        <v>2473.4844604408786</v>
      </c>
      <c r="AP6" s="43">
        <v>2358.6561787921178</v>
      </c>
      <c r="AQ6" s="43">
        <v>2649.3436674170275</v>
      </c>
      <c r="AR6" s="43">
        <v>2173.5493451618695</v>
      </c>
      <c r="AS6" s="43">
        <v>2212.0805459037088</v>
      </c>
      <c r="AT6" s="43">
        <v>2085.8758861122492</v>
      </c>
      <c r="AU6" s="43">
        <v>2452.8457705744017</v>
      </c>
      <c r="AV6" s="43">
        <v>2635.8221115150404</v>
      </c>
      <c r="AW6" s="43">
        <v>2842.6946062539341</v>
      </c>
      <c r="AX6" s="43">
        <v>2132.2886814340118</v>
      </c>
      <c r="AY6" s="43">
        <v>2694.7039617154596</v>
      </c>
      <c r="AZ6" s="43">
        <v>2735.244844119698</v>
      </c>
      <c r="BA6" s="43">
        <v>2725.865416602971</v>
      </c>
      <c r="BB6" s="43">
        <v>2240.5266218627357</v>
      </c>
      <c r="BC6" s="43">
        <v>1581.5376131793005</v>
      </c>
      <c r="BD6" s="43">
        <v>2028.3339032855031</v>
      </c>
      <c r="BE6" s="43">
        <v>2414.3697269997924</v>
      </c>
      <c r="BF6" s="43">
        <v>1828.3999015086172</v>
      </c>
      <c r="BG6" s="43">
        <v>2436.8015207342178</v>
      </c>
      <c r="BH6" s="43">
        <v>2495.6005310961186</v>
      </c>
      <c r="BI6" s="43">
        <v>2684.1113380664683</v>
      </c>
      <c r="BJ6" s="43">
        <v>2167.9030115169453</v>
      </c>
      <c r="BK6" s="43">
        <v>2455.6372905832568</v>
      </c>
      <c r="BL6" s="43">
        <v>2424.9368751667744</v>
      </c>
      <c r="BM6" s="43">
        <v>2715.0967591099766</v>
      </c>
      <c r="BN6" s="43">
        <v>2543.9493649930437</v>
      </c>
      <c r="BO6" s="43">
        <v>2800.6207408632276</v>
      </c>
      <c r="BP6" s="43">
        <v>2808.5023434733343</v>
      </c>
      <c r="BQ6" s="43">
        <v>2716.8415702715693</v>
      </c>
      <c r="BR6" s="43">
        <v>2864.8552883694711</v>
      </c>
    </row>
    <row r="7" spans="1:70" ht="15" customHeight="1" x14ac:dyDescent="0.2">
      <c r="A7" s="44" t="s">
        <v>67</v>
      </c>
      <c r="B7" s="45">
        <v>300.12627403325035</v>
      </c>
      <c r="C7" s="45">
        <v>299.93555049116293</v>
      </c>
      <c r="D7" s="45">
        <v>242.63771954662153</v>
      </c>
      <c r="E7" s="45">
        <v>304.0141104672569</v>
      </c>
      <c r="F7" s="45">
        <v>332.65621298702035</v>
      </c>
      <c r="G7" s="45">
        <v>357.58759030346437</v>
      </c>
      <c r="H7" s="45">
        <v>422.83577732087787</v>
      </c>
      <c r="I7" s="45">
        <v>493.24864531206981</v>
      </c>
      <c r="J7" s="45">
        <v>419.32290143157854</v>
      </c>
      <c r="K7" s="45">
        <v>421.27013195222474</v>
      </c>
      <c r="L7" s="45">
        <v>486.34898799186152</v>
      </c>
      <c r="M7" s="45">
        <v>491.05837100141713</v>
      </c>
      <c r="N7" s="45">
        <v>477.62254624020471</v>
      </c>
      <c r="O7" s="45">
        <v>533.89456140495872</v>
      </c>
      <c r="P7" s="45">
        <v>524.43956597705528</v>
      </c>
      <c r="Q7" s="45">
        <v>498.45872428715751</v>
      </c>
      <c r="R7" s="45">
        <v>451.74962794251144</v>
      </c>
      <c r="S7" s="45">
        <v>454.23219673785945</v>
      </c>
      <c r="T7" s="45">
        <v>499.11254575351018</v>
      </c>
      <c r="U7" s="45">
        <v>553.3830797686162</v>
      </c>
      <c r="V7" s="45">
        <v>640.60275401553258</v>
      </c>
      <c r="W7" s="45">
        <v>776.93307745929849</v>
      </c>
      <c r="X7" s="45">
        <v>819.75396412189991</v>
      </c>
      <c r="Y7" s="45">
        <v>883.83356322987868</v>
      </c>
      <c r="Z7" s="45">
        <v>781.44593331373483</v>
      </c>
      <c r="AA7" s="45">
        <v>875.61649818777323</v>
      </c>
      <c r="AB7" s="45">
        <v>898.37050495994833</v>
      </c>
      <c r="AC7" s="45">
        <v>914.39266732070803</v>
      </c>
      <c r="AD7" s="45">
        <v>600.56483693860184</v>
      </c>
      <c r="AE7" s="45">
        <v>900.37660721643056</v>
      </c>
      <c r="AF7" s="45">
        <v>937.22244641918917</v>
      </c>
      <c r="AG7" s="45">
        <v>1096.5665926266565</v>
      </c>
      <c r="AH7" s="45">
        <v>965.67955681778642</v>
      </c>
      <c r="AI7" s="45">
        <v>1270.060742765741</v>
      </c>
      <c r="AJ7" s="45">
        <v>1351.2546787430294</v>
      </c>
      <c r="AK7" s="45">
        <v>1331.6990216734441</v>
      </c>
      <c r="AL7" s="45">
        <v>1097.2644226889017</v>
      </c>
      <c r="AM7" s="45">
        <v>1098.970693987309</v>
      </c>
      <c r="AN7" s="45">
        <v>1029.5797147452756</v>
      </c>
      <c r="AO7" s="45">
        <v>1042.5501685785166</v>
      </c>
      <c r="AP7" s="45">
        <v>1029.2193856176591</v>
      </c>
      <c r="AQ7" s="45">
        <v>1043.256550085124</v>
      </c>
      <c r="AR7" s="45">
        <v>1082.7087721333603</v>
      </c>
      <c r="AS7" s="45">
        <v>1208.7155772123679</v>
      </c>
      <c r="AT7" s="45">
        <v>1039.872249947299</v>
      </c>
      <c r="AU7" s="45">
        <v>1123.8426564455444</v>
      </c>
      <c r="AV7" s="45">
        <v>1161.6935422183294</v>
      </c>
      <c r="AW7" s="45">
        <v>1212.9270575429646</v>
      </c>
      <c r="AX7" s="45">
        <v>962.67024157429421</v>
      </c>
      <c r="AY7" s="45">
        <v>976.71852400326259</v>
      </c>
      <c r="AZ7" s="45">
        <v>1042.0455307814575</v>
      </c>
      <c r="BA7" s="45">
        <v>1003.770372243962</v>
      </c>
      <c r="BB7" s="45">
        <v>920.06196338982386</v>
      </c>
      <c r="BC7" s="45">
        <v>832.5831472637559</v>
      </c>
      <c r="BD7" s="45">
        <v>825.05030588134446</v>
      </c>
      <c r="BE7" s="45">
        <v>836.39100662273256</v>
      </c>
      <c r="BF7" s="45">
        <v>825.38615056727656</v>
      </c>
      <c r="BG7" s="45">
        <v>929.79744657616243</v>
      </c>
      <c r="BH7" s="45">
        <v>964.12335186320911</v>
      </c>
      <c r="BI7" s="45">
        <v>1132.3938688866424</v>
      </c>
      <c r="BJ7" s="45">
        <v>1125.0421868508449</v>
      </c>
      <c r="BK7" s="45">
        <v>1173.2503674929867</v>
      </c>
      <c r="BL7" s="45">
        <v>1241.1402464091723</v>
      </c>
      <c r="BM7" s="45">
        <v>1343.367900867129</v>
      </c>
      <c r="BN7" s="45">
        <v>1143.9110572487123</v>
      </c>
      <c r="BO7" s="45">
        <v>1298.5743224449359</v>
      </c>
      <c r="BP7" s="45">
        <v>1356.0843476708637</v>
      </c>
      <c r="BQ7" s="45">
        <v>1420.1055029709487</v>
      </c>
      <c r="BR7" s="45">
        <v>1228.6211014856758</v>
      </c>
    </row>
    <row r="8" spans="1:70" ht="15" customHeight="1" x14ac:dyDescent="0.2">
      <c r="A8" s="42" t="s">
        <v>68</v>
      </c>
      <c r="B8" s="43">
        <v>3113.2554600951207</v>
      </c>
      <c r="C8" s="43">
        <v>4099.8765346898299</v>
      </c>
      <c r="D8" s="43">
        <v>3247.8802643468598</v>
      </c>
      <c r="E8" s="43">
        <v>3858.8590649488146</v>
      </c>
      <c r="F8" s="43">
        <v>3444.1203708594307</v>
      </c>
      <c r="G8" s="43">
        <v>3470.589795863325</v>
      </c>
      <c r="H8" s="43">
        <v>3753.857150136701</v>
      </c>
      <c r="I8" s="43">
        <v>6388.8368219674812</v>
      </c>
      <c r="J8" s="43">
        <v>3867.5136607863224</v>
      </c>
      <c r="K8" s="43">
        <v>4028.5780219093285</v>
      </c>
      <c r="L8" s="43">
        <v>4847.7682855333369</v>
      </c>
      <c r="M8" s="43">
        <v>3008.3925168774676</v>
      </c>
      <c r="N8" s="43">
        <v>2898.8214009630697</v>
      </c>
      <c r="O8" s="43">
        <v>4286.0971951538359</v>
      </c>
      <c r="P8" s="43">
        <v>3770.955331107803</v>
      </c>
      <c r="Q8" s="43">
        <v>3069.3710425741988</v>
      </c>
      <c r="R8" s="43">
        <v>3250.9902862735412</v>
      </c>
      <c r="S8" s="43">
        <v>3821.737194207647</v>
      </c>
      <c r="T8" s="43">
        <v>3607.6230919316754</v>
      </c>
      <c r="U8" s="43">
        <v>3432.8549116813952</v>
      </c>
      <c r="V8" s="43">
        <v>2929.8137276434982</v>
      </c>
      <c r="W8" s="43">
        <v>2841.9741788150545</v>
      </c>
      <c r="X8" s="43">
        <v>3402.3872873298019</v>
      </c>
      <c r="Y8" s="43">
        <v>3099.9982151499244</v>
      </c>
      <c r="Z8" s="43">
        <v>2206.5781853611861</v>
      </c>
      <c r="AA8" s="43">
        <v>3402.0970060334116</v>
      </c>
      <c r="AB8" s="43">
        <v>3477.6563829933184</v>
      </c>
      <c r="AC8" s="43">
        <v>3252.8915220160825</v>
      </c>
      <c r="AD8" s="43">
        <v>2814.7648430748786</v>
      </c>
      <c r="AE8" s="43">
        <v>3781.7723114075898</v>
      </c>
      <c r="AF8" s="43">
        <v>3604.3080743344858</v>
      </c>
      <c r="AG8" s="43">
        <v>3046.6974041965391</v>
      </c>
      <c r="AH8" s="43">
        <v>3117.728393956027</v>
      </c>
      <c r="AI8" s="43">
        <v>3285.1785555273182</v>
      </c>
      <c r="AJ8" s="43">
        <v>2529.7350663342372</v>
      </c>
      <c r="AK8" s="43">
        <v>2455.396984182421</v>
      </c>
      <c r="AL8" s="43">
        <v>2030.7118873766935</v>
      </c>
      <c r="AM8" s="43">
        <v>2209.3973239659472</v>
      </c>
      <c r="AN8" s="43">
        <v>2187.3739955263886</v>
      </c>
      <c r="AO8" s="43">
        <v>1703.093793130982</v>
      </c>
      <c r="AP8" s="43">
        <v>2780.1938599527075</v>
      </c>
      <c r="AQ8" s="43">
        <v>1991.4556030581616</v>
      </c>
      <c r="AR8" s="43">
        <v>2304.1798104481859</v>
      </c>
      <c r="AS8" s="43">
        <v>1851.2422347643712</v>
      </c>
      <c r="AT8" s="43">
        <v>1869.9770994166629</v>
      </c>
      <c r="AU8" s="43">
        <v>2286.5865860663394</v>
      </c>
      <c r="AV8" s="43">
        <v>2791.9224209251624</v>
      </c>
      <c r="AW8" s="43">
        <v>1970.4361200075343</v>
      </c>
      <c r="AX8" s="43">
        <v>2477.5165672220874</v>
      </c>
      <c r="AY8" s="43">
        <v>2327.2618050068218</v>
      </c>
      <c r="AZ8" s="43">
        <v>2794.982331492422</v>
      </c>
      <c r="BA8" s="43">
        <v>2478.9894023999859</v>
      </c>
      <c r="BB8" s="43">
        <v>2579.475300250072</v>
      </c>
      <c r="BC8" s="43">
        <v>1355.7975127994428</v>
      </c>
      <c r="BD8" s="43">
        <v>2608.8311996860566</v>
      </c>
      <c r="BE8" s="43">
        <v>1789.0699712287644</v>
      </c>
      <c r="BF8" s="43">
        <v>1550.7076235801503</v>
      </c>
      <c r="BG8" s="43">
        <v>1887.9531125068124</v>
      </c>
      <c r="BH8" s="43">
        <v>1668.0177598839782</v>
      </c>
      <c r="BI8" s="43">
        <v>1645.2640519331349</v>
      </c>
      <c r="BJ8" s="43">
        <v>1656.5762068387555</v>
      </c>
      <c r="BK8" s="43">
        <v>1913.8251961493304</v>
      </c>
      <c r="BL8" s="43">
        <v>2010.2292260732791</v>
      </c>
      <c r="BM8" s="43">
        <v>1441.8748790294399</v>
      </c>
      <c r="BN8" s="43">
        <v>1556.8161978732164</v>
      </c>
      <c r="BO8" s="43">
        <v>1716.5314184165884</v>
      </c>
      <c r="BP8" s="43">
        <v>1338.5737438864171</v>
      </c>
      <c r="BQ8" s="43">
        <v>1323.2989294630704</v>
      </c>
      <c r="BR8" s="43">
        <v>1486.8728021921984</v>
      </c>
    </row>
    <row r="9" spans="1:70" ht="15" customHeight="1" x14ac:dyDescent="0.2">
      <c r="A9" s="44" t="s">
        <v>69</v>
      </c>
      <c r="B9" s="45">
        <v>3720.4992083418024</v>
      </c>
      <c r="C9" s="45">
        <v>4308.7021572980975</v>
      </c>
      <c r="D9" s="45">
        <v>3859.7579516540727</v>
      </c>
      <c r="E9" s="45">
        <v>5205.0458239308418</v>
      </c>
      <c r="F9" s="45">
        <v>3921.8258100981393</v>
      </c>
      <c r="G9" s="45">
        <v>3868.5668282571264</v>
      </c>
      <c r="H9" s="45">
        <v>4317.0581963777422</v>
      </c>
      <c r="I9" s="45">
        <v>4400.9371666461475</v>
      </c>
      <c r="J9" s="45">
        <v>4606.5053532805405</v>
      </c>
      <c r="K9" s="45">
        <v>3920.7079014675414</v>
      </c>
      <c r="L9" s="45">
        <v>4227.4327362023914</v>
      </c>
      <c r="M9" s="45">
        <v>4680.8735279922385</v>
      </c>
      <c r="N9" s="45">
        <v>4370.914391698504</v>
      </c>
      <c r="O9" s="45">
        <v>4547.0199579491064</v>
      </c>
      <c r="P9" s="45">
        <v>4415.4164585455628</v>
      </c>
      <c r="Q9" s="45">
        <v>4540.3951984393052</v>
      </c>
      <c r="R9" s="45">
        <v>4064.0842643199503</v>
      </c>
      <c r="S9" s="45">
        <v>4617.580281025449</v>
      </c>
      <c r="T9" s="45">
        <v>4877.0378042331577</v>
      </c>
      <c r="U9" s="45">
        <v>4706.1733656852812</v>
      </c>
      <c r="V9" s="45">
        <v>4381.0610220681392</v>
      </c>
      <c r="W9" s="45">
        <v>4314.445080521923</v>
      </c>
      <c r="X9" s="45">
        <v>4539.5878993830047</v>
      </c>
      <c r="Y9" s="45">
        <v>4633.1447160484668</v>
      </c>
      <c r="Z9" s="45">
        <v>4164.0610231461869</v>
      </c>
      <c r="AA9" s="45">
        <v>3949.1545529013133</v>
      </c>
      <c r="AB9" s="45">
        <v>4197.149216858812</v>
      </c>
      <c r="AC9" s="45">
        <v>4125.5127183930508</v>
      </c>
      <c r="AD9" s="45">
        <v>4230.0858220265418</v>
      </c>
      <c r="AE9" s="45">
        <v>3951.2354853704637</v>
      </c>
      <c r="AF9" s="45">
        <v>4186.5649899941573</v>
      </c>
      <c r="AG9" s="45">
        <v>4461.1685850565254</v>
      </c>
      <c r="AH9" s="45">
        <v>3706.0711327674035</v>
      </c>
      <c r="AI9" s="45">
        <v>3747.5230976830535</v>
      </c>
      <c r="AJ9" s="45">
        <v>3855.6488203030463</v>
      </c>
      <c r="AK9" s="45">
        <v>3995.5069492464936</v>
      </c>
      <c r="AL9" s="45">
        <v>4063.8441759024804</v>
      </c>
      <c r="AM9" s="45">
        <v>4306.7558675745813</v>
      </c>
      <c r="AN9" s="45">
        <v>4519.2146576508649</v>
      </c>
      <c r="AO9" s="45">
        <v>4836.8272988720719</v>
      </c>
      <c r="AP9" s="45">
        <v>4716.1452518369551</v>
      </c>
      <c r="AQ9" s="45">
        <v>4615.2307045343441</v>
      </c>
      <c r="AR9" s="45">
        <v>4879.9488063202334</v>
      </c>
      <c r="AS9" s="45">
        <v>5302.3427805724859</v>
      </c>
      <c r="AT9" s="45">
        <v>5075.9483219648509</v>
      </c>
      <c r="AU9" s="45">
        <v>5117.5592333765171</v>
      </c>
      <c r="AV9" s="45">
        <v>5481.4059965831002</v>
      </c>
      <c r="AW9" s="45">
        <v>5777.7406406177697</v>
      </c>
      <c r="AX9" s="45">
        <v>5396.6519610194746</v>
      </c>
      <c r="AY9" s="45">
        <v>5605.7885596840124</v>
      </c>
      <c r="AZ9" s="45">
        <v>6011.007627934001</v>
      </c>
      <c r="BA9" s="45">
        <v>6539.3591554902196</v>
      </c>
      <c r="BB9" s="45">
        <v>5366.2498336361032</v>
      </c>
      <c r="BC9" s="45">
        <v>3085.7889906314804</v>
      </c>
      <c r="BD9" s="45">
        <v>4194.7424383734224</v>
      </c>
      <c r="BE9" s="45">
        <v>4530.2473886515027</v>
      </c>
      <c r="BF9" s="45">
        <v>4210.1607044578732</v>
      </c>
      <c r="BG9" s="45">
        <v>4384.676235232705</v>
      </c>
      <c r="BH9" s="45">
        <v>4762.7750475244457</v>
      </c>
      <c r="BI9" s="45">
        <v>5352.0071064158346</v>
      </c>
      <c r="BJ9" s="45">
        <v>5506.1503393846142</v>
      </c>
      <c r="BK9" s="45">
        <v>6160.2058582661011</v>
      </c>
      <c r="BL9" s="45">
        <v>6820.4791670528775</v>
      </c>
      <c r="BM9" s="45">
        <v>6684.295127378231</v>
      </c>
      <c r="BN9" s="45">
        <v>5857.9717531652323</v>
      </c>
      <c r="BO9" s="45">
        <v>5360.8145128459</v>
      </c>
      <c r="BP9" s="45">
        <v>6259.1828227422102</v>
      </c>
      <c r="BQ9" s="45">
        <v>6751.1741385943469</v>
      </c>
      <c r="BR9" s="45">
        <v>6317.0495125765747</v>
      </c>
    </row>
    <row r="10" spans="1:70" ht="15" customHeight="1" x14ac:dyDescent="0.2">
      <c r="A10" s="92" t="s">
        <v>117</v>
      </c>
      <c r="B10" s="43">
        <v>4211.9685253584676</v>
      </c>
      <c r="C10" s="43">
        <v>3562.8405830334468</v>
      </c>
      <c r="D10" s="43">
        <v>4108.2458874039648</v>
      </c>
      <c r="E10" s="43">
        <v>4025.8931007487768</v>
      </c>
      <c r="F10" s="43">
        <v>4524.9850140535691</v>
      </c>
      <c r="G10" s="43">
        <v>3899.3369886157752</v>
      </c>
      <c r="H10" s="43">
        <v>4449.9540441901972</v>
      </c>
      <c r="I10" s="43">
        <v>4255.8163814858672</v>
      </c>
      <c r="J10" s="43">
        <v>3815.1366088619516</v>
      </c>
      <c r="K10" s="43">
        <v>3598.6393281751411</v>
      </c>
      <c r="L10" s="43">
        <v>4205.0049292513422</v>
      </c>
      <c r="M10" s="43">
        <v>4038.1253458779024</v>
      </c>
      <c r="N10" s="43">
        <v>4697.9836848456716</v>
      </c>
      <c r="O10" s="43">
        <v>3807.0589114107156</v>
      </c>
      <c r="P10" s="43">
        <v>4321.579946810657</v>
      </c>
      <c r="Q10" s="43">
        <v>4329.6359144892276</v>
      </c>
      <c r="R10" s="43">
        <v>3854.8071108902209</v>
      </c>
      <c r="S10" s="43">
        <v>3564.9700824718566</v>
      </c>
      <c r="T10" s="43">
        <v>3917.6939876749429</v>
      </c>
      <c r="U10" s="43">
        <v>3740.6231415790744</v>
      </c>
      <c r="V10" s="43">
        <v>3422.9467097509914</v>
      </c>
      <c r="W10" s="43">
        <v>3356.034238109557</v>
      </c>
      <c r="X10" s="43">
        <v>3584.0377456225547</v>
      </c>
      <c r="Y10" s="43">
        <v>3765.4965935169644</v>
      </c>
      <c r="Z10" s="43">
        <v>3862.8786327124553</v>
      </c>
      <c r="AA10" s="43">
        <v>3633.9484339427295</v>
      </c>
      <c r="AB10" s="43">
        <v>3949.7128418780012</v>
      </c>
      <c r="AC10" s="43">
        <v>3884.5578566150225</v>
      </c>
      <c r="AD10" s="43">
        <v>3399.2266966734987</v>
      </c>
      <c r="AE10" s="43">
        <v>3185.5216450876314</v>
      </c>
      <c r="AF10" s="43">
        <v>3641.2442103967392</v>
      </c>
      <c r="AG10" s="43">
        <v>3463.8776088373775</v>
      </c>
      <c r="AH10" s="43">
        <v>3294.3544788408931</v>
      </c>
      <c r="AI10" s="43">
        <v>3498.135686264844</v>
      </c>
      <c r="AJ10" s="43">
        <v>3916.1081646540783</v>
      </c>
      <c r="AK10" s="43">
        <v>3930.7996702401697</v>
      </c>
      <c r="AL10" s="43">
        <v>4704.7167190537302</v>
      </c>
      <c r="AM10" s="43">
        <v>5157.3414578779166</v>
      </c>
      <c r="AN10" s="43">
        <v>5167.0044808321863</v>
      </c>
      <c r="AO10" s="43">
        <v>5300.893342236147</v>
      </c>
      <c r="AP10" s="43">
        <v>5778.0198525882197</v>
      </c>
      <c r="AQ10" s="43">
        <v>5894.4742301908182</v>
      </c>
      <c r="AR10" s="43">
        <v>5700.3247464295355</v>
      </c>
      <c r="AS10" s="43">
        <v>6232.6506862007236</v>
      </c>
      <c r="AT10" s="43">
        <v>6022.7888069150786</v>
      </c>
      <c r="AU10" s="43">
        <v>6447.8069560124222</v>
      </c>
      <c r="AV10" s="43">
        <v>5573.8701971586888</v>
      </c>
      <c r="AW10" s="43">
        <v>6250.4590519429094</v>
      </c>
      <c r="AX10" s="43">
        <v>5840.4385609500896</v>
      </c>
      <c r="AY10" s="43">
        <v>5665.7857041029092</v>
      </c>
      <c r="AZ10" s="43">
        <v>6496.3809013323025</v>
      </c>
      <c r="BA10" s="43">
        <v>6923.6058583708545</v>
      </c>
      <c r="BB10" s="43">
        <v>6901.6561066960267</v>
      </c>
      <c r="BC10" s="43">
        <v>1986.1008037913916</v>
      </c>
      <c r="BD10" s="43">
        <v>3096.2641118219044</v>
      </c>
      <c r="BE10" s="43">
        <v>3743.0034788127577</v>
      </c>
      <c r="BF10" s="43">
        <v>4768.2268183257847</v>
      </c>
      <c r="BG10" s="43">
        <v>5467.4727926597861</v>
      </c>
      <c r="BH10" s="43">
        <v>5990.0480378983275</v>
      </c>
      <c r="BI10" s="43">
        <v>6821.8802082473667</v>
      </c>
      <c r="BJ10" s="43">
        <v>6666.9046330729252</v>
      </c>
      <c r="BK10" s="43">
        <v>7581.114279029418</v>
      </c>
      <c r="BL10" s="43">
        <v>9425.1209200954654</v>
      </c>
      <c r="BM10" s="43">
        <v>8799.8523316012743</v>
      </c>
      <c r="BN10" s="43">
        <v>7864.8622547373679</v>
      </c>
      <c r="BO10" s="43">
        <v>8379.1499375121111</v>
      </c>
      <c r="BP10" s="43">
        <v>9339.9337856371949</v>
      </c>
      <c r="BQ10" s="43">
        <v>9963.8753192177192</v>
      </c>
      <c r="BR10" s="43">
        <v>9949.5605604833036</v>
      </c>
    </row>
    <row r="11" spans="1:70" ht="15" customHeight="1" x14ac:dyDescent="0.2">
      <c r="A11" s="44" t="s">
        <v>70</v>
      </c>
      <c r="B11" s="45">
        <v>2691.3897811980605</v>
      </c>
      <c r="C11" s="45">
        <v>2721.2898224455134</v>
      </c>
      <c r="D11" s="45">
        <v>2561.5508716102513</v>
      </c>
      <c r="E11" s="45">
        <v>2815.0822894296712</v>
      </c>
      <c r="F11" s="45">
        <v>3357.7203747163758</v>
      </c>
      <c r="G11" s="45">
        <v>2462.0844860978114</v>
      </c>
      <c r="H11" s="45">
        <v>2780.9955636033628</v>
      </c>
      <c r="I11" s="45">
        <v>3035.5391721401697</v>
      </c>
      <c r="J11" s="45">
        <v>3056.9349468540554</v>
      </c>
      <c r="K11" s="45">
        <v>2902.3430588830852</v>
      </c>
      <c r="L11" s="45">
        <v>2857.8524598241115</v>
      </c>
      <c r="M11" s="45">
        <v>2644.4705868779242</v>
      </c>
      <c r="N11" s="45">
        <v>2679.007983240806</v>
      </c>
      <c r="O11" s="45">
        <v>2755.5359320349189</v>
      </c>
      <c r="P11" s="45">
        <v>2907.4022655044346</v>
      </c>
      <c r="Q11" s="45">
        <v>2815.3783915562967</v>
      </c>
      <c r="R11" s="45">
        <v>2699.2157178009497</v>
      </c>
      <c r="S11" s="45">
        <v>2714.8755091290413</v>
      </c>
      <c r="T11" s="45">
        <v>4132.1321698979082</v>
      </c>
      <c r="U11" s="45">
        <v>4138.3364842537439</v>
      </c>
      <c r="V11" s="45">
        <v>3801.7259996056273</v>
      </c>
      <c r="W11" s="45">
        <v>3710.9186187272621</v>
      </c>
      <c r="X11" s="45">
        <v>4104.9676443322169</v>
      </c>
      <c r="Y11" s="45">
        <v>4246.5882397544883</v>
      </c>
      <c r="Z11" s="45">
        <v>5422.7948515679145</v>
      </c>
      <c r="AA11" s="45">
        <v>3290.119430549044</v>
      </c>
      <c r="AB11" s="45">
        <v>3594.2320105731847</v>
      </c>
      <c r="AC11" s="45">
        <v>3968.0308908974393</v>
      </c>
      <c r="AD11" s="45">
        <v>4599.1389581654721</v>
      </c>
      <c r="AE11" s="45">
        <v>3084.913376379845</v>
      </c>
      <c r="AF11" s="45">
        <v>3204.1541204511927</v>
      </c>
      <c r="AG11" s="45">
        <v>3729.5266343257144</v>
      </c>
      <c r="AH11" s="45">
        <v>3658.3333319571384</v>
      </c>
      <c r="AI11" s="45">
        <v>2518.081712713416</v>
      </c>
      <c r="AJ11" s="45">
        <v>3061.396783818474</v>
      </c>
      <c r="AK11" s="45">
        <v>3381.8831715109704</v>
      </c>
      <c r="AL11" s="45">
        <v>3111.2735072751266</v>
      </c>
      <c r="AM11" s="45">
        <v>2208.6972273427245</v>
      </c>
      <c r="AN11" s="45">
        <v>2521.1128067231548</v>
      </c>
      <c r="AO11" s="45">
        <v>2453.1954586589873</v>
      </c>
      <c r="AP11" s="45">
        <v>3178.4265603955605</v>
      </c>
      <c r="AQ11" s="45">
        <v>2327.2264227956839</v>
      </c>
      <c r="AR11" s="45">
        <v>2631.2670752821605</v>
      </c>
      <c r="AS11" s="45">
        <v>2831.8416947530104</v>
      </c>
      <c r="AT11" s="45">
        <v>3124.0508900263862</v>
      </c>
      <c r="AU11" s="45">
        <v>2078.6990530817093</v>
      </c>
      <c r="AV11" s="45">
        <v>2389.9997496580122</v>
      </c>
      <c r="AW11" s="45">
        <v>2811.582173798145</v>
      </c>
      <c r="AX11" s="45">
        <v>3510.6588182071227</v>
      </c>
      <c r="AY11" s="45">
        <v>2561.4940847057587</v>
      </c>
      <c r="AZ11" s="45">
        <v>2721.4971222305489</v>
      </c>
      <c r="BA11" s="45">
        <v>2937.7337590670559</v>
      </c>
      <c r="BB11" s="45">
        <v>3151.7788172549235</v>
      </c>
      <c r="BC11" s="45">
        <v>48.556777010903055</v>
      </c>
      <c r="BD11" s="45">
        <v>99.690847270381838</v>
      </c>
      <c r="BE11" s="45">
        <v>113.38597956310279</v>
      </c>
      <c r="BF11" s="45">
        <v>138.16914266296601</v>
      </c>
      <c r="BG11" s="45">
        <v>203.3983282452802</v>
      </c>
      <c r="BH11" s="45">
        <v>507.69825163906501</v>
      </c>
      <c r="BI11" s="45">
        <v>1709.9202827868353</v>
      </c>
      <c r="BJ11" s="45">
        <v>2276.9872176880922</v>
      </c>
      <c r="BK11" s="45">
        <v>2194.8414701184552</v>
      </c>
      <c r="BL11" s="45">
        <v>2570.0784221621243</v>
      </c>
      <c r="BM11" s="45">
        <v>2885.4133773825793</v>
      </c>
      <c r="BN11" s="45">
        <v>2958.4263164337231</v>
      </c>
      <c r="BO11" s="45">
        <v>2236.9818333583007</v>
      </c>
      <c r="BP11" s="45">
        <v>2951.9588148542089</v>
      </c>
      <c r="BQ11" s="45">
        <v>3571.9117142853333</v>
      </c>
      <c r="BR11" s="45">
        <v>3957.2618473187003</v>
      </c>
    </row>
    <row r="12" spans="1:70" ht="15" customHeight="1" x14ac:dyDescent="0.2">
      <c r="A12" s="92" t="s">
        <v>118</v>
      </c>
      <c r="B12" s="43">
        <v>1448.3887597669404</v>
      </c>
      <c r="C12" s="43">
        <v>1520.3618196942496</v>
      </c>
      <c r="D12" s="43">
        <v>907.03028921843929</v>
      </c>
      <c r="E12" s="43">
        <v>1093.4847399881287</v>
      </c>
      <c r="F12" s="43">
        <v>1205.7933301379799</v>
      </c>
      <c r="G12" s="43">
        <v>1243.2136913797274</v>
      </c>
      <c r="H12" s="43">
        <v>1340.5896862994962</v>
      </c>
      <c r="I12" s="43">
        <v>1404.1491615244415</v>
      </c>
      <c r="J12" s="43">
        <v>1319.486073623126</v>
      </c>
      <c r="K12" s="43">
        <v>1307.9184817195401</v>
      </c>
      <c r="L12" s="43">
        <v>1415.9308616069493</v>
      </c>
      <c r="M12" s="43">
        <v>1538.1590841991631</v>
      </c>
      <c r="N12" s="43">
        <v>1294.8167236954368</v>
      </c>
      <c r="O12" s="43">
        <v>1323.6724847331377</v>
      </c>
      <c r="P12" s="43">
        <v>1400.5149257422495</v>
      </c>
      <c r="Q12" s="43">
        <v>1553.6231657526569</v>
      </c>
      <c r="R12" s="43">
        <v>1190.4508700948118</v>
      </c>
      <c r="S12" s="43">
        <v>1407.1784946692019</v>
      </c>
      <c r="T12" s="43">
        <v>1381.3183428039904</v>
      </c>
      <c r="U12" s="43">
        <v>1760.7719278922903</v>
      </c>
      <c r="V12" s="43">
        <v>1641.7282266939662</v>
      </c>
      <c r="W12" s="43">
        <v>1889.4570551667071</v>
      </c>
      <c r="X12" s="43">
        <v>1854.0506859915731</v>
      </c>
      <c r="Y12" s="43">
        <v>1840.0174372274812</v>
      </c>
      <c r="Z12" s="43">
        <v>1607.8049975825443</v>
      </c>
      <c r="AA12" s="43">
        <v>1522.7043807465873</v>
      </c>
      <c r="AB12" s="43">
        <v>1871.8426405353623</v>
      </c>
      <c r="AC12" s="43">
        <v>1796.208463537221</v>
      </c>
      <c r="AD12" s="43">
        <v>1625.4635693481828</v>
      </c>
      <c r="AE12" s="43">
        <v>1558.0066672820226</v>
      </c>
      <c r="AF12" s="43">
        <v>1684.6186445684866</v>
      </c>
      <c r="AG12" s="43">
        <v>1804.9165785040655</v>
      </c>
      <c r="AH12" s="43">
        <v>1766.1636558040805</v>
      </c>
      <c r="AI12" s="43">
        <v>1663.0124021188444</v>
      </c>
      <c r="AJ12" s="43">
        <v>1555.1036454165571</v>
      </c>
      <c r="AK12" s="43">
        <v>1518.747296660523</v>
      </c>
      <c r="AL12" s="43">
        <v>1356.9569355112808</v>
      </c>
      <c r="AM12" s="43">
        <v>1160.7401077491775</v>
      </c>
      <c r="AN12" s="43">
        <v>1198.0748080967714</v>
      </c>
      <c r="AO12" s="43">
        <v>1147.9271486427758</v>
      </c>
      <c r="AP12" s="43">
        <v>1189.8522160616828</v>
      </c>
      <c r="AQ12" s="43">
        <v>1204.3498894642089</v>
      </c>
      <c r="AR12" s="43">
        <v>1154.6685803419196</v>
      </c>
      <c r="AS12" s="43">
        <v>1180.9468852215832</v>
      </c>
      <c r="AT12" s="43">
        <v>1128.922731080452</v>
      </c>
      <c r="AU12" s="43">
        <v>1089.2254560981983</v>
      </c>
      <c r="AV12" s="43">
        <v>1054.583260256511</v>
      </c>
      <c r="AW12" s="43">
        <v>1103.3363012133725</v>
      </c>
      <c r="AX12" s="43">
        <v>1013.4530519571506</v>
      </c>
      <c r="AY12" s="43">
        <v>1067.4263255556721</v>
      </c>
      <c r="AZ12" s="43">
        <v>1060.845746480501</v>
      </c>
      <c r="BA12" s="43">
        <v>1155.271387140908</v>
      </c>
      <c r="BB12" s="43">
        <v>1028.6886275090217</v>
      </c>
      <c r="BC12" s="43">
        <v>924.56620478629702</v>
      </c>
      <c r="BD12" s="43">
        <v>999.52601194493423</v>
      </c>
      <c r="BE12" s="43">
        <v>1165.7630028117426</v>
      </c>
      <c r="BF12" s="43">
        <v>1019.8388793411495</v>
      </c>
      <c r="BG12" s="43">
        <v>1024.1201031949795</v>
      </c>
      <c r="BH12" s="43">
        <v>1126.1753693108471</v>
      </c>
      <c r="BI12" s="43">
        <v>1270.2184343449244</v>
      </c>
      <c r="BJ12" s="43">
        <v>1198.9141613068948</v>
      </c>
      <c r="BK12" s="43">
        <v>1129.6588299866896</v>
      </c>
      <c r="BL12" s="43">
        <v>1168.2825478463144</v>
      </c>
      <c r="BM12" s="43">
        <v>1374.5909978280024</v>
      </c>
      <c r="BN12" s="43">
        <v>1298.6011597046795</v>
      </c>
      <c r="BO12" s="43">
        <v>1314.1101657190893</v>
      </c>
      <c r="BP12" s="43">
        <v>1436.4091711560677</v>
      </c>
      <c r="BQ12" s="43">
        <v>1839.8262349043368</v>
      </c>
      <c r="BR12" s="43">
        <v>1141.7706315558016</v>
      </c>
    </row>
    <row r="13" spans="1:70" ht="15" customHeight="1" x14ac:dyDescent="0.2">
      <c r="A13" s="44" t="s">
        <v>72</v>
      </c>
      <c r="B13" s="45">
        <v>2563.289629476652</v>
      </c>
      <c r="C13" s="45">
        <v>2641.3765149342621</v>
      </c>
      <c r="D13" s="45">
        <v>2690.3172545909351</v>
      </c>
      <c r="E13" s="45">
        <v>2799.721960203547</v>
      </c>
      <c r="F13" s="45">
        <v>3010.839898323034</v>
      </c>
      <c r="G13" s="45">
        <v>3354.5084930121457</v>
      </c>
      <c r="H13" s="45">
        <v>3276.8162169897605</v>
      </c>
      <c r="I13" s="45">
        <v>3227.0081780809569</v>
      </c>
      <c r="J13" s="45">
        <v>2764.8921812653857</v>
      </c>
      <c r="K13" s="45">
        <v>2667.3082533643683</v>
      </c>
      <c r="L13" s="45">
        <v>2684.5122101165789</v>
      </c>
      <c r="M13" s="45">
        <v>2658.8810493022484</v>
      </c>
      <c r="N13" s="45">
        <v>2713.3069001959607</v>
      </c>
      <c r="O13" s="45">
        <v>2777.5357987381176</v>
      </c>
      <c r="P13" s="45">
        <v>2600.9348672404558</v>
      </c>
      <c r="Q13" s="45">
        <v>2630.0670467995869</v>
      </c>
      <c r="R13" s="45">
        <v>2811.1718718909829</v>
      </c>
      <c r="S13" s="45">
        <v>2609.301360679458</v>
      </c>
      <c r="T13" s="45">
        <v>2555.4522263562144</v>
      </c>
      <c r="U13" s="45">
        <v>2519.0244121659634</v>
      </c>
      <c r="V13" s="45">
        <v>2680.853089888767</v>
      </c>
      <c r="W13" s="45">
        <v>2663.0499907682597</v>
      </c>
      <c r="X13" s="45">
        <v>2596.78529937334</v>
      </c>
      <c r="Y13" s="45">
        <v>2540.8466551271672</v>
      </c>
      <c r="Z13" s="45">
        <v>2495.1539711087821</v>
      </c>
      <c r="AA13" s="45">
        <v>2506.6806437322984</v>
      </c>
      <c r="AB13" s="45">
        <v>2604.8675623075351</v>
      </c>
      <c r="AC13" s="45">
        <v>2725.3294665775343</v>
      </c>
      <c r="AD13" s="45">
        <v>2790.2547113054984</v>
      </c>
      <c r="AE13" s="45">
        <v>2839.7507890258753</v>
      </c>
      <c r="AF13" s="45">
        <v>2836.0432592461484</v>
      </c>
      <c r="AG13" s="45">
        <v>2853.5558581544078</v>
      </c>
      <c r="AH13" s="45">
        <v>2920.632781126782</v>
      </c>
      <c r="AI13" s="45">
        <v>2849.8928686056774</v>
      </c>
      <c r="AJ13" s="45">
        <v>2875.3767919343923</v>
      </c>
      <c r="AK13" s="45">
        <v>2871.3205583331546</v>
      </c>
      <c r="AL13" s="45">
        <v>3222.6579429565973</v>
      </c>
      <c r="AM13" s="45">
        <v>3279.9451290945722</v>
      </c>
      <c r="AN13" s="45">
        <v>3354.9835393888757</v>
      </c>
      <c r="AO13" s="45">
        <v>3395.5913885599743</v>
      </c>
      <c r="AP13" s="45">
        <v>3263.2393083330112</v>
      </c>
      <c r="AQ13" s="45">
        <v>3204.369138177176</v>
      </c>
      <c r="AR13" s="45">
        <v>3191.4818010376762</v>
      </c>
      <c r="AS13" s="45">
        <v>3331.6054932636539</v>
      </c>
      <c r="AT13" s="45">
        <v>3308.8335576565646</v>
      </c>
      <c r="AU13" s="45">
        <v>3518.4988994435475</v>
      </c>
      <c r="AV13" s="45">
        <v>3691.1500089859883</v>
      </c>
      <c r="AW13" s="45">
        <v>3434.5865803169308</v>
      </c>
      <c r="AX13" s="45">
        <v>3663.3565574186068</v>
      </c>
      <c r="AY13" s="45">
        <v>3681.0233496087385</v>
      </c>
      <c r="AZ13" s="45">
        <v>3720.7655925060913</v>
      </c>
      <c r="BA13" s="45">
        <v>3865.7722778714897</v>
      </c>
      <c r="BB13" s="45">
        <v>3530.2290619990608</v>
      </c>
      <c r="BC13" s="45">
        <v>3256.9295522249004</v>
      </c>
      <c r="BD13" s="45">
        <v>3411.2607942377813</v>
      </c>
      <c r="BE13" s="45">
        <v>3502.5239682936012</v>
      </c>
      <c r="BF13" s="45">
        <v>3096.3718228790631</v>
      </c>
      <c r="BG13" s="45">
        <v>3168.8195910072736</v>
      </c>
      <c r="BH13" s="45">
        <v>3138.8207730190202</v>
      </c>
      <c r="BI13" s="45">
        <v>3084.2209795469585</v>
      </c>
      <c r="BJ13" s="45">
        <v>3193.6731474001062</v>
      </c>
      <c r="BK13" s="45">
        <v>3161.2192383437855</v>
      </c>
      <c r="BL13" s="45">
        <v>3115.3121826056713</v>
      </c>
      <c r="BM13" s="45">
        <v>3323.8451377729989</v>
      </c>
      <c r="BN13" s="45">
        <v>3158.648756740527</v>
      </c>
      <c r="BO13" s="45">
        <v>3433.5310974442473</v>
      </c>
      <c r="BP13" s="45">
        <v>3458.3004618834857</v>
      </c>
      <c r="BQ13" s="45">
        <v>3862.4122631456817</v>
      </c>
      <c r="BR13" s="45">
        <v>3457.1258201382161</v>
      </c>
    </row>
    <row r="14" spans="1:70" ht="15" customHeight="1" x14ac:dyDescent="0.2">
      <c r="A14" s="42" t="s">
        <v>73</v>
      </c>
      <c r="B14" s="43">
        <v>3635.7916590803411</v>
      </c>
      <c r="C14" s="43">
        <v>3671.2128198035148</v>
      </c>
      <c r="D14" s="43">
        <v>3741.9782953338176</v>
      </c>
      <c r="E14" s="43">
        <v>3847.9331292592929</v>
      </c>
      <c r="F14" s="43">
        <v>3869.8862760457591</v>
      </c>
      <c r="G14" s="43">
        <v>3910.429800906024</v>
      </c>
      <c r="H14" s="43">
        <v>3914.009476626652</v>
      </c>
      <c r="I14" s="43">
        <v>3880.6379798101075</v>
      </c>
      <c r="J14" s="43">
        <v>3810.1974843871658</v>
      </c>
      <c r="K14" s="43">
        <v>3771.6826088108864</v>
      </c>
      <c r="L14" s="43">
        <v>3765.1629734716626</v>
      </c>
      <c r="M14" s="43">
        <v>3790.6714672324251</v>
      </c>
      <c r="N14" s="43">
        <v>3848.177137533492</v>
      </c>
      <c r="O14" s="43">
        <v>3894.0551468712742</v>
      </c>
      <c r="P14" s="43">
        <v>3928.1959413198574</v>
      </c>
      <c r="Q14" s="43">
        <v>3950.5622387989406</v>
      </c>
      <c r="R14" s="43">
        <v>3961.9510870269833</v>
      </c>
      <c r="S14" s="43">
        <v>3968.9875126001689</v>
      </c>
      <c r="T14" s="43">
        <v>3972.1181108727437</v>
      </c>
      <c r="U14" s="43">
        <v>3971.3823185984243</v>
      </c>
      <c r="V14" s="43">
        <v>3966.6634264818117</v>
      </c>
      <c r="W14" s="43">
        <v>3964.2946794793284</v>
      </c>
      <c r="X14" s="43">
        <v>3964.1030229938942</v>
      </c>
      <c r="Y14" s="43">
        <v>3966.0893084553741</v>
      </c>
      <c r="Z14" s="43">
        <v>3970.2722263340183</v>
      </c>
      <c r="AA14" s="43">
        <v>3972.6840578490237</v>
      </c>
      <c r="AB14" s="43">
        <v>3973.3222721059378</v>
      </c>
      <c r="AC14" s="43">
        <v>3972.1879060023898</v>
      </c>
      <c r="AD14" s="43">
        <v>3969.2578714376782</v>
      </c>
      <c r="AE14" s="43">
        <v>3974.1434588574493</v>
      </c>
      <c r="AF14" s="43">
        <v>3986.8143521085981</v>
      </c>
      <c r="AG14" s="43">
        <v>4007.2437357751423</v>
      </c>
      <c r="AH14" s="43">
        <v>4035.2673932495773</v>
      </c>
      <c r="AI14" s="43">
        <v>4065.848428941963</v>
      </c>
      <c r="AJ14" s="43">
        <v>4099.0050943995011</v>
      </c>
      <c r="AK14" s="43">
        <v>4134.8120834089668</v>
      </c>
      <c r="AL14" s="43">
        <v>4173.5265674414841</v>
      </c>
      <c r="AM14" s="43">
        <v>4207.3574512668692</v>
      </c>
      <c r="AN14" s="43">
        <v>4236.3446055013173</v>
      </c>
      <c r="AO14" s="43">
        <v>4260.4433757903353</v>
      </c>
      <c r="AP14" s="43">
        <v>4258.9951902213488</v>
      </c>
      <c r="AQ14" s="43">
        <v>4254.5329018127431</v>
      </c>
      <c r="AR14" s="43">
        <v>4235.7129797984626</v>
      </c>
      <c r="AS14" s="43">
        <v>4202.4726348398144</v>
      </c>
      <c r="AT14" s="43">
        <v>4207.1532155079585</v>
      </c>
      <c r="AU14" s="43">
        <v>4246.6355548727934</v>
      </c>
      <c r="AV14" s="43">
        <v>4353.8434551840292</v>
      </c>
      <c r="AW14" s="43">
        <v>4527.4030336005017</v>
      </c>
      <c r="AX14" s="43">
        <v>4731.7528680544938</v>
      </c>
      <c r="AY14" s="43">
        <v>4829.3865237322207</v>
      </c>
      <c r="AZ14" s="43">
        <v>4816.1110637826432</v>
      </c>
      <c r="BA14" s="43">
        <v>4683.4237663549566</v>
      </c>
      <c r="BB14" s="43">
        <v>4418.1045349092456</v>
      </c>
      <c r="BC14" s="43">
        <v>4237.6536090275822</v>
      </c>
      <c r="BD14" s="43">
        <v>4166.1439529150239</v>
      </c>
      <c r="BE14" s="43">
        <v>4213.531841573099</v>
      </c>
      <c r="BF14" s="43">
        <v>4378.5134901659776</v>
      </c>
      <c r="BG14" s="43">
        <v>4498.9929174963163</v>
      </c>
      <c r="BH14" s="43">
        <v>4575.282831771483</v>
      </c>
      <c r="BI14" s="43">
        <v>4608.7407827080069</v>
      </c>
      <c r="BJ14" s="43">
        <v>4601.2590450138232</v>
      </c>
      <c r="BK14" s="43">
        <v>4623.1031318519535</v>
      </c>
      <c r="BL14" s="43">
        <v>4678.0197410819846</v>
      </c>
      <c r="BM14" s="43">
        <v>4765.9966953924286</v>
      </c>
      <c r="BN14" s="43">
        <v>4887.0376245842017</v>
      </c>
      <c r="BO14" s="43">
        <v>4977.6621722235477</v>
      </c>
      <c r="BP14" s="43">
        <v>5038.2084120620602</v>
      </c>
      <c r="BQ14" s="43">
        <v>5068.714798040799</v>
      </c>
      <c r="BR14" s="43">
        <v>4991.4895582089966</v>
      </c>
    </row>
    <row r="15" spans="1:70" ht="15" customHeight="1" x14ac:dyDescent="0.2">
      <c r="A15" s="44" t="s">
        <v>74</v>
      </c>
      <c r="B15" s="45">
        <v>736.59003007953254</v>
      </c>
      <c r="C15" s="45">
        <v>694.68054744525944</v>
      </c>
      <c r="D15" s="45">
        <v>697.2658382944777</v>
      </c>
      <c r="E15" s="45">
        <v>788.86706550561473</v>
      </c>
      <c r="F15" s="45">
        <v>837.05638074590217</v>
      </c>
      <c r="G15" s="45">
        <v>766.81265214079849</v>
      </c>
      <c r="H15" s="45">
        <v>769.20038541589474</v>
      </c>
      <c r="I15" s="45">
        <v>886.6924094507774</v>
      </c>
      <c r="J15" s="45">
        <v>614.8704164648392</v>
      </c>
      <c r="K15" s="45">
        <v>748.19473590260782</v>
      </c>
      <c r="L15" s="45">
        <v>873.63655734792769</v>
      </c>
      <c r="M15" s="45">
        <v>1018.8343072706828</v>
      </c>
      <c r="N15" s="45">
        <v>1052.9754424120902</v>
      </c>
      <c r="O15" s="45">
        <v>910.86347570393934</v>
      </c>
      <c r="P15" s="45">
        <v>911.1667542532814</v>
      </c>
      <c r="Q15" s="45">
        <v>1141.4246873562677</v>
      </c>
      <c r="R15" s="45">
        <v>1004.0393363423344</v>
      </c>
      <c r="S15" s="45">
        <v>1034.6293311827874</v>
      </c>
      <c r="T15" s="45">
        <v>1106.8857500913805</v>
      </c>
      <c r="U15" s="45">
        <v>1286.3468095406633</v>
      </c>
      <c r="V15" s="45">
        <v>1123.8636031585077</v>
      </c>
      <c r="W15" s="45">
        <v>1048.8885238611533</v>
      </c>
      <c r="X15" s="45">
        <v>1017.9951425727255</v>
      </c>
      <c r="Y15" s="45">
        <v>1324.821620620937</v>
      </c>
      <c r="Z15" s="45">
        <v>1250.1836048722541</v>
      </c>
      <c r="AA15" s="45">
        <v>1160.8790301511415</v>
      </c>
      <c r="AB15" s="45">
        <v>1126.8760099704557</v>
      </c>
      <c r="AC15" s="45">
        <v>1212.1555615331959</v>
      </c>
      <c r="AD15" s="45">
        <v>1165.8793583247561</v>
      </c>
      <c r="AE15" s="45">
        <v>1055.910633112002</v>
      </c>
      <c r="AF15" s="45">
        <v>1053.1072533532283</v>
      </c>
      <c r="AG15" s="45">
        <v>1231.3264019480905</v>
      </c>
      <c r="AH15" s="45">
        <v>1281.6446236636552</v>
      </c>
      <c r="AI15" s="45">
        <v>1299.9302580244168</v>
      </c>
      <c r="AJ15" s="45">
        <v>1388.5096245678621</v>
      </c>
      <c r="AK15" s="45">
        <v>1751.3934937440631</v>
      </c>
      <c r="AL15" s="45">
        <v>1482.0206895388824</v>
      </c>
      <c r="AM15" s="45">
        <v>1409.9441593521335</v>
      </c>
      <c r="AN15" s="45">
        <v>1529.5048911607455</v>
      </c>
      <c r="AO15" s="45">
        <v>1492.4432599482352</v>
      </c>
      <c r="AP15" s="45">
        <v>1652.8282584402198</v>
      </c>
      <c r="AQ15" s="45">
        <v>1555.7737345668943</v>
      </c>
      <c r="AR15" s="45">
        <v>1476.5048502763743</v>
      </c>
      <c r="AS15" s="45">
        <v>1805.2554236409496</v>
      </c>
      <c r="AT15" s="45">
        <v>1658.4475455895999</v>
      </c>
      <c r="AU15" s="45">
        <v>1686.0498576251834</v>
      </c>
      <c r="AV15" s="45">
        <v>1586.5715846658356</v>
      </c>
      <c r="AW15" s="45">
        <v>1627.8285144593481</v>
      </c>
      <c r="AX15" s="45">
        <v>1537.0833741626529</v>
      </c>
      <c r="AY15" s="45">
        <v>1462.9444802685136</v>
      </c>
      <c r="AZ15" s="45">
        <v>1513.5679224404041</v>
      </c>
      <c r="BA15" s="45">
        <v>1772.4878903578692</v>
      </c>
      <c r="BB15" s="45">
        <v>1614.0599197243739</v>
      </c>
      <c r="BC15" s="45">
        <v>415.88772919559273</v>
      </c>
      <c r="BD15" s="45">
        <v>526.41810966448827</v>
      </c>
      <c r="BE15" s="45">
        <v>629.52291479931205</v>
      </c>
      <c r="BF15" s="45">
        <v>623.48628995207855</v>
      </c>
      <c r="BG15" s="45">
        <v>1453.1574166254782</v>
      </c>
      <c r="BH15" s="45">
        <v>765.73152414076492</v>
      </c>
      <c r="BI15" s="45">
        <v>1430.5172454981155</v>
      </c>
      <c r="BJ15" s="45">
        <v>1108.4788792113488</v>
      </c>
      <c r="BK15" s="45">
        <v>1116.5557190513582</v>
      </c>
      <c r="BL15" s="45">
        <v>1456.1852861047587</v>
      </c>
      <c r="BM15" s="45">
        <v>1886.8610769682066</v>
      </c>
      <c r="BN15" s="45">
        <v>1489.3398004221747</v>
      </c>
      <c r="BO15" s="45">
        <v>1313.3152088025352</v>
      </c>
      <c r="BP15" s="45">
        <v>1707.7834418761431</v>
      </c>
      <c r="BQ15" s="45">
        <v>1998.1593604356729</v>
      </c>
      <c r="BR15" s="45">
        <v>1690.0570246156965</v>
      </c>
    </row>
    <row r="16" spans="1:70" ht="15" customHeight="1" x14ac:dyDescent="0.2">
      <c r="A16" s="42" t="s">
        <v>75</v>
      </c>
      <c r="B16" s="43">
        <v>2394.899338874317</v>
      </c>
      <c r="C16" s="43">
        <v>2674.7355758440358</v>
      </c>
      <c r="D16" s="43">
        <v>3284.8514400591384</v>
      </c>
      <c r="E16" s="43">
        <v>4384.7200139584929</v>
      </c>
      <c r="F16" s="43">
        <v>2669.40689905931</v>
      </c>
      <c r="G16" s="43">
        <v>2729.4059898866522</v>
      </c>
      <c r="H16" s="43">
        <v>3679.2449432627518</v>
      </c>
      <c r="I16" s="43">
        <v>3730.9911426526887</v>
      </c>
      <c r="J16" s="43">
        <v>2806.6201864252425</v>
      </c>
      <c r="K16" s="43">
        <v>3275.0252039386969</v>
      </c>
      <c r="L16" s="43">
        <v>3686.4386222419716</v>
      </c>
      <c r="M16" s="43">
        <v>4846.695434737645</v>
      </c>
      <c r="N16" s="43">
        <v>2808.0007767037328</v>
      </c>
      <c r="O16" s="43">
        <v>3468.7681431550486</v>
      </c>
      <c r="P16" s="43">
        <v>3892.0409792265377</v>
      </c>
      <c r="Q16" s="43">
        <v>4527.5708015115915</v>
      </c>
      <c r="R16" s="43">
        <v>3526.7725708547041</v>
      </c>
      <c r="S16" s="43">
        <v>3697.9373961620695</v>
      </c>
      <c r="T16" s="43">
        <v>4013.6820109952387</v>
      </c>
      <c r="U16" s="43">
        <v>5204.3230494505215</v>
      </c>
      <c r="V16" s="43">
        <v>3424.8394796019488</v>
      </c>
      <c r="W16" s="43">
        <v>3827.7648631816255</v>
      </c>
      <c r="X16" s="43">
        <v>3948.5020477847511</v>
      </c>
      <c r="Y16" s="43">
        <v>5342.1100388841105</v>
      </c>
      <c r="Z16" s="43">
        <v>3609.4450752196221</v>
      </c>
      <c r="AA16" s="43">
        <v>3941.7734738901841</v>
      </c>
      <c r="AB16" s="43">
        <v>3581.394425640161</v>
      </c>
      <c r="AC16" s="43">
        <v>5488.8714318128668</v>
      </c>
      <c r="AD16" s="43">
        <v>4018.4902190435341</v>
      </c>
      <c r="AE16" s="43">
        <v>4346.3146833175551</v>
      </c>
      <c r="AF16" s="43">
        <v>4366.7888950146889</v>
      </c>
      <c r="AG16" s="43">
        <v>4902.8288884664271</v>
      </c>
      <c r="AH16" s="43">
        <v>4150.2281355417372</v>
      </c>
      <c r="AI16" s="43">
        <v>4581.9598104715515</v>
      </c>
      <c r="AJ16" s="43">
        <v>3782.8128524741533</v>
      </c>
      <c r="AK16" s="43">
        <v>5729.6032015125629</v>
      </c>
      <c r="AL16" s="43">
        <v>4372.4256700531287</v>
      </c>
      <c r="AM16" s="43">
        <v>4431.1355627301809</v>
      </c>
      <c r="AN16" s="43">
        <v>4313.0091327319979</v>
      </c>
      <c r="AO16" s="43">
        <v>5711.4026344846907</v>
      </c>
      <c r="AP16" s="43">
        <v>3970.3460013950016</v>
      </c>
      <c r="AQ16" s="43">
        <v>4399.8658386529396</v>
      </c>
      <c r="AR16" s="43">
        <v>4851.9496052399581</v>
      </c>
      <c r="AS16" s="43">
        <v>5407.674125494832</v>
      </c>
      <c r="AT16" s="43">
        <v>4300.173785739501</v>
      </c>
      <c r="AU16" s="43">
        <v>4815.6925576210278</v>
      </c>
      <c r="AV16" s="43">
        <v>4882.6072389489764</v>
      </c>
      <c r="AW16" s="43">
        <v>5776.3539050577201</v>
      </c>
      <c r="AX16" s="43">
        <v>5139.2543889057833</v>
      </c>
      <c r="AY16" s="43">
        <v>5529.4692023789103</v>
      </c>
      <c r="AZ16" s="43">
        <v>5473.913407987573</v>
      </c>
      <c r="BA16" s="43">
        <v>6733.7999276823266</v>
      </c>
      <c r="BB16" s="43">
        <v>4751.6351638560118</v>
      </c>
      <c r="BC16" s="43">
        <v>5115.9760760970303</v>
      </c>
      <c r="BD16" s="43">
        <v>5495.9248513763414</v>
      </c>
      <c r="BE16" s="43">
        <v>6776.4770102727962</v>
      </c>
      <c r="BF16" s="43">
        <v>4929.5151608021151</v>
      </c>
      <c r="BG16" s="43">
        <v>5499.6050612188519</v>
      </c>
      <c r="BH16" s="43">
        <v>5482.3262827250455</v>
      </c>
      <c r="BI16" s="43">
        <v>6302.9025153496359</v>
      </c>
      <c r="BJ16" s="43">
        <v>4777.5066391610326</v>
      </c>
      <c r="BK16" s="43">
        <v>4957.8428390448807</v>
      </c>
      <c r="BL16" s="43">
        <v>5052.1631235055811</v>
      </c>
      <c r="BM16" s="43">
        <v>5577.8267933704255</v>
      </c>
      <c r="BN16" s="43">
        <v>5292.1857200303202</v>
      </c>
      <c r="BO16" s="43">
        <v>5428.7792608840437</v>
      </c>
      <c r="BP16" s="43">
        <v>5458.0323374686786</v>
      </c>
      <c r="BQ16" s="43">
        <v>6058.1837147017668</v>
      </c>
      <c r="BR16" s="43">
        <v>5219.7948706417092</v>
      </c>
    </row>
    <row r="17" spans="1:70" ht="15" customHeight="1" x14ac:dyDescent="0.2">
      <c r="A17" s="44" t="s">
        <v>76</v>
      </c>
      <c r="B17" s="45">
        <v>1591.4883044387254</v>
      </c>
      <c r="C17" s="45">
        <v>1608.4319110423473</v>
      </c>
      <c r="D17" s="45">
        <v>1710.6574153730414</v>
      </c>
      <c r="E17" s="45">
        <v>1610.8246499097691</v>
      </c>
      <c r="F17" s="45">
        <v>1729.734573482411</v>
      </c>
      <c r="G17" s="45">
        <v>1740.8990833490977</v>
      </c>
      <c r="H17" s="45">
        <v>1778.4107113701946</v>
      </c>
      <c r="I17" s="45">
        <v>1777.5376317151699</v>
      </c>
      <c r="J17" s="45">
        <v>1752.5541456385288</v>
      </c>
      <c r="K17" s="45">
        <v>1786.743372812567</v>
      </c>
      <c r="L17" s="45">
        <v>1804.0641536595599</v>
      </c>
      <c r="M17" s="45">
        <v>1791.4840675525843</v>
      </c>
      <c r="N17" s="45">
        <v>1841.22609603002</v>
      </c>
      <c r="O17" s="45">
        <v>1914.9594764615097</v>
      </c>
      <c r="P17" s="45">
        <v>1854.9186238421964</v>
      </c>
      <c r="Q17" s="45">
        <v>1902.466292533386</v>
      </c>
      <c r="R17" s="45">
        <v>1992.8552401975014</v>
      </c>
      <c r="S17" s="45">
        <v>1998.2235754350261</v>
      </c>
      <c r="T17" s="45">
        <v>1958.4791729231349</v>
      </c>
      <c r="U17" s="45">
        <v>2026.128605061713</v>
      </c>
      <c r="V17" s="45">
        <v>2100.2596258679523</v>
      </c>
      <c r="W17" s="45">
        <v>2120.5384764001528</v>
      </c>
      <c r="X17" s="45">
        <v>2109.3749405685635</v>
      </c>
      <c r="Y17" s="45">
        <v>2166.7723315784056</v>
      </c>
      <c r="Z17" s="45">
        <v>2097.6021554600188</v>
      </c>
      <c r="AA17" s="45">
        <v>2091.7218381186703</v>
      </c>
      <c r="AB17" s="45">
        <v>2077.3920950188749</v>
      </c>
      <c r="AC17" s="45">
        <v>2128.1385020098637</v>
      </c>
      <c r="AD17" s="45">
        <v>2174.2110459091755</v>
      </c>
      <c r="AE17" s="45">
        <v>2177.7439353573313</v>
      </c>
      <c r="AF17" s="45">
        <v>2156.2711604852284</v>
      </c>
      <c r="AG17" s="45">
        <v>2182.5836195751981</v>
      </c>
      <c r="AH17" s="45">
        <v>2194.4898615665811</v>
      </c>
      <c r="AI17" s="45">
        <v>2188.7178583942691</v>
      </c>
      <c r="AJ17" s="45">
        <v>2171.7051886242043</v>
      </c>
      <c r="AK17" s="45">
        <v>2162.4220914149414</v>
      </c>
      <c r="AL17" s="45">
        <v>2367.4274745017533</v>
      </c>
      <c r="AM17" s="45">
        <v>2326.5586458295124</v>
      </c>
      <c r="AN17" s="45">
        <v>2328.1429913312909</v>
      </c>
      <c r="AO17" s="45">
        <v>2314.9888883374379</v>
      </c>
      <c r="AP17" s="45">
        <v>2235.3142405802973</v>
      </c>
      <c r="AQ17" s="45">
        <v>2197.1406351533715</v>
      </c>
      <c r="AR17" s="45">
        <v>2129.478362790865</v>
      </c>
      <c r="AS17" s="45">
        <v>2158.0654299597522</v>
      </c>
      <c r="AT17" s="45">
        <v>2159.2534894722198</v>
      </c>
      <c r="AU17" s="45">
        <v>2237.7993710443029</v>
      </c>
      <c r="AV17" s="45">
        <v>2208.7399770462907</v>
      </c>
      <c r="AW17" s="45">
        <v>2320.7745377721585</v>
      </c>
      <c r="AX17" s="45">
        <v>2286.5652326360268</v>
      </c>
      <c r="AY17" s="45">
        <v>2306.3301194607757</v>
      </c>
      <c r="AZ17" s="45">
        <v>2208.5184466890232</v>
      </c>
      <c r="BA17" s="45">
        <v>2252.8444590912613</v>
      </c>
      <c r="BB17" s="45">
        <v>2141.0171866877999</v>
      </c>
      <c r="BC17" s="45">
        <v>2098.0750311258921</v>
      </c>
      <c r="BD17" s="45">
        <v>2121.4150710883905</v>
      </c>
      <c r="BE17" s="45">
        <v>2265.303927734868</v>
      </c>
      <c r="BF17" s="45">
        <v>2404.5670238602693</v>
      </c>
      <c r="BG17" s="45">
        <v>2558.5497901369276</v>
      </c>
      <c r="BH17" s="45">
        <v>2510.9010497564791</v>
      </c>
      <c r="BI17" s="45">
        <v>2674.7355984682495</v>
      </c>
      <c r="BJ17" s="45">
        <v>2449.6532256495711</v>
      </c>
      <c r="BK17" s="45">
        <v>2523.1289723501213</v>
      </c>
      <c r="BL17" s="45">
        <v>2437.6832157866747</v>
      </c>
      <c r="BM17" s="45">
        <v>2593.4479599136175</v>
      </c>
      <c r="BN17" s="45">
        <v>2212.2051557492377</v>
      </c>
      <c r="BO17" s="45">
        <v>2346.861678998172</v>
      </c>
      <c r="BP17" s="45">
        <v>2284.6114192089472</v>
      </c>
      <c r="BQ17" s="45">
        <v>2586.3556415841699</v>
      </c>
      <c r="BR17" s="45">
        <v>2163.3121598819357</v>
      </c>
    </row>
    <row r="18" spans="1:70" ht="15" customHeight="1" x14ac:dyDescent="0.2">
      <c r="A18" s="42" t="s">
        <v>115</v>
      </c>
      <c r="B18" s="43">
        <v>432.10291126597264</v>
      </c>
      <c r="C18" s="43">
        <v>433.7513957650923</v>
      </c>
      <c r="D18" s="43">
        <v>460.84139209974614</v>
      </c>
      <c r="E18" s="43">
        <v>557.17403219743267</v>
      </c>
      <c r="F18" s="43">
        <v>490.71866418500531</v>
      </c>
      <c r="G18" s="43">
        <v>537.84719902649056</v>
      </c>
      <c r="H18" s="43">
        <v>536.41010854300828</v>
      </c>
      <c r="I18" s="43">
        <v>452.4425010012128</v>
      </c>
      <c r="J18" s="43">
        <v>394.36424880848756</v>
      </c>
      <c r="K18" s="43">
        <v>678.43976453310609</v>
      </c>
      <c r="L18" s="43">
        <v>528.01398778383407</v>
      </c>
      <c r="M18" s="43">
        <v>518.63215045584627</v>
      </c>
      <c r="N18" s="43">
        <v>537.0801619409948</v>
      </c>
      <c r="O18" s="43">
        <v>570.40196871971318</v>
      </c>
      <c r="P18" s="43">
        <v>589.27506089703627</v>
      </c>
      <c r="Q18" s="43">
        <v>622.04655949755488</v>
      </c>
      <c r="R18" s="43">
        <v>644.72986282115176</v>
      </c>
      <c r="S18" s="43">
        <v>674.09578585987708</v>
      </c>
      <c r="T18" s="43">
        <v>674.00881812025307</v>
      </c>
      <c r="U18" s="43">
        <v>692.00545247781224</v>
      </c>
      <c r="V18" s="43">
        <v>558.92744201728976</v>
      </c>
      <c r="W18" s="43">
        <v>603.56783922454429</v>
      </c>
      <c r="X18" s="43">
        <v>489.75283161180874</v>
      </c>
      <c r="Y18" s="43">
        <v>738.89521419089624</v>
      </c>
      <c r="Z18" s="43">
        <v>697.14336620318625</v>
      </c>
      <c r="AA18" s="43">
        <v>782.82920429434409</v>
      </c>
      <c r="AB18" s="43">
        <v>714.69199403836831</v>
      </c>
      <c r="AC18" s="43">
        <v>854.70150659073352</v>
      </c>
      <c r="AD18" s="43">
        <v>747.19380274270202</v>
      </c>
      <c r="AE18" s="43">
        <v>744.13268308312024</v>
      </c>
      <c r="AF18" s="43">
        <v>729.18281013677552</v>
      </c>
      <c r="AG18" s="43">
        <v>1033.7317301262037</v>
      </c>
      <c r="AH18" s="43">
        <v>713.0752907373062</v>
      </c>
      <c r="AI18" s="43">
        <v>712.56462822714377</v>
      </c>
      <c r="AJ18" s="43">
        <v>847.58396988854133</v>
      </c>
      <c r="AK18" s="43">
        <v>928.23911114701002</v>
      </c>
      <c r="AL18" s="43">
        <v>702.33608455129911</v>
      </c>
      <c r="AM18" s="43">
        <v>740.5239248229276</v>
      </c>
      <c r="AN18" s="43">
        <v>849.49446808566222</v>
      </c>
      <c r="AO18" s="43">
        <v>965.86952254011044</v>
      </c>
      <c r="AP18" s="43">
        <v>819.0104492871792</v>
      </c>
      <c r="AQ18" s="43">
        <v>850.75584800303454</v>
      </c>
      <c r="AR18" s="43">
        <v>947.15497594658609</v>
      </c>
      <c r="AS18" s="43">
        <v>991.22426355021378</v>
      </c>
      <c r="AT18" s="43">
        <v>805.97273441390689</v>
      </c>
      <c r="AU18" s="43">
        <v>848.82974207295479</v>
      </c>
      <c r="AV18" s="43">
        <v>914.46416695357175</v>
      </c>
      <c r="AW18" s="43">
        <v>1014.9822887616807</v>
      </c>
      <c r="AX18" s="43">
        <v>1057.5944442860809</v>
      </c>
      <c r="AY18" s="43">
        <v>1010.3952411996206</v>
      </c>
      <c r="AZ18" s="43">
        <v>993.11457100424104</v>
      </c>
      <c r="BA18" s="43">
        <v>970.32281221042149</v>
      </c>
      <c r="BB18" s="43">
        <v>1051.3196379938524</v>
      </c>
      <c r="BC18" s="43">
        <v>1049.958611498919</v>
      </c>
      <c r="BD18" s="43">
        <v>1064.97777743645</v>
      </c>
      <c r="BE18" s="43">
        <v>1388.2477166548267</v>
      </c>
      <c r="BF18" s="43">
        <v>1306.1767990980318</v>
      </c>
      <c r="BG18" s="43">
        <v>1405.3480367024806</v>
      </c>
      <c r="BH18" s="43">
        <v>1478.5313368187844</v>
      </c>
      <c r="BI18" s="43">
        <v>1539.9132579599557</v>
      </c>
      <c r="BJ18" s="43">
        <v>1132.5113173952063</v>
      </c>
      <c r="BK18" s="43">
        <v>1235.9962566423596</v>
      </c>
      <c r="BL18" s="43">
        <v>1261.921101738611</v>
      </c>
      <c r="BM18" s="43">
        <v>1573.7453285925433</v>
      </c>
      <c r="BN18" s="43">
        <v>962.1724825684405</v>
      </c>
      <c r="BO18" s="43">
        <v>1003.0122307167793</v>
      </c>
      <c r="BP18" s="43">
        <v>1217.83169832918</v>
      </c>
      <c r="BQ18" s="43">
        <v>1417.2569527487467</v>
      </c>
      <c r="BR18" s="43">
        <v>1069.1412110641793</v>
      </c>
    </row>
    <row r="19" spans="1:70" ht="15" customHeight="1" x14ac:dyDescent="0.2">
      <c r="A19" s="44" t="s">
        <v>77</v>
      </c>
      <c r="B19" s="45">
        <v>526.35372962399993</v>
      </c>
      <c r="C19" s="45">
        <v>524.01325111497113</v>
      </c>
      <c r="D19" s="45">
        <v>519.33572444650122</v>
      </c>
      <c r="E19" s="45">
        <v>512.32613651734675</v>
      </c>
      <c r="F19" s="45">
        <v>494.08739224328599</v>
      </c>
      <c r="G19" s="45">
        <v>490.65581426274821</v>
      </c>
      <c r="H19" s="45">
        <v>498.12837543559704</v>
      </c>
      <c r="I19" s="45">
        <v>516.46606447697138</v>
      </c>
      <c r="J19" s="45">
        <v>545.42289629507638</v>
      </c>
      <c r="K19" s="45">
        <v>567.74027014804051</v>
      </c>
      <c r="L19" s="45">
        <v>583.58099236931207</v>
      </c>
      <c r="M19" s="45">
        <v>593.05525762785339</v>
      </c>
      <c r="N19" s="45">
        <v>596.227712023344</v>
      </c>
      <c r="O19" s="45">
        <v>590.49449195128898</v>
      </c>
      <c r="P19" s="45">
        <v>576.0044003459609</v>
      </c>
      <c r="Q19" s="45">
        <v>553.10228783166292</v>
      </c>
      <c r="R19" s="45">
        <v>522.032082150458</v>
      </c>
      <c r="S19" s="45">
        <v>529.30885019426364</v>
      </c>
      <c r="T19" s="45">
        <v>573.30661945593067</v>
      </c>
      <c r="U19" s="45">
        <v>654.0802725855774</v>
      </c>
      <c r="V19" s="45">
        <v>773.10392193410382</v>
      </c>
      <c r="W19" s="45">
        <v>840.98127040536963</v>
      </c>
      <c r="X19" s="45">
        <v>856.6471199841958</v>
      </c>
      <c r="Y19" s="45">
        <v>820.30333917661608</v>
      </c>
      <c r="Z19" s="45">
        <v>733.32989395226684</v>
      </c>
      <c r="AA19" s="45">
        <v>693.73388562768901</v>
      </c>
      <c r="AB19" s="45">
        <v>700.2276910240239</v>
      </c>
      <c r="AC19" s="45">
        <v>752.20658505337303</v>
      </c>
      <c r="AD19" s="45">
        <v>849.69845138176095</v>
      </c>
      <c r="AE19" s="45">
        <v>924.29547958138107</v>
      </c>
      <c r="AF19" s="45">
        <v>975.77722788577944</v>
      </c>
      <c r="AG19" s="45">
        <v>1004.1074476535764</v>
      </c>
      <c r="AH19" s="45">
        <v>1008.5808215098201</v>
      </c>
      <c r="AI19" s="45">
        <v>1005.1976072648821</v>
      </c>
      <c r="AJ19" s="45">
        <v>993.68710170964209</v>
      </c>
      <c r="AK19" s="45">
        <v>974.0754695156553</v>
      </c>
      <c r="AL19" s="45">
        <v>946.32631273380241</v>
      </c>
      <c r="AM19" s="45">
        <v>932.01042567228728</v>
      </c>
      <c r="AN19" s="45">
        <v>931.10722385247038</v>
      </c>
      <c r="AO19" s="45">
        <v>943.49103774144123</v>
      </c>
      <c r="AP19" s="45">
        <v>969.29101917525645</v>
      </c>
      <c r="AQ19" s="45">
        <v>983.90760508711207</v>
      </c>
      <c r="AR19" s="45">
        <v>987.7544015503214</v>
      </c>
      <c r="AS19" s="45">
        <v>980.75523465785216</v>
      </c>
      <c r="AT19" s="45">
        <v>963.72383116056653</v>
      </c>
      <c r="AU19" s="45">
        <v>987.54443069422382</v>
      </c>
      <c r="AV19" s="45">
        <v>1052.308358901998</v>
      </c>
      <c r="AW19" s="45">
        <v>1155.0951892666362</v>
      </c>
      <c r="AX19" s="45">
        <v>1290.985906364697</v>
      </c>
      <c r="AY19" s="45">
        <v>1329.3074331729977</v>
      </c>
      <c r="AZ19" s="45">
        <v>1273.8864839943715</v>
      </c>
      <c r="BA19" s="45">
        <v>1111.4672834135547</v>
      </c>
      <c r="BB19" s="45">
        <v>813.08333378879502</v>
      </c>
      <c r="BC19" s="45">
        <v>604.28829262410216</v>
      </c>
      <c r="BD19" s="45">
        <v>517.46732683642711</v>
      </c>
      <c r="BE19" s="45">
        <v>562.91233859742727</v>
      </c>
      <c r="BF19" s="45">
        <v>729.46137910165919</v>
      </c>
      <c r="BG19" s="45">
        <v>850.95512264797253</v>
      </c>
      <c r="BH19" s="45">
        <v>937.05255015508885</v>
      </c>
      <c r="BI19" s="45">
        <v>994.06522904284827</v>
      </c>
      <c r="BJ19" s="45">
        <v>1025.2528034223428</v>
      </c>
      <c r="BK19" s="45">
        <v>1071.1683904366182</v>
      </c>
      <c r="BL19" s="45">
        <v>1132.837545614271</v>
      </c>
      <c r="BM19" s="45">
        <v>1209.9393525811147</v>
      </c>
      <c r="BN19" s="45">
        <v>1302.0234962113786</v>
      </c>
      <c r="BO19" s="45">
        <v>1370.5949934480477</v>
      </c>
      <c r="BP19" s="45">
        <v>1416.446886649107</v>
      </c>
      <c r="BQ19" s="45">
        <v>1439.7639688999038</v>
      </c>
      <c r="BR19" s="45">
        <v>1385.0566989734123</v>
      </c>
    </row>
    <row r="20" spans="1:70" s="50" customFormat="1" ht="15" customHeight="1" x14ac:dyDescent="0.25">
      <c r="A20" s="46" t="s">
        <v>78</v>
      </c>
      <c r="B20" s="58">
        <v>31700.726812791989</v>
      </c>
      <c r="C20" s="58">
        <v>32964.362924909918</v>
      </c>
      <c r="D20" s="58">
        <v>31319.821727759252</v>
      </c>
      <c r="E20" s="58">
        <v>35170.334768850196</v>
      </c>
      <c r="F20" s="58">
        <v>34244.017998618336</v>
      </c>
      <c r="G20" s="58">
        <v>32825.138486911943</v>
      </c>
      <c r="H20" s="58">
        <v>35004.249032106367</v>
      </c>
      <c r="I20" s="58">
        <v>38477.522704708186</v>
      </c>
      <c r="J20" s="58">
        <v>34217.523528029007</v>
      </c>
      <c r="K20" s="58">
        <v>34268.985929941562</v>
      </c>
      <c r="L20" s="58">
        <v>35773.12261292227</v>
      </c>
      <c r="M20" s="58">
        <v>35879.757956823305</v>
      </c>
      <c r="N20" s="58">
        <v>34898.801831071454</v>
      </c>
      <c r="O20" s="58">
        <v>36079.925108778392</v>
      </c>
      <c r="P20" s="58">
        <v>35445.439740114416</v>
      </c>
      <c r="Q20" s="58">
        <v>35951.25784102024</v>
      </c>
      <c r="R20" s="58">
        <v>34879.933094893961</v>
      </c>
      <c r="S20" s="58">
        <v>36062.35688108507</v>
      </c>
      <c r="T20" s="58">
        <v>36871.153445438991</v>
      </c>
      <c r="U20" s="58">
        <v>38879.23508220545</v>
      </c>
      <c r="V20" s="58">
        <v>36615.170376761671</v>
      </c>
      <c r="W20" s="58">
        <v>37094.845527429658</v>
      </c>
      <c r="X20" s="58">
        <v>37343.842815534175</v>
      </c>
      <c r="Y20" s="58">
        <v>39784.155446855104</v>
      </c>
      <c r="Z20" s="58">
        <v>37861.682441920449</v>
      </c>
      <c r="AA20" s="58">
        <v>37062.114856719265</v>
      </c>
      <c r="AB20" s="58">
        <v>37101.611520953746</v>
      </c>
      <c r="AC20" s="58">
        <v>39629.652317916334</v>
      </c>
      <c r="AD20" s="58">
        <v>37975.150340457236</v>
      </c>
      <c r="AE20" s="58">
        <v>37880.622183060172</v>
      </c>
      <c r="AF20" s="58">
        <v>38071.811738600212</v>
      </c>
      <c r="AG20" s="58">
        <v>39435.455923380279</v>
      </c>
      <c r="AH20" s="58">
        <v>38034.073930130748</v>
      </c>
      <c r="AI20" s="58">
        <v>37916.41500879082</v>
      </c>
      <c r="AJ20" s="58">
        <v>37054.7209486836</v>
      </c>
      <c r="AK20" s="58">
        <v>40343.555112394701</v>
      </c>
      <c r="AL20" s="58">
        <v>39366.254095647841</v>
      </c>
      <c r="AM20" s="58">
        <v>38784.413228667661</v>
      </c>
      <c r="AN20" s="58">
        <v>39263.679752849923</v>
      </c>
      <c r="AO20" s="58">
        <v>41034.148922834444</v>
      </c>
      <c r="AP20" s="58">
        <v>41397.886027453911</v>
      </c>
      <c r="AQ20" s="58">
        <v>39826.209591601408</v>
      </c>
      <c r="AR20" s="58">
        <v>40086.95450001373</v>
      </c>
      <c r="AS20" s="58">
        <v>42210.749289759813</v>
      </c>
      <c r="AT20" s="58">
        <v>40380.315392416327</v>
      </c>
      <c r="AU20" s="58">
        <v>40910.66747381966</v>
      </c>
      <c r="AV20" s="58">
        <v>42283.510812777291</v>
      </c>
      <c r="AW20" s="58">
        <v>43680.561489018575</v>
      </c>
      <c r="AX20" s="58">
        <v>43772.271127615975</v>
      </c>
      <c r="AY20" s="58">
        <v>43095.187288401256</v>
      </c>
      <c r="AZ20" s="58">
        <v>45294.226418921717</v>
      </c>
      <c r="BA20" s="58">
        <v>47664.49130489245</v>
      </c>
      <c r="BB20" s="58">
        <v>43803.918707648947</v>
      </c>
      <c r="BC20" s="58">
        <v>28543.198219717549</v>
      </c>
      <c r="BD20" s="58">
        <v>33386.814832274569</v>
      </c>
      <c r="BE20" s="58">
        <v>35753.584010863757</v>
      </c>
      <c r="BF20" s="58">
        <v>33661.352381880744</v>
      </c>
      <c r="BG20" s="58">
        <v>37218.588345151366</v>
      </c>
      <c r="BH20" s="58">
        <v>37869.47007481051</v>
      </c>
      <c r="BI20" s="58">
        <v>42626.920304824802</v>
      </c>
      <c r="BJ20" s="58">
        <v>40512.026554011281</v>
      </c>
      <c r="BK20" s="58">
        <v>42387.577507044145</v>
      </c>
      <c r="BL20" s="58">
        <v>45602.116647369556</v>
      </c>
      <c r="BM20" s="58">
        <v>47195.562635622955</v>
      </c>
      <c r="BN20" s="58">
        <v>44032.238093630767</v>
      </c>
      <c r="BO20" s="58">
        <v>43489.62941644284</v>
      </c>
      <c r="BP20" s="58">
        <v>46563.251809922447</v>
      </c>
      <c r="BQ20" s="58">
        <v>50825.552506948123</v>
      </c>
      <c r="BR20" s="58">
        <v>48626.640582173917</v>
      </c>
    </row>
    <row r="21" spans="1:70" ht="15" customHeight="1" x14ac:dyDescent="0.2">
      <c r="A21" s="42" t="s">
        <v>79</v>
      </c>
      <c r="B21" s="43">
        <v>4517.4004655529052</v>
      </c>
      <c r="C21" s="43">
        <v>4757.1316880972208</v>
      </c>
      <c r="D21" s="43">
        <v>4775.3178221887474</v>
      </c>
      <c r="E21" s="43">
        <v>5566.7455001110247</v>
      </c>
      <c r="F21" s="43">
        <v>4934.5593921077807</v>
      </c>
      <c r="G21" s="43">
        <v>4814.4450228442838</v>
      </c>
      <c r="H21" s="43">
        <v>5309.8950910271078</v>
      </c>
      <c r="I21" s="43">
        <v>5768.3617900904492</v>
      </c>
      <c r="J21" s="43">
        <v>4750.6637012941846</v>
      </c>
      <c r="K21" s="43">
        <v>4720.5493047260552</v>
      </c>
      <c r="L21" s="43">
        <v>4703.9398856192483</v>
      </c>
      <c r="M21" s="43">
        <v>4608.6591897580347</v>
      </c>
      <c r="N21" s="43">
        <v>4578.3073659941811</v>
      </c>
      <c r="O21" s="43">
        <v>4869.1317871181618</v>
      </c>
      <c r="P21" s="43">
        <v>4979.5379202166041</v>
      </c>
      <c r="Q21" s="43">
        <v>5057.1080767284748</v>
      </c>
      <c r="R21" s="43">
        <v>4860.1698975710879</v>
      </c>
      <c r="S21" s="43">
        <v>5230.1015937963321</v>
      </c>
      <c r="T21" s="43">
        <v>5594.696928486148</v>
      </c>
      <c r="U21" s="43">
        <v>5864.6787078297102</v>
      </c>
      <c r="V21" s="43">
        <v>4650.4694673623762</v>
      </c>
      <c r="W21" s="43">
        <v>4622.6108412972444</v>
      </c>
      <c r="X21" s="43">
        <v>4885.8779791804791</v>
      </c>
      <c r="Y21" s="43">
        <v>5061.7427219299334</v>
      </c>
      <c r="Z21" s="43">
        <v>4759.1298048217504</v>
      </c>
      <c r="AA21" s="43">
        <v>4664.5159342197121</v>
      </c>
      <c r="AB21" s="43">
        <v>5004.8875578113466</v>
      </c>
      <c r="AC21" s="43">
        <v>5047.0290677894591</v>
      </c>
      <c r="AD21" s="43">
        <v>4503.985056620696</v>
      </c>
      <c r="AE21" s="43">
        <v>4351.7248419717262</v>
      </c>
      <c r="AF21" s="43">
        <v>4985.2670777127414</v>
      </c>
      <c r="AG21" s="43">
        <v>5130.0324677242215</v>
      </c>
      <c r="AH21" s="43">
        <v>4838.7386977663309</v>
      </c>
      <c r="AI21" s="43">
        <v>4880.6433551373457</v>
      </c>
      <c r="AJ21" s="43">
        <v>5175.6855439922629</v>
      </c>
      <c r="AK21" s="43">
        <v>5666.9814031040742</v>
      </c>
      <c r="AL21" s="43">
        <v>5505.1958606277012</v>
      </c>
      <c r="AM21" s="43">
        <v>5437.5449617959812</v>
      </c>
      <c r="AN21" s="43">
        <v>5957.3248102352645</v>
      </c>
      <c r="AO21" s="43">
        <v>6006.8783673410671</v>
      </c>
      <c r="AP21" s="43">
        <v>6555.4955698629547</v>
      </c>
      <c r="AQ21" s="43">
        <v>6181.3141516972637</v>
      </c>
      <c r="AR21" s="43">
        <v>6297.9907352696628</v>
      </c>
      <c r="AS21" s="43">
        <v>7239.7956918889631</v>
      </c>
      <c r="AT21" s="43">
        <v>6945.3880913875964</v>
      </c>
      <c r="AU21" s="43">
        <v>7435.976905190344</v>
      </c>
      <c r="AV21" s="43">
        <v>7633.8994242110048</v>
      </c>
      <c r="AW21" s="43">
        <v>7852.5454581245776</v>
      </c>
      <c r="AX21" s="43">
        <v>7242.473595554944</v>
      </c>
      <c r="AY21" s="43">
        <v>7179.9843167017916</v>
      </c>
      <c r="AZ21" s="43">
        <v>7726.2503777970833</v>
      </c>
      <c r="BA21" s="43">
        <v>8699.1127596615988</v>
      </c>
      <c r="BB21" s="43">
        <v>8646.6032062718441</v>
      </c>
      <c r="BC21" s="43">
        <v>4674.8591005307553</v>
      </c>
      <c r="BD21" s="43">
        <v>5844.2046883733183</v>
      </c>
      <c r="BE21" s="43">
        <v>6380.2367257065953</v>
      </c>
      <c r="BF21" s="43">
        <v>5726.5344091747593</v>
      </c>
      <c r="BG21" s="43">
        <v>6644.9320344026382</v>
      </c>
      <c r="BH21" s="43">
        <v>6757.422286615305</v>
      </c>
      <c r="BI21" s="43">
        <v>8288.6978756202971</v>
      </c>
      <c r="BJ21" s="43">
        <v>7641.2727820716827</v>
      </c>
      <c r="BK21" s="43">
        <v>8274.1854129746207</v>
      </c>
      <c r="BL21" s="43">
        <v>9092.005873765791</v>
      </c>
      <c r="BM21" s="43">
        <v>9716.0629412657927</v>
      </c>
      <c r="BN21" s="43">
        <v>8603.5586880407045</v>
      </c>
      <c r="BO21" s="43">
        <v>8392.8106774372136</v>
      </c>
      <c r="BP21" s="43">
        <v>9590.2145155445105</v>
      </c>
      <c r="BQ21" s="43">
        <v>9730.5966447362043</v>
      </c>
      <c r="BR21" s="43">
        <v>9387.1655282908541</v>
      </c>
    </row>
    <row r="22" spans="1:70" ht="15" customHeight="1" x14ac:dyDescent="0.25">
      <c r="A22" s="47" t="s">
        <v>80</v>
      </c>
      <c r="B22" s="48">
        <v>36220.850489163975</v>
      </c>
      <c r="C22" s="48">
        <v>37722.326511946347</v>
      </c>
      <c r="D22" s="48">
        <v>36087.365098834256</v>
      </c>
      <c r="E22" s="48">
        <v>40721.500408647182</v>
      </c>
      <c r="F22" s="48">
        <v>39179.684305645576</v>
      </c>
      <c r="G22" s="48">
        <v>37637.817254537855</v>
      </c>
      <c r="H22" s="48">
        <v>40306.366363108878</v>
      </c>
      <c r="I22" s="48">
        <v>44239.627921235515</v>
      </c>
      <c r="J22" s="48">
        <v>38969.240296149896</v>
      </c>
      <c r="K22" s="48">
        <v>38991.129363738386</v>
      </c>
      <c r="L22" s="48">
        <v>40481.967063863711</v>
      </c>
      <c r="M22" s="48">
        <v>40494.918927237552</v>
      </c>
      <c r="N22" s="48">
        <v>39485.020923406621</v>
      </c>
      <c r="O22" s="48">
        <v>40951.206054932343</v>
      </c>
      <c r="P22" s="48">
        <v>40418.388819577071</v>
      </c>
      <c r="Q22" s="48">
        <v>41001.394106218046</v>
      </c>
      <c r="R22" s="48">
        <v>39737.46017392564</v>
      </c>
      <c r="S22" s="48">
        <v>41285.508161799757</v>
      </c>
      <c r="T22" s="48">
        <v>42453.660314800414</v>
      </c>
      <c r="U22" s="48">
        <v>44731.773547000194</v>
      </c>
      <c r="V22" s="48">
        <v>41258.996465892844</v>
      </c>
      <c r="W22" s="48">
        <v>41710.948281088175</v>
      </c>
      <c r="X22" s="48">
        <v>42222.587466166871</v>
      </c>
      <c r="Y22" s="48">
        <v>44838.657824158159</v>
      </c>
      <c r="Z22" s="48">
        <v>42612.570425105907</v>
      </c>
      <c r="AA22" s="48">
        <v>41718.682983902952</v>
      </c>
      <c r="AB22" s="48">
        <v>42105.373966476036</v>
      </c>
      <c r="AC22" s="48">
        <v>44669.392207404759</v>
      </c>
      <c r="AD22" s="48">
        <v>42467.25298998045</v>
      </c>
      <c r="AE22" s="48">
        <v>42218.329412566607</v>
      </c>
      <c r="AF22" s="48">
        <v>43052.376810158945</v>
      </c>
      <c r="AG22" s="48">
        <v>44560.099287375924</v>
      </c>
      <c r="AH22" s="48">
        <v>42866.912678458175</v>
      </c>
      <c r="AI22" s="48">
        <v>42792.461660429639</v>
      </c>
      <c r="AJ22" s="48">
        <v>42235.086507330823</v>
      </c>
      <c r="AK22" s="48">
        <v>46016.353153781325</v>
      </c>
      <c r="AL22" s="48">
        <v>44871.449956275559</v>
      </c>
      <c r="AM22" s="48">
        <v>44221.958190463651</v>
      </c>
      <c r="AN22" s="48">
        <v>45221.004563085204</v>
      </c>
      <c r="AO22" s="48">
        <v>47041.027290175531</v>
      </c>
      <c r="AP22" s="48">
        <v>47912.897746686154</v>
      </c>
      <c r="AQ22" s="48">
        <v>45977.467067696605</v>
      </c>
      <c r="AR22" s="48">
        <v>46349.284831187382</v>
      </c>
      <c r="AS22" s="48">
        <v>49369.847403632528</v>
      </c>
      <c r="AT22" s="48">
        <v>47234.739878586486</v>
      </c>
      <c r="AU22" s="48">
        <v>48215.335035452837</v>
      </c>
      <c r="AV22" s="48">
        <v>49786.753715698491</v>
      </c>
      <c r="AW22" s="48">
        <v>51401.425314648739</v>
      </c>
      <c r="AX22" s="48">
        <v>50954.821452375116</v>
      </c>
      <c r="AY22" s="48">
        <v>50210.403246532675</v>
      </c>
      <c r="AZ22" s="48">
        <v>52931.444063499956</v>
      </c>
      <c r="BA22" s="48">
        <v>56203.669554391665</v>
      </c>
      <c r="BB22" s="48">
        <v>52188.373567374183</v>
      </c>
      <c r="BC22" s="48">
        <v>33192.22332064341</v>
      </c>
      <c r="BD22" s="48">
        <v>39143.971611064058</v>
      </c>
      <c r="BE22" s="48">
        <v>42022.204180540837</v>
      </c>
      <c r="BF22" s="48">
        <v>39322.465647427227</v>
      </c>
      <c r="BG22" s="48">
        <v>43746.259803984271</v>
      </c>
      <c r="BH22" s="48">
        <v>44508.114218901974</v>
      </c>
      <c r="BI22" s="48">
        <v>50684.050401736451</v>
      </c>
      <c r="BJ22" s="48">
        <v>47963.050765686923</v>
      </c>
      <c r="BK22" s="48">
        <v>50418.949911400967</v>
      </c>
      <c r="BL22" s="48">
        <v>54403.060906787519</v>
      </c>
      <c r="BM22" s="48">
        <v>56562.371818572159</v>
      </c>
      <c r="BN22" s="48">
        <v>52379.794261022762</v>
      </c>
      <c r="BO22" s="48">
        <v>51643.393966530261</v>
      </c>
      <c r="BP22" s="48">
        <v>55817.893717802981</v>
      </c>
      <c r="BQ22" s="48">
        <v>60287.050597721434</v>
      </c>
      <c r="BR22" s="48">
        <v>57746.78951580068</v>
      </c>
    </row>
    <row r="24" spans="1:70" ht="15" customHeight="1" x14ac:dyDescent="0.2">
      <c r="A24" s="32" t="s">
        <v>113</v>
      </c>
    </row>
  </sheetData>
  <pageMargins left="0.18679775280898878" right="0.70866141732283472" top="0.48958333333333331" bottom="0.74803149606299213" header="0.31496062992125984" footer="0.31496062992125984"/>
  <pageSetup paperSize="9" scale="14" orientation="portrait" r:id="rId1"/>
  <headerFooter>
    <oddHeader>&amp;C&amp;G</oddHeader>
  </headerFooter>
  <legacyDrawingHF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N25"/>
  <sheetViews>
    <sheetView showGridLines="0" view="pageLayout" zoomScaleNormal="100" zoomScaleSheetLayoutView="37" workbookViewId="0"/>
  </sheetViews>
  <sheetFormatPr defaultColWidth="8.7109375" defaultRowHeight="15" customHeight="1" x14ac:dyDescent="0.2"/>
  <cols>
    <col min="1" max="1" width="46.140625" style="1" customWidth="1"/>
    <col min="2" max="2" width="8.140625" style="1" bestFit="1" customWidth="1"/>
    <col min="3" max="3" width="8.7109375" style="1" bestFit="1" customWidth="1"/>
    <col min="4" max="4" width="9.28515625" style="1" bestFit="1" customWidth="1"/>
    <col min="5" max="5" width="9.42578125" style="1" bestFit="1" customWidth="1"/>
    <col min="6" max="6" width="8.140625" style="1" bestFit="1" customWidth="1"/>
    <col min="7" max="7" width="8.7109375" style="1" bestFit="1" customWidth="1"/>
    <col min="8" max="8" width="9.28515625" style="1" bestFit="1" customWidth="1"/>
    <col min="9" max="9" width="9.42578125" style="1" bestFit="1" customWidth="1"/>
    <col min="10" max="10" width="8.140625" style="1" bestFit="1" customWidth="1"/>
    <col min="11" max="11" width="8.7109375" style="1" bestFit="1" customWidth="1"/>
    <col min="12" max="12" width="9.28515625" style="1" bestFit="1" customWidth="1"/>
    <col min="13" max="13" width="9.42578125" style="1" bestFit="1" customWidth="1"/>
    <col min="14" max="14" width="8.140625" style="1" bestFit="1" customWidth="1"/>
    <col min="15" max="15" width="8.7109375" style="1" bestFit="1" customWidth="1"/>
    <col min="16" max="16" width="9.28515625" style="1" bestFit="1" customWidth="1"/>
    <col min="17" max="17" width="9.42578125" style="1" bestFit="1" customWidth="1"/>
    <col min="18" max="18" width="8.140625" style="1" bestFit="1" customWidth="1"/>
    <col min="19" max="19" width="8.7109375" style="1" bestFit="1" customWidth="1"/>
    <col min="20" max="20" width="9.28515625" style="1" bestFit="1" customWidth="1"/>
    <col min="21" max="21" width="9.42578125" style="1" bestFit="1" customWidth="1"/>
    <col min="22" max="22" width="8.140625" style="1" bestFit="1" customWidth="1"/>
    <col min="23" max="23" width="8.7109375" style="1" bestFit="1" customWidth="1"/>
    <col min="24" max="24" width="9.28515625" style="1" bestFit="1" customWidth="1"/>
    <col min="25" max="25" width="9.42578125" style="1" bestFit="1" customWidth="1"/>
    <col min="26" max="26" width="8.140625" style="1" bestFit="1" customWidth="1"/>
    <col min="27" max="27" width="8.7109375" style="1" bestFit="1" customWidth="1"/>
    <col min="28" max="28" width="9.28515625" style="1" bestFit="1" customWidth="1"/>
    <col min="29" max="29" width="9.42578125" style="1" bestFit="1" customWidth="1"/>
    <col min="30" max="30" width="8.140625" style="1" bestFit="1" customWidth="1"/>
    <col min="31" max="31" width="8.7109375" style="1" bestFit="1" customWidth="1"/>
    <col min="32" max="32" width="9.28515625" style="1" bestFit="1" customWidth="1"/>
    <col min="33" max="33" width="9.42578125" style="1" bestFit="1" customWidth="1"/>
    <col min="34" max="34" width="8.140625" style="1" bestFit="1" customWidth="1"/>
    <col min="35" max="35" width="8.7109375" style="1" bestFit="1" customWidth="1"/>
    <col min="36" max="36" width="9.28515625" style="1" bestFit="1" customWidth="1"/>
    <col min="37" max="37" width="9.42578125" style="1" bestFit="1" customWidth="1"/>
    <col min="38" max="38" width="8.140625" style="1" bestFit="1" customWidth="1"/>
    <col min="39" max="39" width="8.7109375" style="1" bestFit="1" customWidth="1"/>
    <col min="40" max="40" width="9.28515625" style="1" bestFit="1" customWidth="1"/>
    <col min="41" max="41" width="9.42578125" style="1" bestFit="1" customWidth="1"/>
    <col min="42" max="42" width="8.140625" style="1" bestFit="1" customWidth="1"/>
    <col min="43" max="43" width="8.7109375" style="1" bestFit="1" customWidth="1"/>
    <col min="44" max="44" width="9.28515625" style="1" bestFit="1" customWidth="1"/>
    <col min="45" max="45" width="9.42578125" style="1" bestFit="1" customWidth="1"/>
    <col min="46" max="46" width="8.140625" style="1" bestFit="1" customWidth="1"/>
    <col min="47" max="47" width="8.7109375" style="1" bestFit="1" customWidth="1"/>
    <col min="48" max="48" width="9.28515625" style="1" bestFit="1" customWidth="1"/>
    <col min="49" max="49" width="9.42578125" style="1" bestFit="1" customWidth="1"/>
    <col min="50" max="50" width="8.140625" style="1" bestFit="1" customWidth="1"/>
    <col min="51" max="51" width="8.7109375" style="1" bestFit="1" customWidth="1"/>
    <col min="52" max="52" width="9.28515625" style="1" bestFit="1" customWidth="1"/>
    <col min="53" max="53" width="9.42578125" style="1" bestFit="1" customWidth="1"/>
    <col min="54" max="54" width="8.140625" style="1" bestFit="1" customWidth="1"/>
    <col min="55" max="55" width="8.7109375" style="1" bestFit="1" customWidth="1"/>
    <col min="56" max="56" width="9.28515625" style="1" bestFit="1" customWidth="1"/>
    <col min="57" max="57" width="9.42578125" style="1" bestFit="1" customWidth="1"/>
    <col min="58" max="58" width="8.42578125" style="1" bestFit="1" customWidth="1"/>
    <col min="59" max="59" width="8.7109375" style="1" bestFit="1" customWidth="1"/>
    <col min="60" max="60" width="9.28515625" style="1" bestFit="1" customWidth="1"/>
    <col min="61" max="61" width="9.42578125" style="1" bestFit="1" customWidth="1"/>
    <col min="62" max="16384" width="8.7109375" style="1"/>
  </cols>
  <sheetData>
    <row r="1" spans="1:66" ht="15" customHeight="1" x14ac:dyDescent="0.25">
      <c r="A1" s="50" t="s">
        <v>149</v>
      </c>
    </row>
    <row r="2" spans="1:66" ht="15" customHeight="1" x14ac:dyDescent="0.25">
      <c r="A2" s="38" t="s">
        <v>0</v>
      </c>
      <c r="B2" s="22" t="s">
        <v>5</v>
      </c>
      <c r="C2" s="22" t="s">
        <v>6</v>
      </c>
      <c r="D2" s="22" t="s">
        <v>7</v>
      </c>
      <c r="E2" s="22" t="s">
        <v>8</v>
      </c>
      <c r="F2" s="22" t="s">
        <v>9</v>
      </c>
      <c r="G2" s="22" t="s">
        <v>10</v>
      </c>
      <c r="H2" s="22" t="s">
        <v>11</v>
      </c>
      <c r="I2" s="22" t="s">
        <v>12</v>
      </c>
      <c r="J2" s="22" t="s">
        <v>13</v>
      </c>
      <c r="K2" s="22" t="s">
        <v>14</v>
      </c>
      <c r="L2" s="22" t="s">
        <v>15</v>
      </c>
      <c r="M2" s="22" t="s">
        <v>16</v>
      </c>
      <c r="N2" s="22" t="s">
        <v>17</v>
      </c>
      <c r="O2" s="22" t="s">
        <v>18</v>
      </c>
      <c r="P2" s="22" t="s">
        <v>19</v>
      </c>
      <c r="Q2" s="22" t="s">
        <v>20</v>
      </c>
      <c r="R2" s="22" t="s">
        <v>21</v>
      </c>
      <c r="S2" s="22" t="s">
        <v>22</v>
      </c>
      <c r="T2" s="22" t="s">
        <v>23</v>
      </c>
      <c r="U2" s="22" t="s">
        <v>24</v>
      </c>
      <c r="V2" s="22" t="s">
        <v>25</v>
      </c>
      <c r="W2" s="22" t="s">
        <v>26</v>
      </c>
      <c r="X2" s="22" t="s">
        <v>27</v>
      </c>
      <c r="Y2" s="22" t="s">
        <v>28</v>
      </c>
      <c r="Z2" s="22" t="s">
        <v>29</v>
      </c>
      <c r="AA2" s="22" t="s">
        <v>30</v>
      </c>
      <c r="AB2" s="22" t="s">
        <v>31</v>
      </c>
      <c r="AC2" s="22" t="s">
        <v>32</v>
      </c>
      <c r="AD2" s="22" t="s">
        <v>33</v>
      </c>
      <c r="AE2" s="22" t="s">
        <v>34</v>
      </c>
      <c r="AF2" s="22" t="s">
        <v>35</v>
      </c>
      <c r="AG2" s="22" t="s">
        <v>36</v>
      </c>
      <c r="AH2" s="22" t="s">
        <v>37</v>
      </c>
      <c r="AI2" s="22" t="s">
        <v>38</v>
      </c>
      <c r="AJ2" s="22" t="s">
        <v>39</v>
      </c>
      <c r="AK2" s="22" t="s">
        <v>40</v>
      </c>
      <c r="AL2" s="22" t="s">
        <v>41</v>
      </c>
      <c r="AM2" s="22" t="s">
        <v>42</v>
      </c>
      <c r="AN2" s="22" t="s">
        <v>43</v>
      </c>
      <c r="AO2" s="22" t="s">
        <v>44</v>
      </c>
      <c r="AP2" s="22" t="s">
        <v>45</v>
      </c>
      <c r="AQ2" s="22" t="s">
        <v>46</v>
      </c>
      <c r="AR2" s="22" t="s">
        <v>47</v>
      </c>
      <c r="AS2" s="22" t="s">
        <v>48</v>
      </c>
      <c r="AT2" s="22" t="s">
        <v>49</v>
      </c>
      <c r="AU2" s="22" t="s">
        <v>50</v>
      </c>
      <c r="AV2" s="22" t="s">
        <v>51</v>
      </c>
      <c r="AW2" s="22" t="s">
        <v>52</v>
      </c>
      <c r="AX2" s="39" t="s">
        <v>53</v>
      </c>
      <c r="AY2" s="39" t="s">
        <v>54</v>
      </c>
      <c r="AZ2" s="39" t="s">
        <v>55</v>
      </c>
      <c r="BA2" s="39" t="s">
        <v>56</v>
      </c>
      <c r="BB2" s="39" t="s">
        <v>57</v>
      </c>
      <c r="BC2" s="39" t="s">
        <v>58</v>
      </c>
      <c r="BD2" s="39" t="s">
        <v>59</v>
      </c>
      <c r="BE2" s="39" t="s">
        <v>60</v>
      </c>
      <c r="BF2" s="39" t="s">
        <v>61</v>
      </c>
      <c r="BG2" s="39" t="s">
        <v>62</v>
      </c>
      <c r="BH2" s="39" t="s">
        <v>63</v>
      </c>
      <c r="BI2" s="39" t="s">
        <v>64</v>
      </c>
      <c r="BJ2" s="39" t="s">
        <v>121</v>
      </c>
      <c r="BK2" s="39" t="s">
        <v>123</v>
      </c>
      <c r="BL2" s="39" t="s">
        <v>126</v>
      </c>
      <c r="BM2" s="39" t="s">
        <v>133</v>
      </c>
      <c r="BN2" s="39" t="s">
        <v>146</v>
      </c>
    </row>
    <row r="3" spans="1:66" ht="15" customHeight="1" x14ac:dyDescent="0.2">
      <c r="A3" s="40" t="s">
        <v>65</v>
      </c>
      <c r="B3" s="51">
        <f>(PIB_ENC[[#This Row],[2008:I]]/PIB_ENC[[#This Row],[2007:I]]-1)*100</f>
        <v>6.0104314205967624</v>
      </c>
      <c r="C3" s="51">
        <f>(PIB_ENC[[#This Row],[2008:II]]/PIB_ENC[[#This Row],[2007:II]]-1)*100</f>
        <v>-7.3443126282137676</v>
      </c>
      <c r="D3" s="51">
        <f>(PIB_ENC[[#This Row],[2008:III]]/PIB_ENC[[#This Row],[2007:III]]-1)*100</f>
        <v>4.7896773279341609</v>
      </c>
      <c r="E3" s="51">
        <f>(PIB_ENC[[#This Row],[2008:IV]]/PIB_ENC[[#This Row],[2007:IV]]-1)*100</f>
        <v>14.772130167452357</v>
      </c>
      <c r="F3" s="51">
        <f>(PIB_ENC[[#This Row],[2009:I]]/PIB_ENC[[#This Row],[2008:I]]-1)*100</f>
        <v>10.106678129780322</v>
      </c>
      <c r="G3" s="51">
        <f>(PIB_ENC[[#This Row],[2009:II]]/PIB_ENC[[#This Row],[2008:II]]-1)*100</f>
        <v>21.370024423077027</v>
      </c>
      <c r="H3" s="51">
        <f>(PIB_ENC[[#This Row],[2009:III]]/PIB_ENC[[#This Row],[2008:III]]-1)*100</f>
        <v>0.37325915792181252</v>
      </c>
      <c r="I3" s="51">
        <f>(PIB_ENC[[#This Row],[2009:IV]]/PIB_ENC[[#This Row],[2008:IV]]-1)*100</f>
        <v>9.661045800461121</v>
      </c>
      <c r="J3" s="51">
        <f>(PIB_ENC[[#This Row],[2010:I]]/PIB_ENC[[#This Row],[2009:I]]-1)*100</f>
        <v>21.740858584286539</v>
      </c>
      <c r="K3" s="51">
        <f>(PIB_ENC[[#This Row],[2010:II]]/PIB_ENC[[#This Row],[2009:II]]-1)*100</f>
        <v>-9.2721329956095051</v>
      </c>
      <c r="L3" s="51">
        <f>(PIB_ENC[[#This Row],[2010:III]]/PIB_ENC[[#This Row],[2009:III]]-1)*100</f>
        <v>-19.034185808890026</v>
      </c>
      <c r="M3" s="51">
        <f>(PIB_ENC[[#This Row],[2010:IV]]/PIB_ENC[[#This Row],[2009:IV]]-1)*100</f>
        <v>-22.792712348529587</v>
      </c>
      <c r="N3" s="51">
        <f>(PIB_ENC[[#This Row],[2011:I]]/PIB_ENC[[#This Row],[2010:I]]-1)*100</f>
        <v>-8.7319058419361824</v>
      </c>
      <c r="O3" s="51">
        <f>(PIB_ENC[[#This Row],[2011:II]]/PIB_ENC[[#This Row],[2010:II]]-1)*100</f>
        <v>29.089674587796608</v>
      </c>
      <c r="P3" s="51">
        <f>(PIB_ENC[[#This Row],[2011:III]]/PIB_ENC[[#This Row],[2010:III]]-1)*100</f>
        <v>11.735417452615549</v>
      </c>
      <c r="Q3" s="51">
        <f>(PIB_ENC[[#This Row],[2011:IV]]/PIB_ENC[[#This Row],[2010:IV]]-1)*100</f>
        <v>10.975391051030957</v>
      </c>
      <c r="R3" s="51">
        <f>(PIB_ENC[[#This Row],[2012:I]]/PIB_ENC[[#This Row],[2011:I]]-1)*100</f>
        <v>3.7216944421406994</v>
      </c>
      <c r="S3" s="51">
        <f>(PIB_ENC[[#This Row],[2012:II]]/PIB_ENC[[#This Row],[2011:II]]-1)*100</f>
        <v>4.6113942423105847</v>
      </c>
      <c r="T3" s="51">
        <f>(PIB_ENC[[#This Row],[2012:III]]/PIB_ENC[[#This Row],[2011:III]]-1)*100</f>
        <v>12.125814433995984</v>
      </c>
      <c r="U3" s="51">
        <f>(PIB_ENC[[#This Row],[2012:IV]]/PIB_ENC[[#This Row],[2011:IV]]-1)*100</f>
        <v>16.933421751872469</v>
      </c>
      <c r="V3" s="51">
        <f>(PIB_ENC[[#This Row],[2013:I]]/PIB_ENC[[#This Row],[2012:I]]-1)*100</f>
        <v>-0.43964113252114023</v>
      </c>
      <c r="W3" s="51">
        <f>(PIB_ENC[[#This Row],[2013:II]]/PIB_ENC[[#This Row],[2012:II]]-1)*100</f>
        <v>0.13581247677691977</v>
      </c>
      <c r="X3" s="51">
        <f>(PIB_ENC[[#This Row],[2013:III]]/PIB_ENC[[#This Row],[2012:III]]-1)*100</f>
        <v>-8.9452561303990148</v>
      </c>
      <c r="Y3" s="51">
        <f>(PIB_ENC[[#This Row],[2013:IV]]/PIB_ENC[[#This Row],[2012:IV]]-1)*100</f>
        <v>-8.1802822011824432</v>
      </c>
      <c r="Z3" s="51">
        <f>(PIB_ENC[[#This Row],[2014:I]]/PIB_ENC[[#This Row],[2013:I]]-1)*100</f>
        <v>-4.89995415111939</v>
      </c>
      <c r="AA3" s="51">
        <f>(PIB_ENC[[#This Row],[2014:II]]/PIB_ENC[[#This Row],[2013:II]]-1)*100</f>
        <v>3.2280365897009888</v>
      </c>
      <c r="AB3" s="51">
        <f>(PIB_ENC[[#This Row],[2014:III]]/PIB_ENC[[#This Row],[2013:III]]-1)*100</f>
        <v>12.299989114857212</v>
      </c>
      <c r="AC3" s="51">
        <f>(PIB_ENC[[#This Row],[2014:IV]]/PIB_ENC[[#This Row],[2013:IV]]-1)*100</f>
        <v>0.52823057650741578</v>
      </c>
      <c r="AD3" s="51">
        <f>(PIB_ENC[[#This Row],[2015:I]]/PIB_ENC[[#This Row],[2014:I]]-1)*100</f>
        <v>10.136526977021765</v>
      </c>
      <c r="AE3" s="51">
        <f>(PIB_ENC[[#This Row],[2015:II]]/PIB_ENC[[#This Row],[2014:II]]-1)*100</f>
        <v>-0.51458564707846932</v>
      </c>
      <c r="AF3" s="51">
        <f>(PIB_ENC[[#This Row],[2015:III]]/PIB_ENC[[#This Row],[2014:III]]-1)*100</f>
        <v>-5.4158840362481193</v>
      </c>
      <c r="AG3" s="51">
        <f>(PIB_ENC[[#This Row],[2015:IV]]/PIB_ENC[[#This Row],[2014:IV]]-1)*100</f>
        <v>24.685664871502787</v>
      </c>
      <c r="AH3" s="51">
        <f>(PIB_ENC[[#This Row],[2016:I]]/PIB_ENC[[#This Row],[2015:I]]-1)*100</f>
        <v>7.111628920397739</v>
      </c>
      <c r="AI3" s="51">
        <f>(PIB_ENC[[#This Row],[2016:II]]/PIB_ENC[[#This Row],[2015:II]]-1)*100</f>
        <v>-6.2354750842233519</v>
      </c>
      <c r="AJ3" s="51">
        <f>(PIB_ENC[[#This Row],[2016:III]]/PIB_ENC[[#This Row],[2015:III]]-1)*100</f>
        <v>30.601385005131611</v>
      </c>
      <c r="AK3" s="51">
        <f>(PIB_ENC[[#This Row],[2016:IV]]/PIB_ENC[[#This Row],[2015:IV]]-1)*100</f>
        <v>17.90551783790686</v>
      </c>
      <c r="AL3" s="51">
        <f>(PIB_ENC[[#This Row],[2017:I]]/PIB_ENC[[#This Row],[2016:I]]-1)*100</f>
        <v>-17.927198387417832</v>
      </c>
      <c r="AM3" s="51">
        <f>(PIB_ENC[[#This Row],[2017:II]]/PIB_ENC[[#This Row],[2016:II]]-1)*100</f>
        <v>-11.981144054004389</v>
      </c>
      <c r="AN3" s="51">
        <f>(PIB_ENC[[#This Row],[2017:III]]/PIB_ENC[[#This Row],[2016:III]]-1)*100</f>
        <v>-6.2432149114036051</v>
      </c>
      <c r="AO3" s="51">
        <f>(PIB_ENC[[#This Row],[2017:IV]]/PIB_ENC[[#This Row],[2016:IV]]-1)*100</f>
        <v>-22.021971292240504</v>
      </c>
      <c r="AP3" s="51">
        <f>(PIB_ENC[[#This Row],[2018:I]]/PIB_ENC[[#This Row],[2017:I]]-1)*100</f>
        <v>-20.890508266193198</v>
      </c>
      <c r="AQ3" s="51">
        <f>(PIB_ENC[[#This Row],[2018:II]]/PIB_ENC[[#This Row],[2017:II]]-1)*100</f>
        <v>-18.788761348828441</v>
      </c>
      <c r="AR3" s="51">
        <f>(PIB_ENC[[#This Row],[2018:III]]/PIB_ENC[[#This Row],[2017:III]]-1)*100</f>
        <v>5.6638962613423383</v>
      </c>
      <c r="AS3" s="51">
        <f>(PIB_ENC[[#This Row],[2018:IV]]/PIB_ENC[[#This Row],[2017:IV]]-1)*100</f>
        <v>-30.369137538204761</v>
      </c>
      <c r="AT3" s="51">
        <f>(PIB_ENC[[#This Row],[2019:I]]/PIB_ENC[[#This Row],[2018:I]]-1)*100</f>
        <v>-22.276554733564534</v>
      </c>
      <c r="AU3" s="51">
        <f>(PIB_ENC[[#This Row],[2019:II]]/PIB_ENC[[#This Row],[2018:II]]-1)*100</f>
        <v>-22.980842236000896</v>
      </c>
      <c r="AV3" s="51">
        <f>(PIB_ENC[[#This Row],[2019:III]]/PIB_ENC[[#This Row],[2018:III]]-1)*100</f>
        <v>-5.058206297163137</v>
      </c>
      <c r="AW3" s="51">
        <f>(PIB_ENC[[#This Row],[2019:IV]]/PIB_ENC[[#This Row],[2018:IV]]-1)*100</f>
        <v>59.729087520427029</v>
      </c>
      <c r="AX3" s="51">
        <f>(PIB_ENC[[#This Row],[2020:I]]/PIB_ENC[[#This Row],[2019:I]]-1)*100</f>
        <v>59.8531592205942</v>
      </c>
      <c r="AY3" s="51">
        <f>(PIB_ENC[[#This Row],[2020:II]]/PIB_ENC[[#This Row],[2019:II]]-1)*100</f>
        <v>36.485726376880969</v>
      </c>
      <c r="AZ3" s="51">
        <f>(PIB_ENC[[#This Row],[2020:III]]/PIB_ENC[[#This Row],[2019:III]]-1)*100</f>
        <v>4.062527026457885</v>
      </c>
      <c r="BA3" s="51">
        <f>(PIB_ENC[[#This Row],[2020:IV]]/PIB_ENC[[#This Row],[2019:IV]]-1)*100</f>
        <v>-6.8127569918558839</v>
      </c>
      <c r="BB3" s="51">
        <f>(PIB_ENC[[#This Row],[2021:I]]/PIB_ENC[[#This Row],[2020:I]]-1)*100</f>
        <v>-2.6477689193788345</v>
      </c>
      <c r="BC3" s="51">
        <f>(PIB_ENC[[#This Row],[2021:II]]/PIB_ENC[[#This Row],[2020:II]]-1)*100</f>
        <v>-13.038939353915646</v>
      </c>
      <c r="BD3" s="51">
        <f>(PIB_ENC[[#This Row],[2021:III]]/PIB_ENC[[#This Row],[2020:III]]-1)*100</f>
        <v>3.2564845006752385</v>
      </c>
      <c r="BE3" s="51">
        <f>(PIB_ENC[[#This Row],[2021:IV]]/PIB_ENC[[#This Row],[2020:IV]]-1)*100</f>
        <v>-12.693359711944929</v>
      </c>
      <c r="BF3" s="51">
        <f>(PIB_ENC[[#This Row],[2022:I]]/PIB_ENC[[#This Row],[2021:I]]-1)*100</f>
        <v>-21.112866077887894</v>
      </c>
      <c r="BG3" s="51">
        <f>(PIB_ENC[[#This Row],[2022:II]]/PIB_ENC[[#This Row],[2021:II]]-1)*100</f>
        <v>-1.5484109598091211</v>
      </c>
      <c r="BH3" s="51">
        <f>(PIB_ENC[[#This Row],[2022:III]]/PIB_ENC[[#This Row],[2021:III]]-1)*100</f>
        <v>-10.099473916525181</v>
      </c>
      <c r="BI3" s="51">
        <f>(PIB_ENC[[#This Row],[2022:IV]]/PIB_ENC[[#This Row],[2021:IV]]-1)*100</f>
        <v>5.8163301001565859</v>
      </c>
      <c r="BJ3" s="51">
        <f>(PIB_ENC[[#This Row],[2023:I]]/PIB_ENC[[#This Row],[2022:I]]-1)*100</f>
        <v>-3.7558845048999423</v>
      </c>
      <c r="BK3" s="51">
        <f>(PIB_ENC[[#This Row],[2023:II]]/PIB_ENC[[#This Row],[2022:II]]-1)*100</f>
        <v>-20.270429942286395</v>
      </c>
      <c r="BL3" s="51">
        <f>(PIB_ENC[[#This Row],[2023:III]]/PIB_ENC[[#This Row],[2022:III]]-1)*100</f>
        <v>-6.9364033028391114</v>
      </c>
      <c r="BM3" s="51">
        <f>(PIB_ENC[[#This Row],[2023:IV]]/PIB_ENC[[#This Row],[2022:IV]]-1)*100</f>
        <v>-15.810566633522827</v>
      </c>
      <c r="BN3" s="51">
        <f>(PIB_ENC[[#This Row],[2024:I]]/PIB_ENC[[#This Row],[2023:I]]-1)*100</f>
        <v>18.195476884538952</v>
      </c>
    </row>
    <row r="4" spans="1:66" ht="15" customHeight="1" x14ac:dyDescent="0.2">
      <c r="A4" s="42" t="s">
        <v>114</v>
      </c>
      <c r="B4" s="52">
        <f>(PIB_ENC[[#This Row],[2008:I]]/PIB_ENC[[#This Row],[2007:I]]-1)*100</f>
        <v>-10.666574473529767</v>
      </c>
      <c r="C4" s="52">
        <f>(PIB_ENC[[#This Row],[2008:II]]/PIB_ENC[[#This Row],[2007:II]]-1)*100</f>
        <v>-18.924711972931163</v>
      </c>
      <c r="D4" s="52">
        <f>(PIB_ENC[[#This Row],[2008:III]]/PIB_ENC[[#This Row],[2007:III]]-1)*100</f>
        <v>-37.901175570265224</v>
      </c>
      <c r="E4" s="52">
        <f>(PIB_ENC[[#This Row],[2008:IV]]/PIB_ENC[[#This Row],[2007:IV]]-1)*100</f>
        <v>-14.252200728371411</v>
      </c>
      <c r="F4" s="52">
        <f>(PIB_ENC[[#This Row],[2009:I]]/PIB_ENC[[#This Row],[2008:I]]-1)*100</f>
        <v>13.560046258372992</v>
      </c>
      <c r="G4" s="52">
        <f>(PIB_ENC[[#This Row],[2009:II]]/PIB_ENC[[#This Row],[2008:II]]-1)*100</f>
        <v>31.271716626781544</v>
      </c>
      <c r="H4" s="52">
        <f>(PIB_ENC[[#This Row],[2009:III]]/PIB_ENC[[#This Row],[2008:III]]-1)*100</f>
        <v>64.654281954618568</v>
      </c>
      <c r="I4" s="52">
        <f>(PIB_ENC[[#This Row],[2009:IV]]/PIB_ENC[[#This Row],[2008:IV]]-1)*100</f>
        <v>55.073936638398415</v>
      </c>
      <c r="J4" s="52">
        <f>(PIB_ENC[[#This Row],[2010:I]]/PIB_ENC[[#This Row],[2009:I]]-1)*100</f>
        <v>11.803844460653035</v>
      </c>
      <c r="K4" s="52">
        <f>(PIB_ENC[[#This Row],[2010:II]]/PIB_ENC[[#This Row],[2009:II]]-1)*100</f>
        <v>5.1362195245878484</v>
      </c>
      <c r="L4" s="52">
        <f>(PIB_ENC[[#This Row],[2010:III]]/PIB_ENC[[#This Row],[2009:III]]-1)*100</f>
        <v>7.9005893299936236</v>
      </c>
      <c r="M4" s="52">
        <f>(PIB_ENC[[#This Row],[2010:IV]]/PIB_ENC[[#This Row],[2009:IV]]-1)*100</f>
        <v>-8.3716162613863272</v>
      </c>
      <c r="N4" s="52">
        <f>(PIB_ENC[[#This Row],[2011:I]]/PIB_ENC[[#This Row],[2010:I]]-1)*100</f>
        <v>-37.641591816225031</v>
      </c>
      <c r="O4" s="52">
        <f>(PIB_ENC[[#This Row],[2011:II]]/PIB_ENC[[#This Row],[2010:II]]-1)*100</f>
        <v>-37.514276741444021</v>
      </c>
      <c r="P4" s="52">
        <f>(PIB_ENC[[#This Row],[2011:III]]/PIB_ENC[[#This Row],[2010:III]]-1)*100</f>
        <v>-43.631135980197612</v>
      </c>
      <c r="Q4" s="52">
        <f>(PIB_ENC[[#This Row],[2011:IV]]/PIB_ENC[[#This Row],[2010:IV]]-1)*100</f>
        <v>-9.6344314427563411</v>
      </c>
      <c r="R4" s="52">
        <f>(PIB_ENC[[#This Row],[2012:I]]/PIB_ENC[[#This Row],[2011:I]]-1)*100</f>
        <v>38.57653369087204</v>
      </c>
      <c r="S4" s="52">
        <f>(PIB_ENC[[#This Row],[2012:II]]/PIB_ENC[[#This Row],[2011:II]]-1)*100</f>
        <v>55.114290346601294</v>
      </c>
      <c r="T4" s="52">
        <f>(PIB_ENC[[#This Row],[2012:III]]/PIB_ENC[[#This Row],[2011:III]]-1)*100</f>
        <v>59.360249149287014</v>
      </c>
      <c r="U4" s="52">
        <f>(PIB_ENC[[#This Row],[2012:IV]]/PIB_ENC[[#This Row],[2011:IV]]-1)*100</f>
        <v>-9.1184106413079498</v>
      </c>
      <c r="V4" s="52">
        <f>(PIB_ENC[[#This Row],[2013:I]]/PIB_ENC[[#This Row],[2012:I]]-1)*100</f>
        <v>21.512547791370061</v>
      </c>
      <c r="W4" s="52">
        <f>(PIB_ENC[[#This Row],[2013:II]]/PIB_ENC[[#This Row],[2012:II]]-1)*100</f>
        <v>8.48527020254215</v>
      </c>
      <c r="X4" s="52">
        <f>(PIB_ENC[[#This Row],[2013:III]]/PIB_ENC[[#This Row],[2012:III]]-1)*100</f>
        <v>15.633374231219598</v>
      </c>
      <c r="Y4" s="52">
        <f>(PIB_ENC[[#This Row],[2013:IV]]/PIB_ENC[[#This Row],[2012:IV]]-1)*100</f>
        <v>46.236637061494164</v>
      </c>
      <c r="Z4" s="52">
        <f>(PIB_ENC[[#This Row],[2014:I]]/PIB_ENC[[#This Row],[2013:I]]-1)*100</f>
        <v>-4.4842084556108048</v>
      </c>
      <c r="AA4" s="52">
        <f>(PIB_ENC[[#This Row],[2014:II]]/PIB_ENC[[#This Row],[2013:II]]-1)*100</f>
        <v>3.4934177702404368</v>
      </c>
      <c r="AB4" s="52">
        <f>(PIB_ENC[[#This Row],[2014:III]]/PIB_ENC[[#This Row],[2013:III]]-1)*100</f>
        <v>5.9361062488277216</v>
      </c>
      <c r="AC4" s="52">
        <f>(PIB_ENC[[#This Row],[2014:IV]]/PIB_ENC[[#This Row],[2013:IV]]-1)*100</f>
        <v>-4.028187401228589</v>
      </c>
      <c r="AD4" s="52">
        <f>(PIB_ENC[[#This Row],[2015:I]]/PIB_ENC[[#This Row],[2014:I]]-1)*100</f>
        <v>3.9783228129097514</v>
      </c>
      <c r="AE4" s="52">
        <f>(PIB_ENC[[#This Row],[2015:II]]/PIB_ENC[[#This Row],[2014:II]]-1)*100</f>
        <v>1.8757123128765985</v>
      </c>
      <c r="AF4" s="52">
        <f>(PIB_ENC[[#This Row],[2015:III]]/PIB_ENC[[#This Row],[2014:III]]-1)*100</f>
        <v>16.700104605657096</v>
      </c>
      <c r="AG4" s="52">
        <f>(PIB_ENC[[#This Row],[2015:IV]]/PIB_ENC[[#This Row],[2014:IV]]-1)*100</f>
        <v>45.571299420684255</v>
      </c>
      <c r="AH4" s="52">
        <f>(PIB_ENC[[#This Row],[2016:I]]/PIB_ENC[[#This Row],[2015:I]]-1)*100</f>
        <v>6.9143551147839544</v>
      </c>
      <c r="AI4" s="52">
        <f>(PIB_ENC[[#This Row],[2016:II]]/PIB_ENC[[#This Row],[2015:II]]-1)*100</f>
        <v>-6.8900938931794498</v>
      </c>
      <c r="AJ4" s="52">
        <f>(PIB_ENC[[#This Row],[2016:III]]/PIB_ENC[[#This Row],[2015:III]]-1)*100</f>
        <v>37.813698824987931</v>
      </c>
      <c r="AK4" s="52">
        <f>(PIB_ENC[[#This Row],[2016:IV]]/PIB_ENC[[#This Row],[2015:IV]]-1)*100</f>
        <v>-37.398751594181626</v>
      </c>
      <c r="AL4" s="52">
        <f>(PIB_ENC[[#This Row],[2017:I]]/PIB_ENC[[#This Row],[2016:I]]-1)*100</f>
        <v>21.520254455023725</v>
      </c>
      <c r="AM4" s="52">
        <f>(PIB_ENC[[#This Row],[2017:II]]/PIB_ENC[[#This Row],[2016:II]]-1)*100</f>
        <v>0.30693689211325204</v>
      </c>
      <c r="AN4" s="52">
        <f>(PIB_ENC[[#This Row],[2017:III]]/PIB_ENC[[#This Row],[2016:III]]-1)*100</f>
        <v>-26.082488671754334</v>
      </c>
      <c r="AO4" s="52">
        <f>(PIB_ENC[[#This Row],[2017:IV]]/PIB_ENC[[#This Row],[2016:IV]]-1)*100</f>
        <v>23.358892646520935</v>
      </c>
      <c r="AP4" s="52">
        <f>(PIB_ENC[[#This Row],[2018:I]]/PIB_ENC[[#This Row],[2017:I]]-1)*100</f>
        <v>-8.2075070033090221</v>
      </c>
      <c r="AQ4" s="52">
        <f>(PIB_ENC[[#This Row],[2018:II]]/PIB_ENC[[#This Row],[2017:II]]-1)*100</f>
        <v>-11.908780783752693</v>
      </c>
      <c r="AR4" s="52">
        <f>(PIB_ENC[[#This Row],[2018:III]]/PIB_ENC[[#This Row],[2017:III]]-1)*100</f>
        <v>20.523023276371987</v>
      </c>
      <c r="AS4" s="52">
        <f>(PIB_ENC[[#This Row],[2018:IV]]/PIB_ENC[[#This Row],[2017:IV]]-1)*100</f>
        <v>-4.7654510230004332</v>
      </c>
      <c r="AT4" s="52">
        <f>(PIB_ENC[[#This Row],[2019:I]]/PIB_ENC[[#This Row],[2018:I]]-1)*100</f>
        <v>15.796704735613186</v>
      </c>
      <c r="AU4" s="52">
        <f>(PIB_ENC[[#This Row],[2019:II]]/PIB_ENC[[#This Row],[2018:II]]-1)*100</f>
        <v>42.909733512392712</v>
      </c>
      <c r="AV4" s="52">
        <f>(PIB_ENC[[#This Row],[2019:III]]/PIB_ENC[[#This Row],[2018:III]]-1)*100</f>
        <v>-17.079389728286397</v>
      </c>
      <c r="AW4" s="52">
        <f>(PIB_ENC[[#This Row],[2019:IV]]/PIB_ENC[[#This Row],[2018:IV]]-1)*100</f>
        <v>-8.9700524809130595</v>
      </c>
      <c r="AX4" s="52">
        <f>(PIB_ENC[[#This Row],[2020:I]]/PIB_ENC[[#This Row],[2019:I]]-1)*100</f>
        <v>1.4803724488297254</v>
      </c>
      <c r="AY4" s="52">
        <f>(PIB_ENC[[#This Row],[2020:II]]/PIB_ENC[[#This Row],[2019:II]]-1)*100</f>
        <v>-18.903467628985162</v>
      </c>
      <c r="AZ4" s="52">
        <f>(PIB_ENC[[#This Row],[2020:III]]/PIB_ENC[[#This Row],[2019:III]]-1)*100</f>
        <v>13.340920029729354</v>
      </c>
      <c r="BA4" s="52">
        <f>(PIB_ENC[[#This Row],[2020:IV]]/PIB_ENC[[#This Row],[2019:IV]]-1)*100</f>
        <v>-9.2142524811202335</v>
      </c>
      <c r="BB4" s="52">
        <f>(PIB_ENC[[#This Row],[2021:I]]/PIB_ENC[[#This Row],[2020:I]]-1)*100</f>
        <v>-25.256463466334967</v>
      </c>
      <c r="BC4" s="52">
        <f>(PIB_ENC[[#This Row],[2021:II]]/PIB_ENC[[#This Row],[2020:II]]-1)*100</f>
        <v>8.4921554824246783</v>
      </c>
      <c r="BD4" s="52">
        <f>(PIB_ENC[[#This Row],[2021:III]]/PIB_ENC[[#This Row],[2020:III]]-1)*100</f>
        <v>-0.42903929698303589</v>
      </c>
      <c r="BE4" s="52">
        <f>(PIB_ENC[[#This Row],[2021:IV]]/PIB_ENC[[#This Row],[2020:IV]]-1)*100</f>
        <v>-19.489099198837078</v>
      </c>
      <c r="BF4" s="52">
        <f>(PIB_ENC[[#This Row],[2022:I]]/PIB_ENC[[#This Row],[2021:I]]-1)*100</f>
        <v>-13.698425059904196</v>
      </c>
      <c r="BG4" s="52">
        <f>(PIB_ENC[[#This Row],[2022:II]]/PIB_ENC[[#This Row],[2021:II]]-1)*100</f>
        <v>-28.741524157638676</v>
      </c>
      <c r="BH4" s="52">
        <f>(PIB_ENC[[#This Row],[2022:III]]/PIB_ENC[[#This Row],[2021:III]]-1)*100</f>
        <v>-43.829360653362734</v>
      </c>
      <c r="BI4" s="52">
        <f>(PIB_ENC[[#This Row],[2022:IV]]/PIB_ENC[[#This Row],[2021:IV]]-1)*100</f>
        <v>-22.476897865675483</v>
      </c>
      <c r="BJ4" s="52">
        <f>(PIB_ENC[[#This Row],[2023:I]]/PIB_ENC[[#This Row],[2022:I]]-1)*100</f>
        <v>2.0763872425836105</v>
      </c>
      <c r="BK4" s="52">
        <f>(PIB_ENC[[#This Row],[2023:II]]/PIB_ENC[[#This Row],[2022:II]]-1)*100</f>
        <v>17.656260165948279</v>
      </c>
      <c r="BL4" s="52">
        <f>(PIB_ENC[[#This Row],[2023:III]]/PIB_ENC[[#This Row],[2022:III]]-1)*100</f>
        <v>-5.6492968051407466</v>
      </c>
      <c r="BM4" s="52">
        <f>(PIB_ENC[[#This Row],[2023:IV]]/PIB_ENC[[#This Row],[2022:IV]]-1)*100</f>
        <v>42.26076361902755</v>
      </c>
      <c r="BN4" s="52">
        <f>(PIB_ENC[[#This Row],[2024:I]]/PIB_ENC[[#This Row],[2023:I]]-1)*100</f>
        <v>7.2488797875357447</v>
      </c>
    </row>
    <row r="5" spans="1:66" ht="15" customHeight="1" x14ac:dyDescent="0.2">
      <c r="A5" s="44" t="s">
        <v>66</v>
      </c>
      <c r="B5" s="53">
        <f>(PIB_ENC[[#This Row],[2008:I]]/PIB_ENC[[#This Row],[2007:I]]-1)*100</f>
        <v>35.896703268366778</v>
      </c>
      <c r="C5" s="53">
        <f>(PIB_ENC[[#This Row],[2008:II]]/PIB_ENC[[#This Row],[2007:II]]-1)*100</f>
        <v>3.8751468884372198</v>
      </c>
      <c r="D5" s="53">
        <f>(PIB_ENC[[#This Row],[2008:III]]/PIB_ENC[[#This Row],[2007:III]]-1)*100</f>
        <v>30.987346789283631</v>
      </c>
      <c r="E5" s="53">
        <f>(PIB_ENC[[#This Row],[2008:IV]]/PIB_ENC[[#This Row],[2007:IV]]-1)*100</f>
        <v>59.168413869303848</v>
      </c>
      <c r="F5" s="53">
        <f>(PIB_ENC[[#This Row],[2009:I]]/PIB_ENC[[#This Row],[2008:I]]-1)*100</f>
        <v>-12.187191949469611</v>
      </c>
      <c r="G5" s="53">
        <f>(PIB_ENC[[#This Row],[2009:II]]/PIB_ENC[[#This Row],[2008:II]]-1)*100</f>
        <v>-19.07621137001162</v>
      </c>
      <c r="H5" s="53">
        <f>(PIB_ENC[[#This Row],[2009:III]]/PIB_ENC[[#This Row],[2008:III]]-1)*100</f>
        <v>-10.374441912669131</v>
      </c>
      <c r="I5" s="53">
        <f>(PIB_ENC[[#This Row],[2009:IV]]/PIB_ENC[[#This Row],[2008:IV]]-1)*100</f>
        <v>-63.681999860551095</v>
      </c>
      <c r="J5" s="53">
        <f>(PIB_ENC[[#This Row],[2010:I]]/PIB_ENC[[#This Row],[2009:I]]-1)*100</f>
        <v>-28.578627282541614</v>
      </c>
      <c r="K5" s="53">
        <f>(PIB_ENC[[#This Row],[2010:II]]/PIB_ENC[[#This Row],[2009:II]]-1)*100</f>
        <v>15.676444731580229</v>
      </c>
      <c r="L5" s="53">
        <f>(PIB_ENC[[#This Row],[2010:III]]/PIB_ENC[[#This Row],[2009:III]]-1)*100</f>
        <v>-11.098611896452958</v>
      </c>
      <c r="M5" s="53">
        <f>(PIB_ENC[[#This Row],[2010:IV]]/PIB_ENC[[#This Row],[2009:IV]]-1)*100</f>
        <v>12.79081901567951</v>
      </c>
      <c r="N5" s="53">
        <f>(PIB_ENC[[#This Row],[2011:I]]/PIB_ENC[[#This Row],[2010:I]]-1)*100</f>
        <v>10.568805039865413</v>
      </c>
      <c r="O5" s="53">
        <f>(PIB_ENC[[#This Row],[2011:II]]/PIB_ENC[[#This Row],[2010:II]]-1)*100</f>
        <v>-20.831059789765693</v>
      </c>
      <c r="P5" s="53">
        <f>(PIB_ENC[[#This Row],[2011:III]]/PIB_ENC[[#This Row],[2010:III]]-1)*100</f>
        <v>-22.822340316348811</v>
      </c>
      <c r="Q5" s="53">
        <f>(PIB_ENC[[#This Row],[2011:IV]]/PIB_ENC[[#This Row],[2010:IV]]-1)*100</f>
        <v>-17.057311528132125</v>
      </c>
      <c r="R5" s="53">
        <f>(PIB_ENC[[#This Row],[2012:I]]/PIB_ENC[[#This Row],[2011:I]]-1)*100</f>
        <v>-37.76316672850183</v>
      </c>
      <c r="S5" s="53">
        <f>(PIB_ENC[[#This Row],[2012:II]]/PIB_ENC[[#This Row],[2011:II]]-1)*100</f>
        <v>-48.368084619292361</v>
      </c>
      <c r="T5" s="53">
        <f>(PIB_ENC[[#This Row],[2012:III]]/PIB_ENC[[#This Row],[2011:III]]-1)*100</f>
        <v>-28.804830005002589</v>
      </c>
      <c r="U5" s="53">
        <f>(PIB_ENC[[#This Row],[2012:IV]]/PIB_ENC[[#This Row],[2011:IV]]-1)*100</f>
        <v>-19.946360405130225</v>
      </c>
      <c r="V5" s="53">
        <f>(PIB_ENC[[#This Row],[2013:I]]/PIB_ENC[[#This Row],[2012:I]]-1)*100</f>
        <v>-19.193810482344141</v>
      </c>
      <c r="W5" s="53">
        <f>(PIB_ENC[[#This Row],[2013:II]]/PIB_ENC[[#This Row],[2012:II]]-1)*100</f>
        <v>44.767483929153549</v>
      </c>
      <c r="X5" s="53">
        <f>(PIB_ENC[[#This Row],[2013:III]]/PIB_ENC[[#This Row],[2012:III]]-1)*100</f>
        <v>28.433305289661593</v>
      </c>
      <c r="Y5" s="53">
        <f>(PIB_ENC[[#This Row],[2013:IV]]/PIB_ENC[[#This Row],[2012:IV]]-1)*100</f>
        <v>26.643265830005024</v>
      </c>
      <c r="Z5" s="53">
        <f>(PIB_ENC[[#This Row],[2014:I]]/PIB_ENC[[#This Row],[2013:I]]-1)*100</f>
        <v>43.547727475894682</v>
      </c>
      <c r="AA5" s="53">
        <f>(PIB_ENC[[#This Row],[2014:II]]/PIB_ENC[[#This Row],[2013:II]]-1)*100</f>
        <v>15.81517292270882</v>
      </c>
      <c r="AB5" s="53">
        <f>(PIB_ENC[[#This Row],[2014:III]]/PIB_ENC[[#This Row],[2013:III]]-1)*100</f>
        <v>-0.31575922197464301</v>
      </c>
      <c r="AC5" s="53">
        <f>(PIB_ENC[[#This Row],[2014:IV]]/PIB_ENC[[#This Row],[2013:IV]]-1)*100</f>
        <v>-17.39112644153078</v>
      </c>
      <c r="AD5" s="53">
        <f>(PIB_ENC[[#This Row],[2015:I]]/PIB_ENC[[#This Row],[2014:I]]-1)*100</f>
        <v>-10.919070863020874</v>
      </c>
      <c r="AE5" s="53">
        <f>(PIB_ENC[[#This Row],[2015:II]]/PIB_ENC[[#This Row],[2014:II]]-1)*100</f>
        <v>-32.325018788837426</v>
      </c>
      <c r="AF5" s="53">
        <f>(PIB_ENC[[#This Row],[2015:III]]/PIB_ENC[[#This Row],[2014:III]]-1)*100</f>
        <v>-43.205090001873891</v>
      </c>
      <c r="AG5" s="53">
        <f>(PIB_ENC[[#This Row],[2015:IV]]/PIB_ENC[[#This Row],[2014:IV]]-1)*100</f>
        <v>-26.594684983092243</v>
      </c>
      <c r="AH5" s="53">
        <f>(PIB_ENC[[#This Row],[2016:I]]/PIB_ENC[[#This Row],[2015:I]]-1)*100</f>
        <v>-26.904553061294965</v>
      </c>
      <c r="AI5" s="53">
        <f>(PIB_ENC[[#This Row],[2016:II]]/PIB_ENC[[#This Row],[2015:II]]-1)*100</f>
        <v>-12.850369747972245</v>
      </c>
      <c r="AJ5" s="53">
        <f>(PIB_ENC[[#This Row],[2016:III]]/PIB_ENC[[#This Row],[2015:III]]-1)*100</f>
        <v>18.912373122699975</v>
      </c>
      <c r="AK5" s="53">
        <f>(PIB_ENC[[#This Row],[2016:IV]]/PIB_ENC[[#This Row],[2015:IV]]-1)*100</f>
        <v>-8.8678526407286675</v>
      </c>
      <c r="AL5" s="53">
        <f>(PIB_ENC[[#This Row],[2017:I]]/PIB_ENC[[#This Row],[2016:I]]-1)*100</f>
        <v>51.958872149527039</v>
      </c>
      <c r="AM5" s="53">
        <f>(PIB_ENC[[#This Row],[2017:II]]/PIB_ENC[[#This Row],[2016:II]]-1)*100</f>
        <v>-11.065910457227911</v>
      </c>
      <c r="AN5" s="53">
        <f>(PIB_ENC[[#This Row],[2017:III]]/PIB_ENC[[#This Row],[2016:III]]-1)*100</f>
        <v>-2.162890989770172</v>
      </c>
      <c r="AO5" s="53">
        <f>(PIB_ENC[[#This Row],[2017:IV]]/PIB_ENC[[#This Row],[2016:IV]]-1)*100</f>
        <v>1.4842638945840703</v>
      </c>
      <c r="AP5" s="53">
        <f>(PIB_ENC[[#This Row],[2018:I]]/PIB_ENC[[#This Row],[2017:I]]-1)*100</f>
        <v>-32.224122170129185</v>
      </c>
      <c r="AQ5" s="53">
        <f>(PIB_ENC[[#This Row],[2018:II]]/PIB_ENC[[#This Row],[2017:II]]-1)*100</f>
        <v>19.512536932774861</v>
      </c>
      <c r="AR5" s="53">
        <f>(PIB_ENC[[#This Row],[2018:III]]/PIB_ENC[[#This Row],[2017:III]]-1)*100</f>
        <v>26.640517293034559</v>
      </c>
      <c r="AS5" s="53">
        <f>(PIB_ENC[[#This Row],[2018:IV]]/PIB_ENC[[#This Row],[2017:IV]]-1)*100</f>
        <v>9.0092595884362368</v>
      </c>
      <c r="AT5" s="53">
        <f>(PIB_ENC[[#This Row],[2019:I]]/PIB_ENC[[#This Row],[2018:I]]-1)*100</f>
        <v>33.649268481913786</v>
      </c>
      <c r="AU5" s="53">
        <f>(PIB_ENC[[#This Row],[2019:II]]/PIB_ENC[[#This Row],[2018:II]]-1)*100</f>
        <v>1.0971641950037636</v>
      </c>
      <c r="AV5" s="53">
        <f>(PIB_ENC[[#This Row],[2019:III]]/PIB_ENC[[#This Row],[2018:III]]-1)*100</f>
        <v>-1.4197080545318541</v>
      </c>
      <c r="AW5" s="53">
        <f>(PIB_ENC[[#This Row],[2019:IV]]/PIB_ENC[[#This Row],[2018:IV]]-1)*100</f>
        <v>23.204560271923171</v>
      </c>
      <c r="AX5" s="53">
        <f>(PIB_ENC[[#This Row],[2020:I]]/PIB_ENC[[#This Row],[2019:I]]-1)*100</f>
        <v>-1.6889210241191943</v>
      </c>
      <c r="AY5" s="53">
        <f>(PIB_ENC[[#This Row],[2020:II]]/PIB_ENC[[#This Row],[2019:II]]-1)*100</f>
        <v>-44.1475040571611</v>
      </c>
      <c r="AZ5" s="53">
        <f>(PIB_ENC[[#This Row],[2020:III]]/PIB_ENC[[#This Row],[2019:III]]-1)*100</f>
        <v>-7.0588367048665219</v>
      </c>
      <c r="BA5" s="53">
        <f>(PIB_ENC[[#This Row],[2020:IV]]/PIB_ENC[[#This Row],[2019:IV]]-1)*100</f>
        <v>-21.590191733964225</v>
      </c>
      <c r="BB5" s="53">
        <f>(PIB_ENC[[#This Row],[2021:I]]/PIB_ENC[[#This Row],[2020:I]]-1)*100</f>
        <v>-24.989125112911747</v>
      </c>
      <c r="BC5" s="53">
        <f>(PIB_ENC[[#This Row],[2021:II]]/PIB_ENC[[#This Row],[2020:II]]-1)*100</f>
        <v>89.283249766639685</v>
      </c>
      <c r="BD5" s="53">
        <f>(PIB_ENC[[#This Row],[2021:III]]/PIB_ENC[[#This Row],[2020:III]]-1)*100</f>
        <v>-10.562529098122109</v>
      </c>
      <c r="BE5" s="53">
        <f>(PIB_ENC[[#This Row],[2021:IV]]/PIB_ENC[[#This Row],[2020:IV]]-1)*100</f>
        <v>21.434425533794975</v>
      </c>
      <c r="BF5" s="53">
        <f>(PIB_ENC[[#This Row],[2022:I]]/PIB_ENC[[#This Row],[2021:I]]-1)*100</f>
        <v>22.166910397707195</v>
      </c>
      <c r="BG5" s="53">
        <f>(PIB_ENC[[#This Row],[2022:II]]/PIB_ENC[[#This Row],[2021:II]]-1)*100</f>
        <v>2.9226495371806438</v>
      </c>
      <c r="BH5" s="53">
        <f>(PIB_ENC[[#This Row],[2022:III]]/PIB_ENC[[#This Row],[2021:III]]-1)*100</f>
        <v>13.821380146301522</v>
      </c>
      <c r="BI5" s="53">
        <f>(PIB_ENC[[#This Row],[2022:IV]]/PIB_ENC[[#This Row],[2021:IV]]-1)*100</f>
        <v>-18.978134950095626</v>
      </c>
      <c r="BJ5" s="53">
        <f>(PIB_ENC[[#This Row],[2023:I]]/PIB_ENC[[#This Row],[2022:I]]-1)*100</f>
        <v>-10.311411312699192</v>
      </c>
      <c r="BK5" s="53">
        <f>(PIB_ENC[[#This Row],[2023:II]]/PIB_ENC[[#This Row],[2022:II]]-1)*100</f>
        <v>-12.326546431849616</v>
      </c>
      <c r="BL5" s="53">
        <f>(PIB_ENC[[#This Row],[2023:III]]/PIB_ENC[[#This Row],[2022:III]]-1)*100</f>
        <v>-33.904846434887858</v>
      </c>
      <c r="BM5" s="53">
        <f>(PIB_ENC[[#This Row],[2023:IV]]/PIB_ENC[[#This Row],[2022:IV]]-1)*100</f>
        <v>-8.2137143502191368</v>
      </c>
      <c r="BN5" s="53">
        <f>(PIB_ENC[[#This Row],[2024:I]]/PIB_ENC[[#This Row],[2023:I]]-1)*100</f>
        <v>-4.4884987966987255</v>
      </c>
    </row>
    <row r="6" spans="1:66" ht="15" customHeight="1" x14ac:dyDescent="0.2">
      <c r="A6" s="42" t="s">
        <v>116</v>
      </c>
      <c r="B6" s="52">
        <f>(PIB_ENC[[#This Row],[2008:I]]/PIB_ENC[[#This Row],[2007:I]]-1)*100</f>
        <v>8.2936160673444661</v>
      </c>
      <c r="C6" s="52">
        <f>(PIB_ENC[[#This Row],[2008:II]]/PIB_ENC[[#This Row],[2007:II]]-1)*100</f>
        <v>9.0734181059723973</v>
      </c>
      <c r="D6" s="52">
        <f>(PIB_ENC[[#This Row],[2008:III]]/PIB_ENC[[#This Row],[2007:III]]-1)*100</f>
        <v>7.5155076313307978</v>
      </c>
      <c r="E6" s="52">
        <f>(PIB_ENC[[#This Row],[2008:IV]]/PIB_ENC[[#This Row],[2007:IV]]-1)*100</f>
        <v>23.100929318100704</v>
      </c>
      <c r="F6" s="52">
        <f>(PIB_ENC[[#This Row],[2009:I]]/PIB_ENC[[#This Row],[2008:I]]-1)*100</f>
        <v>-14.008027243960786</v>
      </c>
      <c r="G6" s="52">
        <f>(PIB_ENC[[#This Row],[2009:II]]/PIB_ENC[[#This Row],[2008:II]]-1)*100</f>
        <v>11.897195226482204</v>
      </c>
      <c r="H6" s="52">
        <f>(PIB_ENC[[#This Row],[2009:III]]/PIB_ENC[[#This Row],[2008:III]]-1)*100</f>
        <v>8.8798526358900176</v>
      </c>
      <c r="I6" s="52">
        <f>(PIB_ENC[[#This Row],[2009:IV]]/PIB_ENC[[#This Row],[2008:IV]]-1)*100</f>
        <v>-9.4894921711145663</v>
      </c>
      <c r="J6" s="52">
        <f>(PIB_ENC[[#This Row],[2010:I]]/PIB_ENC[[#This Row],[2009:I]]-1)*100</f>
        <v>13.99923364974458</v>
      </c>
      <c r="K6" s="52">
        <f>(PIB_ENC[[#This Row],[2010:II]]/PIB_ENC[[#This Row],[2009:II]]-1)*100</f>
        <v>13.247936671542448</v>
      </c>
      <c r="L6" s="52">
        <f>(PIB_ENC[[#This Row],[2010:III]]/PIB_ENC[[#This Row],[2009:III]]-1)*100</f>
        <v>5.3862632548202338</v>
      </c>
      <c r="M6" s="52">
        <f>(PIB_ENC[[#This Row],[2010:IV]]/PIB_ENC[[#This Row],[2009:IV]]-1)*100</f>
        <v>6.9474748449588342</v>
      </c>
      <c r="N6" s="52">
        <f>(PIB_ENC[[#This Row],[2011:I]]/PIB_ENC[[#This Row],[2010:I]]-1)*100</f>
        <v>11.404324356529161</v>
      </c>
      <c r="O6" s="52">
        <f>(PIB_ENC[[#This Row],[2011:II]]/PIB_ENC[[#This Row],[2010:II]]-1)*100</f>
        <v>-6.6733818741113176</v>
      </c>
      <c r="P6" s="52">
        <f>(PIB_ENC[[#This Row],[2011:III]]/PIB_ENC[[#This Row],[2010:III]]-1)*100</f>
        <v>1.8774147914147665</v>
      </c>
      <c r="Q6" s="52">
        <f>(PIB_ENC[[#This Row],[2011:IV]]/PIB_ENC[[#This Row],[2010:IV]]-1)*100</f>
        <v>13.376113199051609</v>
      </c>
      <c r="R6" s="52">
        <f>(PIB_ENC[[#This Row],[2012:I]]/PIB_ENC[[#This Row],[2011:I]]-1)*100</f>
        <v>0.84751793960846644</v>
      </c>
      <c r="S6" s="52">
        <f>(PIB_ENC[[#This Row],[2012:II]]/PIB_ENC[[#This Row],[2011:II]]-1)*100</f>
        <v>-6.638185721076395</v>
      </c>
      <c r="T6" s="52">
        <f>(PIB_ENC[[#This Row],[2012:III]]/PIB_ENC[[#This Row],[2011:III]]-1)*100</f>
        <v>-2.5431927211951866</v>
      </c>
      <c r="U6" s="52">
        <f>(PIB_ENC[[#This Row],[2012:IV]]/PIB_ENC[[#This Row],[2011:IV]]-1)*100</f>
        <v>-0.80566143689460024</v>
      </c>
      <c r="V6" s="52">
        <f>(PIB_ENC[[#This Row],[2013:I]]/PIB_ENC[[#This Row],[2012:I]]-1)*100</f>
        <v>-10.946301332193119</v>
      </c>
      <c r="W6" s="52">
        <f>(PIB_ENC[[#This Row],[2013:II]]/PIB_ENC[[#This Row],[2012:II]]-1)*100</f>
        <v>3.6981612407686715</v>
      </c>
      <c r="X6" s="52">
        <f>(PIB_ENC[[#This Row],[2013:III]]/PIB_ENC[[#This Row],[2012:III]]-1)*100</f>
        <v>17.571838597321964</v>
      </c>
      <c r="Y6" s="52">
        <f>(PIB_ENC[[#This Row],[2013:IV]]/PIB_ENC[[#This Row],[2012:IV]]-1)*100</f>
        <v>5.9170260906121763</v>
      </c>
      <c r="Z6" s="52">
        <f>(PIB_ENC[[#This Row],[2014:I]]/PIB_ENC[[#This Row],[2013:I]]-1)*100</f>
        <v>6.0189863321365777</v>
      </c>
      <c r="AA6" s="52">
        <f>(PIB_ENC[[#This Row],[2014:II]]/PIB_ENC[[#This Row],[2013:II]]-1)*100</f>
        <v>-3.2888469172310253</v>
      </c>
      <c r="AB6" s="52">
        <f>(PIB_ENC[[#This Row],[2014:III]]/PIB_ENC[[#This Row],[2013:III]]-1)*100</f>
        <v>4.8858020839431804</v>
      </c>
      <c r="AC6" s="52">
        <f>(PIB_ENC[[#This Row],[2014:IV]]/PIB_ENC[[#This Row],[2013:IV]]-1)*100</f>
        <v>0.23333743210367519</v>
      </c>
      <c r="AD6" s="52">
        <f>(PIB_ENC[[#This Row],[2015:I]]/PIB_ENC[[#This Row],[2014:I]]-1)*100</f>
        <v>-3.0447329601849038</v>
      </c>
      <c r="AE6" s="52">
        <f>(PIB_ENC[[#This Row],[2015:II]]/PIB_ENC[[#This Row],[2014:II]]-1)*100</f>
        <v>-2.7034511529219651</v>
      </c>
      <c r="AF6" s="52">
        <f>(PIB_ENC[[#This Row],[2015:III]]/PIB_ENC[[#This Row],[2014:III]]-1)*100</f>
        <v>-3.9835428613481771</v>
      </c>
      <c r="AG6" s="52">
        <f>(PIB_ENC[[#This Row],[2015:IV]]/PIB_ENC[[#This Row],[2014:IV]]-1)*100</f>
        <v>-1.7323325251390465</v>
      </c>
      <c r="AH6" s="52">
        <f>(PIB_ENC[[#This Row],[2016:I]]/PIB_ENC[[#This Row],[2015:I]]-1)*100</f>
        <v>16.615156880658066</v>
      </c>
      <c r="AI6" s="52">
        <f>(PIB_ENC[[#This Row],[2016:II]]/PIB_ENC[[#This Row],[2015:II]]-1)*100</f>
        <v>16.629955951783472</v>
      </c>
      <c r="AJ6" s="52">
        <f>(PIB_ENC[[#This Row],[2016:III]]/PIB_ENC[[#This Row],[2015:III]]-1)*100</f>
        <v>-7.2361267806376866</v>
      </c>
      <c r="AK6" s="52">
        <f>(PIB_ENC[[#This Row],[2016:IV]]/PIB_ENC[[#This Row],[2015:IV]]-1)*100</f>
        <v>9.2925099504203459</v>
      </c>
      <c r="AL6" s="52">
        <f>(PIB_ENC[[#This Row],[2017:I]]/PIB_ENC[[#This Row],[2016:I]]-1)*100</f>
        <v>11.331227901058138</v>
      </c>
      <c r="AM6" s="52">
        <f>(PIB_ENC[[#This Row],[2017:II]]/PIB_ENC[[#This Row],[2016:II]]-1)*100</f>
        <v>16.681168600120234</v>
      </c>
      <c r="AN6" s="52">
        <f>(PIB_ENC[[#This Row],[2017:III]]/PIB_ENC[[#This Row],[2016:III]]-1)*100</f>
        <v>-8.7509337122719586</v>
      </c>
      <c r="AO6" s="52">
        <f>(PIB_ENC[[#This Row],[2017:IV]]/PIB_ENC[[#This Row],[2016:IV]]-1)*100</f>
        <v>-10.56824567600383</v>
      </c>
      <c r="AP6" s="52">
        <f>(PIB_ENC[[#This Row],[2018:I]]/PIB_ENC[[#This Row],[2017:I]]-1)*100</f>
        <v>-11.565072312470781</v>
      </c>
      <c r="AQ6" s="52">
        <f>(PIB_ENC[[#This Row],[2018:II]]/PIB_ENC[[#This Row],[2017:II]]-1)*100</f>
        <v>-7.4168519267340249</v>
      </c>
      <c r="AR6" s="52">
        <f>(PIB_ENC[[#This Row],[2018:III]]/PIB_ENC[[#This Row],[2017:III]]-1)*100</f>
        <v>21.268105432349603</v>
      </c>
      <c r="AS6" s="52">
        <f>(PIB_ENC[[#This Row],[2018:IV]]/PIB_ENC[[#This Row],[2017:IV]]-1)*100</f>
        <v>28.507735015254543</v>
      </c>
      <c r="AT6" s="52">
        <f>(PIB_ENC[[#This Row],[2019:I]]/PIB_ENC[[#This Row],[2018:I]]-1)*100</f>
        <v>2.2250986087321234</v>
      </c>
      <c r="AU6" s="52">
        <f>(PIB_ENC[[#This Row],[2019:II]]/PIB_ENC[[#This Row],[2018:II]]-1)*100</f>
        <v>9.8603097692693495</v>
      </c>
      <c r="AV6" s="52">
        <f>(PIB_ENC[[#This Row],[2019:III]]/PIB_ENC[[#This Row],[2018:III]]-1)*100</f>
        <v>3.7719818864221599</v>
      </c>
      <c r="AW6" s="52">
        <f>(PIB_ENC[[#This Row],[2019:IV]]/PIB_ENC[[#This Row],[2018:IV]]-1)*100</f>
        <v>-4.1098044578527286</v>
      </c>
      <c r="AX6" s="52">
        <f>(PIB_ENC[[#This Row],[2020:I]]/PIB_ENC[[#This Row],[2019:I]]-1)*100</f>
        <v>5.0761391443456594</v>
      </c>
      <c r="AY6" s="52">
        <f>(PIB_ENC[[#This Row],[2020:II]]/PIB_ENC[[#This Row],[2019:II]]-1)*100</f>
        <v>-41.309411510550973</v>
      </c>
      <c r="AZ6" s="52">
        <f>(PIB_ENC[[#This Row],[2020:III]]/PIB_ENC[[#This Row],[2019:III]]-1)*100</f>
        <v>-25.844521464099667</v>
      </c>
      <c r="BA6" s="52">
        <f>(PIB_ENC[[#This Row],[2020:IV]]/PIB_ENC[[#This Row],[2019:IV]]-1)*100</f>
        <v>-11.427405318908622</v>
      </c>
      <c r="BB6" s="52">
        <f>(PIB_ENC[[#This Row],[2021:I]]/PIB_ENC[[#This Row],[2020:I]]-1)*100</f>
        <v>-18.394189845041133</v>
      </c>
      <c r="BC6" s="52">
        <f>(PIB_ENC[[#This Row],[2021:II]]/PIB_ENC[[#This Row],[2020:II]]-1)*100</f>
        <v>54.077999816622444</v>
      </c>
      <c r="BD6" s="52">
        <f>(PIB_ENC[[#This Row],[2021:III]]/PIB_ENC[[#This Row],[2020:III]]-1)*100</f>
        <v>23.03696778196802</v>
      </c>
      <c r="BE6" s="52">
        <f>(PIB_ENC[[#This Row],[2021:IV]]/PIB_ENC[[#This Row],[2020:IV]]-1)*100</f>
        <v>11.172340675504966</v>
      </c>
      <c r="BF6" s="52">
        <f>(PIB_ENC[[#This Row],[2022:I]]/PIB_ENC[[#This Row],[2021:I]]-1)*100</f>
        <v>18.568318108538694</v>
      </c>
      <c r="BG6" s="52">
        <f>(PIB_ENC[[#This Row],[2022:II]]/PIB_ENC[[#This Row],[2021:II]]-1)*100</f>
        <v>0.77297103144304824</v>
      </c>
      <c r="BH6" s="52">
        <f>(PIB_ENC[[#This Row],[2022:III]]/PIB_ENC[[#This Row],[2021:III]]-1)*100</f>
        <v>-2.8315291269114806</v>
      </c>
      <c r="BI6" s="52">
        <f>(PIB_ENC[[#This Row],[2022:IV]]/PIB_ENC[[#This Row],[2021:IV]]-1)*100</f>
        <v>1.1544014811929904</v>
      </c>
      <c r="BJ6" s="52">
        <f>(PIB_ENC[[#This Row],[2023:I]]/PIB_ENC[[#This Row],[2022:I]]-1)*100</f>
        <v>17.346087508452122</v>
      </c>
      <c r="BK6" s="52">
        <f>(PIB_ENC[[#This Row],[2023:II]]/PIB_ENC[[#This Row],[2022:II]]-1)*100</f>
        <v>14.048632165788266</v>
      </c>
      <c r="BL6" s="52">
        <f>(PIB_ENC[[#This Row],[2023:III]]/PIB_ENC[[#This Row],[2022:III]]-1)*100</f>
        <v>15.817544457943079</v>
      </c>
      <c r="BM6" s="52">
        <f>(PIB_ENC[[#This Row],[2023:IV]]/PIB_ENC[[#This Row],[2022:IV]]-1)*100</f>
        <v>6.4263314216650436E-2</v>
      </c>
      <c r="BN6" s="52">
        <f>(PIB_ENC[[#This Row],[2024:I]]/PIB_ENC[[#This Row],[2023:I]]-1)*100</f>
        <v>12.614477622564824</v>
      </c>
    </row>
    <row r="7" spans="1:66" ht="15" customHeight="1" x14ac:dyDescent="0.2">
      <c r="A7" s="44" t="s">
        <v>67</v>
      </c>
      <c r="B7" s="53">
        <f>(PIB_ENC[[#This Row],[2008:I]]/PIB_ENC[[#This Row],[2007:I]]-1)*100</f>
        <v>10.838750808656661</v>
      </c>
      <c r="C7" s="53">
        <f>(PIB_ENC[[#This Row],[2008:II]]/PIB_ENC[[#This Row],[2007:II]]-1)*100</f>
        <v>19.221475986388636</v>
      </c>
      <c r="D7" s="53">
        <f>(PIB_ENC[[#This Row],[2008:III]]/PIB_ENC[[#This Row],[2007:III]]-1)*100</f>
        <v>74.266300437938398</v>
      </c>
      <c r="E7" s="53">
        <f>(PIB_ENC[[#This Row],[2008:IV]]/PIB_ENC[[#This Row],[2007:IV]]-1)*100</f>
        <v>62.245313072464768</v>
      </c>
      <c r="F7" s="53">
        <f>(PIB_ENC[[#This Row],[2009:I]]/PIB_ENC[[#This Row],[2008:I]]-1)*100</f>
        <v>26.052929439180428</v>
      </c>
      <c r="G7" s="53">
        <f>(PIB_ENC[[#This Row],[2009:II]]/PIB_ENC[[#This Row],[2008:II]]-1)*100</f>
        <v>17.808935034551009</v>
      </c>
      <c r="H7" s="53">
        <f>(PIB_ENC[[#This Row],[2009:III]]/PIB_ENC[[#This Row],[2008:III]]-1)*100</f>
        <v>15.02077498583696</v>
      </c>
      <c r="I7" s="53">
        <f>(PIB_ENC[[#This Row],[2009:IV]]/PIB_ENC[[#This Row],[2008:IV]]-1)*100</f>
        <v>-0.44405075036079156</v>
      </c>
      <c r="J7" s="53">
        <f>(PIB_ENC[[#This Row],[2010:I]]/PIB_ENC[[#This Row],[2009:I]]-1)*100</f>
        <v>13.903281840698355</v>
      </c>
      <c r="K7" s="53">
        <f>(PIB_ENC[[#This Row],[2010:II]]/PIB_ENC[[#This Row],[2009:II]]-1)*100</f>
        <v>26.734491935332947</v>
      </c>
      <c r="L7" s="53">
        <f>(PIB_ENC[[#This Row],[2010:III]]/PIB_ENC[[#This Row],[2009:III]]-1)*100</f>
        <v>7.8319435067542909</v>
      </c>
      <c r="M7" s="53">
        <f>(PIB_ENC[[#This Row],[2010:IV]]/PIB_ENC[[#This Row],[2009:IV]]-1)*100</f>
        <v>1.5070211043646031</v>
      </c>
      <c r="N7" s="53">
        <f>(PIB_ENC[[#This Row],[2011:I]]/PIB_ENC[[#This Row],[2010:I]]-1)*100</f>
        <v>-5.4170219771579431</v>
      </c>
      <c r="O7" s="53">
        <f>(PIB_ENC[[#This Row],[2011:II]]/PIB_ENC[[#This Row],[2010:II]]-1)*100</f>
        <v>-14.920991975918518</v>
      </c>
      <c r="P7" s="53">
        <f>(PIB_ENC[[#This Row],[2011:III]]/PIB_ENC[[#This Row],[2010:III]]-1)*100</f>
        <v>-4.829349627036561</v>
      </c>
      <c r="Q7" s="53">
        <f>(PIB_ENC[[#This Row],[2011:IV]]/PIB_ENC[[#This Row],[2010:IV]]-1)*100</f>
        <v>11.018837228700452</v>
      </c>
      <c r="R7" s="53">
        <f>(PIB_ENC[[#This Row],[2012:I]]/PIB_ENC[[#This Row],[2011:I]]-1)*100</f>
        <v>41.804821607302834</v>
      </c>
      <c r="S7" s="53">
        <f>(PIB_ENC[[#This Row],[2012:II]]/PIB_ENC[[#This Row],[2011:II]]-1)*100</f>
        <v>71.043154368837477</v>
      </c>
      <c r="T7" s="53">
        <f>(PIB_ENC[[#This Row],[2012:III]]/PIB_ENC[[#This Row],[2011:III]]-1)*100</f>
        <v>64.242307891563286</v>
      </c>
      <c r="U7" s="53">
        <f>(PIB_ENC[[#This Row],[2012:IV]]/PIB_ENC[[#This Row],[2011:IV]]-1)*100</f>
        <v>59.714598357331838</v>
      </c>
      <c r="V7" s="53">
        <f>(PIB_ENC[[#This Row],[2013:I]]/PIB_ENC[[#This Row],[2012:I]]-1)*100</f>
        <v>21.986040243402893</v>
      </c>
      <c r="W7" s="53">
        <f>(PIB_ENC[[#This Row],[2013:II]]/PIB_ENC[[#This Row],[2012:II]]-1)*100</f>
        <v>12.701662934880575</v>
      </c>
      <c r="X7" s="53">
        <f>(PIB_ENC[[#This Row],[2013:III]]/PIB_ENC[[#This Row],[2012:III]]-1)*100</f>
        <v>9.5902605267984988</v>
      </c>
      <c r="Y7" s="53">
        <f>(PIB_ENC[[#This Row],[2013:IV]]/PIB_ENC[[#This Row],[2012:IV]]-1)*100</f>
        <v>3.4575632067144202</v>
      </c>
      <c r="Z7" s="53">
        <f>(PIB_ENC[[#This Row],[2014:I]]/PIB_ENC[[#This Row],[2013:I]]-1)*100</f>
        <v>-23.146975198668397</v>
      </c>
      <c r="AA7" s="53">
        <f>(PIB_ENC[[#This Row],[2014:II]]/PIB_ENC[[#This Row],[2013:II]]-1)*100</f>
        <v>2.8277344111151681</v>
      </c>
      <c r="AB7" s="53">
        <f>(PIB_ENC[[#This Row],[2014:III]]/PIB_ENC[[#This Row],[2013:III]]-1)*100</f>
        <v>4.3247124927562997</v>
      </c>
      <c r="AC7" s="53">
        <f>(PIB_ENC[[#This Row],[2014:IV]]/PIB_ENC[[#This Row],[2013:IV]]-1)*100</f>
        <v>19.922942496875251</v>
      </c>
      <c r="AD7" s="53">
        <f>(PIB_ENC[[#This Row],[2015:I]]/PIB_ENC[[#This Row],[2014:I]]-1)*100</f>
        <v>60.795221002343112</v>
      </c>
      <c r="AE7" s="53">
        <f>(PIB_ENC[[#This Row],[2015:II]]/PIB_ENC[[#This Row],[2014:II]]-1)*100</f>
        <v>41.058833890877231</v>
      </c>
      <c r="AF7" s="53">
        <f>(PIB_ENC[[#This Row],[2015:III]]/PIB_ENC[[#This Row],[2014:III]]-1)*100</f>
        <v>44.176516888356417</v>
      </c>
      <c r="AG7" s="53">
        <f>(PIB_ENC[[#This Row],[2015:IV]]/PIB_ENC[[#This Row],[2014:IV]]-1)*100</f>
        <v>21.442603725831553</v>
      </c>
      <c r="AH7" s="53">
        <f>(PIB_ENC[[#This Row],[2016:I]]/PIB_ENC[[#This Row],[2015:I]]-1)*100</f>
        <v>13.626141812997282</v>
      </c>
      <c r="AI7" s="53">
        <f>(PIB_ENC[[#This Row],[2016:II]]/PIB_ENC[[#This Row],[2015:II]]-1)*100</f>
        <v>-13.471013079725513</v>
      </c>
      <c r="AJ7" s="53">
        <f>(PIB_ENC[[#This Row],[2016:III]]/PIB_ENC[[#This Row],[2015:III]]-1)*100</f>
        <v>-23.805650338023909</v>
      </c>
      <c r="AK7" s="53">
        <f>(PIB_ENC[[#This Row],[2016:IV]]/PIB_ENC[[#This Row],[2015:IV]]-1)*100</f>
        <v>-21.712778066892046</v>
      </c>
      <c r="AL7" s="53">
        <f>(PIB_ENC[[#This Row],[2017:I]]/PIB_ENC[[#This Row],[2016:I]]-1)*100</f>
        <v>-6.2013344882261734</v>
      </c>
      <c r="AM7" s="53">
        <f>(PIB_ENC[[#This Row],[2017:II]]/PIB_ENC[[#This Row],[2016:II]]-1)*100</f>
        <v>-5.0696660254007098</v>
      </c>
      <c r="AN7" s="53">
        <f>(PIB_ENC[[#This Row],[2017:III]]/PIB_ENC[[#This Row],[2016:III]]-1)*100</f>
        <v>5.1602665269322223</v>
      </c>
      <c r="AO7" s="53">
        <f>(PIB_ENC[[#This Row],[2017:IV]]/PIB_ENC[[#This Row],[2016:IV]]-1)*100</f>
        <v>15.938360919399441</v>
      </c>
      <c r="AP7" s="53">
        <f>(PIB_ENC[[#This Row],[2018:I]]/PIB_ENC[[#This Row],[2017:I]]-1)*100</f>
        <v>1.0350431092246426</v>
      </c>
      <c r="AQ7" s="53">
        <f>(PIB_ENC[[#This Row],[2018:II]]/PIB_ENC[[#This Row],[2017:II]]-1)*100</f>
        <v>7.7244764342812022</v>
      </c>
      <c r="AR7" s="53">
        <f>(PIB_ENC[[#This Row],[2018:III]]/PIB_ENC[[#This Row],[2017:III]]-1)*100</f>
        <v>7.2951076150734595</v>
      </c>
      <c r="AS7" s="53">
        <f>(PIB_ENC[[#This Row],[2018:IV]]/PIB_ENC[[#This Row],[2017:IV]]-1)*100</f>
        <v>0.34842608219789462</v>
      </c>
      <c r="AT7" s="53">
        <f>(PIB_ENC[[#This Row],[2019:I]]/PIB_ENC[[#This Row],[2018:I]]-1)*100</f>
        <v>-7.4241819970594864</v>
      </c>
      <c r="AU7" s="53">
        <f>(PIB_ENC[[#This Row],[2019:II]]/PIB_ENC[[#This Row],[2018:II]]-1)*100</f>
        <v>-13.091168198544946</v>
      </c>
      <c r="AV7" s="53">
        <f>(PIB_ENC[[#This Row],[2019:III]]/PIB_ENC[[#This Row],[2018:III]]-1)*100</f>
        <v>-10.299447064877043</v>
      </c>
      <c r="AW7" s="53">
        <f>(PIB_ENC[[#This Row],[2019:IV]]/PIB_ENC[[#This Row],[2018:IV]]-1)*100</f>
        <v>-17.243962363465847</v>
      </c>
      <c r="AX7" s="53">
        <f>(PIB_ENC[[#This Row],[2020:I]]/PIB_ENC[[#This Row],[2019:I]]-1)*100</f>
        <v>-4.4260512420942089</v>
      </c>
      <c r="AY7" s="53">
        <f>(PIB_ENC[[#This Row],[2020:II]]/PIB_ENC[[#This Row],[2019:II]]-1)*100</f>
        <v>-14.757104856447389</v>
      </c>
      <c r="AZ7" s="53">
        <f>(PIB_ENC[[#This Row],[2020:III]]/PIB_ENC[[#This Row],[2019:III]]-1)*100</f>
        <v>-20.823967714480052</v>
      </c>
      <c r="BA7" s="53">
        <f>(PIB_ENC[[#This Row],[2020:IV]]/PIB_ENC[[#This Row],[2019:IV]]-1)*100</f>
        <v>-16.675065358528897</v>
      </c>
      <c r="BB7" s="53">
        <f>(PIB_ENC[[#This Row],[2021:I]]/PIB_ENC[[#This Row],[2020:I]]-1)*100</f>
        <v>-10.290156162279452</v>
      </c>
      <c r="BC7" s="53">
        <f>(PIB_ENC[[#This Row],[2021:II]]/PIB_ENC[[#This Row],[2020:II]]-1)*100</f>
        <v>11.676227129013682</v>
      </c>
      <c r="BD7" s="53">
        <f>(PIB_ENC[[#This Row],[2021:III]]/PIB_ENC[[#This Row],[2020:III]]-1)*100</f>
        <v>16.856311062548169</v>
      </c>
      <c r="BE7" s="53">
        <f>(PIB_ENC[[#This Row],[2021:IV]]/PIB_ENC[[#This Row],[2020:IV]]-1)*100</f>
        <v>35.390488410335898</v>
      </c>
      <c r="BF7" s="53">
        <f>(PIB_ENC[[#This Row],[2022:I]]/PIB_ENC[[#This Row],[2021:I]]-1)*100</f>
        <v>36.304950849686414</v>
      </c>
      <c r="BG7" s="53">
        <f>(PIB_ENC[[#This Row],[2022:II]]/PIB_ENC[[#This Row],[2021:II]]-1)*100</f>
        <v>26.183436168092577</v>
      </c>
      <c r="BH7" s="53">
        <f>(PIB_ENC[[#This Row],[2022:III]]/PIB_ENC[[#This Row],[2021:III]]-1)*100</f>
        <v>28.732515814560067</v>
      </c>
      <c r="BI7" s="53">
        <f>(PIB_ENC[[#This Row],[2022:IV]]/PIB_ENC[[#This Row],[2021:IV]]-1)*100</f>
        <v>18.630799563398746</v>
      </c>
      <c r="BJ7" s="53">
        <f>(PIB_ENC[[#This Row],[2023:I]]/PIB_ENC[[#This Row],[2022:I]]-1)*100</f>
        <v>1.6771700313464644</v>
      </c>
      <c r="BK7" s="53">
        <f>(PIB_ENC[[#This Row],[2023:II]]/PIB_ENC[[#This Row],[2022:II]]-1)*100</f>
        <v>10.681774191108296</v>
      </c>
      <c r="BL7" s="53">
        <f>(PIB_ENC[[#This Row],[2023:III]]/PIB_ENC[[#This Row],[2022:III]]-1)*100</f>
        <v>9.261169444327022</v>
      </c>
      <c r="BM7" s="53">
        <f>(PIB_ENC[[#This Row],[2023:IV]]/PIB_ENC[[#This Row],[2022:IV]]-1)*100</f>
        <v>5.7123295900018523</v>
      </c>
      <c r="BN7" s="53">
        <f>(PIB_ENC[[#This Row],[2024:I]]/PIB_ENC[[#This Row],[2023:I]]-1)*100</f>
        <v>7.405299887624528</v>
      </c>
    </row>
    <row r="8" spans="1:66" ht="15" customHeight="1" x14ac:dyDescent="0.2">
      <c r="A8" s="42" t="s">
        <v>68</v>
      </c>
      <c r="B8" s="52">
        <f>(PIB_ENC[[#This Row],[2008:I]]/PIB_ENC[[#This Row],[2007:I]]-1)*100</f>
        <v>10.627618420821804</v>
      </c>
      <c r="C8" s="52">
        <f>(PIB_ENC[[#This Row],[2008:II]]/PIB_ENC[[#This Row],[2007:II]]-1)*100</f>
        <v>-15.348919254079751</v>
      </c>
      <c r="D8" s="52">
        <f>(PIB_ENC[[#This Row],[2008:III]]/PIB_ENC[[#This Row],[2007:III]]-1)*100</f>
        <v>15.578680388687038</v>
      </c>
      <c r="E8" s="52">
        <f>(PIB_ENC[[#This Row],[2008:IV]]/PIB_ENC[[#This Row],[2007:IV]]-1)*100</f>
        <v>65.562844209554612</v>
      </c>
      <c r="F8" s="52">
        <f>(PIB_ENC[[#This Row],[2009:I]]/PIB_ENC[[#This Row],[2008:I]]-1)*100</f>
        <v>12.293219874346018</v>
      </c>
      <c r="G8" s="52">
        <f>(PIB_ENC[[#This Row],[2009:II]]/PIB_ENC[[#This Row],[2008:II]]-1)*100</f>
        <v>16.077619622782336</v>
      </c>
      <c r="H8" s="52">
        <f>(PIB_ENC[[#This Row],[2009:III]]/PIB_ENC[[#This Row],[2008:III]]-1)*100</f>
        <v>29.140989964330409</v>
      </c>
      <c r="I8" s="52">
        <f>(PIB_ENC[[#This Row],[2009:IV]]/PIB_ENC[[#This Row],[2008:IV]]-1)*100</f>
        <v>-52.911733376357937</v>
      </c>
      <c r="J8" s="52">
        <f>(PIB_ENC[[#This Row],[2010:I]]/PIB_ENC[[#This Row],[2009:I]]-1)*100</f>
        <v>-25.04689950148239</v>
      </c>
      <c r="K8" s="52">
        <f>(PIB_ENC[[#This Row],[2010:II]]/PIB_ENC[[#This Row],[2009:II]]-1)*100</f>
        <v>6.3923094412965398</v>
      </c>
      <c r="L8" s="52">
        <f>(PIB_ENC[[#This Row],[2010:III]]/PIB_ENC[[#This Row],[2009:III]]-1)*100</f>
        <v>-22.21255000241964</v>
      </c>
      <c r="M8" s="52">
        <f>(PIB_ENC[[#This Row],[2010:IV]]/PIB_ENC[[#This Row],[2009:IV]]-1)*100</f>
        <v>2.0269471272327033</v>
      </c>
      <c r="N8" s="52">
        <f>(PIB_ENC[[#This Row],[2011:I]]/PIB_ENC[[#This Row],[2010:I]]-1)*100</f>
        <v>12.148692057864308</v>
      </c>
      <c r="O8" s="52">
        <f>(PIB_ENC[[#This Row],[2011:II]]/PIB_ENC[[#This Row],[2010:II]]-1)*100</f>
        <v>-10.834098710389185</v>
      </c>
      <c r="P8" s="52">
        <f>(PIB_ENC[[#This Row],[2011:III]]/PIB_ENC[[#This Row],[2010:III]]-1)*100</f>
        <v>-4.3313225651003702</v>
      </c>
      <c r="Q8" s="52">
        <f>(PIB_ENC[[#This Row],[2011:IV]]/PIB_ENC[[#This Row],[2010:IV]]-1)*100</f>
        <v>11.842291598683751</v>
      </c>
      <c r="R8" s="52">
        <f>(PIB_ENC[[#This Row],[2012:I]]/PIB_ENC[[#This Row],[2011:I]]-1)*100</f>
        <v>-9.8793453793487913</v>
      </c>
      <c r="S8" s="52">
        <f>(PIB_ENC[[#This Row],[2012:II]]/PIB_ENC[[#This Row],[2011:II]]-1)*100</f>
        <v>-25.636587907655041</v>
      </c>
      <c r="T8" s="52">
        <f>(PIB_ENC[[#This Row],[2012:III]]/PIB_ENC[[#This Row],[2011:III]]-1)*100</f>
        <v>-5.6889480794397933</v>
      </c>
      <c r="U8" s="52">
        <f>(PIB_ENC[[#This Row],[2012:IV]]/PIB_ENC[[#This Row],[2011:IV]]-1)*100</f>
        <v>-9.6962063674412402</v>
      </c>
      <c r="V8" s="52">
        <f>(PIB_ENC[[#This Row],[2013:I]]/PIB_ENC[[#This Row],[2012:I]]-1)*100</f>
        <v>-24.685376256463353</v>
      </c>
      <c r="W8" s="52">
        <f>(PIB_ENC[[#This Row],[2013:II]]/PIB_ENC[[#This Row],[2012:II]]-1)*100</f>
        <v>19.708934422898139</v>
      </c>
      <c r="X8" s="52">
        <f>(PIB_ENC[[#This Row],[2013:III]]/PIB_ENC[[#This Row],[2012:III]]-1)*100</f>
        <v>2.212243619173293</v>
      </c>
      <c r="Y8" s="52">
        <f>(PIB_ENC[[#This Row],[2013:IV]]/PIB_ENC[[#This Row],[2012:IV]]-1)*100</f>
        <v>4.9320449966376412</v>
      </c>
      <c r="Z8" s="52">
        <f>(PIB_ENC[[#This Row],[2014:I]]/PIB_ENC[[#This Row],[2013:I]]-1)*100</f>
        <v>27.562434077727495</v>
      </c>
      <c r="AA8" s="52">
        <f>(PIB_ENC[[#This Row],[2014:II]]/PIB_ENC[[#This Row],[2013:II]]-1)*100</f>
        <v>11.160037609181849</v>
      </c>
      <c r="AB8" s="52">
        <f>(PIB_ENC[[#This Row],[2014:III]]/PIB_ENC[[#This Row],[2013:III]]-1)*100</f>
        <v>3.6418690460773728</v>
      </c>
      <c r="AC8" s="52">
        <f>(PIB_ENC[[#This Row],[2014:IV]]/PIB_ENC[[#This Row],[2013:IV]]-1)*100</f>
        <v>-6.3387947745563995</v>
      </c>
      <c r="AD8" s="52">
        <f>(PIB_ENC[[#This Row],[2015:I]]/PIB_ENC[[#This Row],[2014:I]]-1)*100</f>
        <v>10.763369864680694</v>
      </c>
      <c r="AE8" s="52">
        <f>(PIB_ENC[[#This Row],[2015:II]]/PIB_ENC[[#This Row],[2014:II]]-1)*100</f>
        <v>-13.131244162487343</v>
      </c>
      <c r="AF8" s="52">
        <f>(PIB_ENC[[#This Row],[2015:III]]/PIB_ENC[[#This Row],[2014:III]]-1)*100</f>
        <v>-29.81357269796262</v>
      </c>
      <c r="AG8" s="52">
        <f>(PIB_ENC[[#This Row],[2015:IV]]/PIB_ENC[[#This Row],[2014:IV]]-1)*100</f>
        <v>-19.407914261510093</v>
      </c>
      <c r="AH8" s="52">
        <f>(PIB_ENC[[#This Row],[2016:I]]/PIB_ENC[[#This Row],[2015:I]]-1)*100</f>
        <v>-34.865657595017076</v>
      </c>
      <c r="AI8" s="52">
        <f>(PIB_ENC[[#This Row],[2016:II]]/PIB_ENC[[#This Row],[2015:II]]-1)*100</f>
        <v>-32.746507179993834</v>
      </c>
      <c r="AJ8" s="52">
        <f>(PIB_ENC[[#This Row],[2016:III]]/PIB_ENC[[#This Row],[2015:III]]-1)*100</f>
        <v>-13.533475317791034</v>
      </c>
      <c r="AK8" s="52">
        <f>(PIB_ENC[[#This Row],[2016:IV]]/PIB_ENC[[#This Row],[2015:IV]]-1)*100</f>
        <v>-30.638760082290119</v>
      </c>
      <c r="AL8" s="52">
        <f>(PIB_ENC[[#This Row],[2017:I]]/PIB_ENC[[#This Row],[2016:I]]-1)*100</f>
        <v>36.907351418728673</v>
      </c>
      <c r="AM8" s="52">
        <f>(PIB_ENC[[#This Row],[2017:II]]/PIB_ENC[[#This Row],[2016:II]]-1)*100</f>
        <v>-9.8643063673387825</v>
      </c>
      <c r="AN8" s="52">
        <f>(PIB_ENC[[#This Row],[2017:III]]/PIB_ENC[[#This Row],[2016:III]]-1)*100</f>
        <v>5.3400019914604524</v>
      </c>
      <c r="AO8" s="52">
        <f>(PIB_ENC[[#This Row],[2017:IV]]/PIB_ENC[[#This Row],[2016:IV]]-1)*100</f>
        <v>8.6987834863182734</v>
      </c>
      <c r="AP8" s="52">
        <f>(PIB_ENC[[#This Row],[2018:I]]/PIB_ENC[[#This Row],[2017:I]]-1)*100</f>
        <v>-32.739327053672717</v>
      </c>
      <c r="AQ8" s="52">
        <f>(PIB_ENC[[#This Row],[2018:II]]/PIB_ENC[[#This Row],[2017:II]]-1)*100</f>
        <v>14.819862544510777</v>
      </c>
      <c r="AR8" s="52">
        <f>(PIB_ENC[[#This Row],[2018:III]]/PIB_ENC[[#This Row],[2017:III]]-1)*100</f>
        <v>21.16773214769665</v>
      </c>
      <c r="AS8" s="52">
        <f>(PIB_ENC[[#This Row],[2018:IV]]/PIB_ENC[[#This Row],[2017:IV]]-1)*100</f>
        <v>6.4385893431355479</v>
      </c>
      <c r="AT8" s="52">
        <f>(PIB_ENC[[#This Row],[2019:I]]/PIB_ENC[[#This Row],[2018:I]]-1)*100</f>
        <v>32.489139465662205</v>
      </c>
      <c r="AU8" s="52">
        <f>(PIB_ENC[[#This Row],[2019:II]]/PIB_ENC[[#This Row],[2018:II]]-1)*100</f>
        <v>1.7788619590590971</v>
      </c>
      <c r="AV8" s="52">
        <f>(PIB_ENC[[#This Row],[2019:III]]/PIB_ENC[[#This Row],[2018:III]]-1)*100</f>
        <v>0.10959869602127359</v>
      </c>
      <c r="AW8" s="52">
        <f>(PIB_ENC[[#This Row],[2019:IV]]/PIB_ENC[[#This Row],[2018:IV]]-1)*100</f>
        <v>25.809173777757731</v>
      </c>
      <c r="AX8" s="52">
        <f>(PIB_ENC[[#This Row],[2020:I]]/PIB_ENC[[#This Row],[2019:I]]-1)*100</f>
        <v>4.1153602917096022</v>
      </c>
      <c r="AY8" s="52">
        <f>(PIB_ENC[[#This Row],[2020:II]]/PIB_ENC[[#This Row],[2019:II]]-1)*100</f>
        <v>-41.742802211482669</v>
      </c>
      <c r="AZ8" s="52">
        <f>(PIB_ENC[[#This Row],[2020:III]]/PIB_ENC[[#This Row],[2019:III]]-1)*100</f>
        <v>-6.6601899306807821</v>
      </c>
      <c r="BA8" s="52">
        <f>(PIB_ENC[[#This Row],[2020:IV]]/PIB_ENC[[#This Row],[2019:IV]]-1)*100</f>
        <v>-27.830672874328922</v>
      </c>
      <c r="BB8" s="52">
        <f>(PIB_ENC[[#This Row],[2021:I]]/PIB_ENC[[#This Row],[2020:I]]-1)*100</f>
        <v>-39.882827200174617</v>
      </c>
      <c r="BC8" s="52">
        <f>(PIB_ENC[[#This Row],[2021:II]]/PIB_ENC[[#This Row],[2020:II]]-1)*100</f>
        <v>39.250374387291643</v>
      </c>
      <c r="BD8" s="52">
        <f>(PIB_ENC[[#This Row],[2021:III]]/PIB_ENC[[#This Row],[2020:III]]-1)*100</f>
        <v>-36.062641381906758</v>
      </c>
      <c r="BE8" s="52">
        <f>(PIB_ENC[[#This Row],[2021:IV]]/PIB_ENC[[#This Row],[2020:IV]]-1)*100</f>
        <v>-8.0380265505692439</v>
      </c>
      <c r="BF8" s="52">
        <f>(PIB_ENC[[#This Row],[2022:I]]/PIB_ENC[[#This Row],[2021:I]]-1)*100</f>
        <v>6.8271143862815409</v>
      </c>
      <c r="BG8" s="52">
        <f>(PIB_ENC[[#This Row],[2022:II]]/PIB_ENC[[#This Row],[2021:II]]-1)*100</f>
        <v>1.3703774458765583</v>
      </c>
      <c r="BH8" s="52">
        <f>(PIB_ENC[[#This Row],[2022:III]]/PIB_ENC[[#This Row],[2021:III]]-1)*100</f>
        <v>20.516056508481295</v>
      </c>
      <c r="BI8" s="52">
        <f>(PIB_ENC[[#This Row],[2022:IV]]/PIB_ENC[[#This Row],[2021:IV]]-1)*100</f>
        <v>-12.362099121093594</v>
      </c>
      <c r="BJ8" s="52">
        <f>(PIB_ENC[[#This Row],[2023:I]]/PIB_ENC[[#This Row],[2022:I]]-1)*100</f>
        <v>-6.0220597491202117</v>
      </c>
      <c r="BK8" s="52">
        <f>(PIB_ENC[[#This Row],[2023:II]]/PIB_ENC[[#This Row],[2022:II]]-1)*100</f>
        <v>-10.308871370786765</v>
      </c>
      <c r="BL8" s="52">
        <f>(PIB_ENC[[#This Row],[2023:III]]/PIB_ENC[[#This Row],[2022:III]]-1)*100</f>
        <v>-33.411885245487824</v>
      </c>
      <c r="BM8" s="52">
        <f>(PIB_ENC[[#This Row],[2023:IV]]/PIB_ENC[[#This Row],[2022:IV]]-1)*100</f>
        <v>-8.2237336464441206</v>
      </c>
      <c r="BN8" s="52">
        <f>(PIB_ENC[[#This Row],[2024:I]]/PIB_ENC[[#This Row],[2023:I]]-1)*100</f>
        <v>-4.4927201924394478</v>
      </c>
    </row>
    <row r="9" spans="1:66" ht="15" customHeight="1" x14ac:dyDescent="0.2">
      <c r="A9" s="44" t="s">
        <v>69</v>
      </c>
      <c r="B9" s="53">
        <f>(PIB_ENC[[#This Row],[2008:I]]/PIB_ENC[[#This Row],[2007:I]]-1)*100</f>
        <v>5.4112792526588516</v>
      </c>
      <c r="C9" s="53">
        <f>(PIB_ENC[[#This Row],[2008:II]]/PIB_ENC[[#This Row],[2007:II]]-1)*100</f>
        <v>-10.215032577628236</v>
      </c>
      <c r="D9" s="53">
        <f>(PIB_ENC[[#This Row],[2008:III]]/PIB_ENC[[#This Row],[2007:III]]-1)*100</f>
        <v>11.847899543226447</v>
      </c>
      <c r="E9" s="53">
        <f>(PIB_ENC[[#This Row],[2008:IV]]/PIB_ENC[[#This Row],[2007:IV]]-1)*100</f>
        <v>-15.448637427699586</v>
      </c>
      <c r="F9" s="53">
        <f>(PIB_ENC[[#This Row],[2009:I]]/PIB_ENC[[#This Row],[2008:I]]-1)*100</f>
        <v>17.458183415985729</v>
      </c>
      <c r="G9" s="53">
        <f>(PIB_ENC[[#This Row],[2009:II]]/PIB_ENC[[#This Row],[2008:II]]-1)*100</f>
        <v>1.3478136872177471</v>
      </c>
      <c r="H9" s="53">
        <f>(PIB_ENC[[#This Row],[2009:III]]/PIB_ENC[[#This Row],[2008:III]]-1)*100</f>
        <v>-2.0760771826182856</v>
      </c>
      <c r="I9" s="53">
        <f>(PIB_ENC[[#This Row],[2009:IV]]/PIB_ENC[[#This Row],[2008:IV]]-1)*100</f>
        <v>6.3608352209087338</v>
      </c>
      <c r="J9" s="53">
        <f>(PIB_ENC[[#This Row],[2010:I]]/PIB_ENC[[#This Row],[2009:I]]-1)*100</f>
        <v>-5.1143099489564081</v>
      </c>
      <c r="K9" s="53">
        <f>(PIB_ENC[[#This Row],[2010:II]]/PIB_ENC[[#This Row],[2009:II]]-1)*100</f>
        <v>15.974463597431798</v>
      </c>
      <c r="L9" s="53">
        <f>(PIB_ENC[[#This Row],[2010:III]]/PIB_ENC[[#This Row],[2009:III]]-1)*100</f>
        <v>4.4467584482974276</v>
      </c>
      <c r="M9" s="53">
        <f>(PIB_ENC[[#This Row],[2010:IV]]/PIB_ENC[[#This Row],[2009:IV]]-1)*100</f>
        <v>-3.0011135467099104</v>
      </c>
      <c r="N9" s="53">
        <f>(PIB_ENC[[#This Row],[2011:I]]/PIB_ENC[[#This Row],[2010:I]]-1)*100</f>
        <v>-7.0198155324502238</v>
      </c>
      <c r="O9" s="53">
        <f>(PIB_ENC[[#This Row],[2011:II]]/PIB_ENC[[#This Row],[2010:II]]-1)*100</f>
        <v>1.5517926846349006</v>
      </c>
      <c r="P9" s="53">
        <f>(PIB_ENC[[#This Row],[2011:III]]/PIB_ENC[[#This Row],[2010:III]]-1)*100</f>
        <v>10.454763441264436</v>
      </c>
      <c r="Q9" s="53">
        <f>(PIB_ENC[[#This Row],[2011:IV]]/PIB_ENC[[#This Row],[2010:IV]]-1)*100</f>
        <v>3.6511836525366714</v>
      </c>
      <c r="R9" s="53">
        <f>(PIB_ENC[[#This Row],[2012:I]]/PIB_ENC[[#This Row],[2011:I]]-1)*100</f>
        <v>7.79946322794145</v>
      </c>
      <c r="S9" s="53">
        <f>(PIB_ENC[[#This Row],[2012:II]]/PIB_ENC[[#This Row],[2011:II]]-1)*100</f>
        <v>-6.5648062849966831</v>
      </c>
      <c r="T9" s="53">
        <f>(PIB_ENC[[#This Row],[2012:III]]/PIB_ENC[[#This Row],[2011:III]]-1)*100</f>
        <v>-6.9191570456405778</v>
      </c>
      <c r="U9" s="53">
        <f>(PIB_ENC[[#This Row],[2012:IV]]/PIB_ENC[[#This Row],[2011:IV]]-1)*100</f>
        <v>-1.5517628434451147</v>
      </c>
      <c r="V9" s="53">
        <f>(PIB_ENC[[#This Row],[2013:I]]/PIB_ENC[[#This Row],[2012:I]]-1)*100</f>
        <v>-4.9531380144875126</v>
      </c>
      <c r="W9" s="53">
        <f>(PIB_ENC[[#This Row],[2013:II]]/PIB_ENC[[#This Row],[2012:II]]-1)*100</f>
        <v>-8.4666862320199048</v>
      </c>
      <c r="X9" s="53">
        <f>(PIB_ENC[[#This Row],[2013:III]]/PIB_ENC[[#This Row],[2012:III]]-1)*100</f>
        <v>-7.5433869794818804</v>
      </c>
      <c r="Y9" s="53">
        <f>(PIB_ENC[[#This Row],[2013:IV]]/PIB_ENC[[#This Row],[2012:IV]]-1)*100</f>
        <v>-10.956532307248256</v>
      </c>
      <c r="Z9" s="53">
        <f>(PIB_ENC[[#This Row],[2014:I]]/PIB_ENC[[#This Row],[2013:I]]-1)*100</f>
        <v>1.5855867268359525</v>
      </c>
      <c r="AA9" s="53">
        <f>(PIB_ENC[[#This Row],[2014:II]]/PIB_ENC[[#This Row],[2013:II]]-1)*100</f>
        <v>5.2693112950508159E-2</v>
      </c>
      <c r="AB9" s="53">
        <f>(PIB_ENC[[#This Row],[2014:III]]/PIB_ENC[[#This Row],[2013:III]]-1)*100</f>
        <v>-0.25217656837505098</v>
      </c>
      <c r="AC9" s="53">
        <f>(PIB_ENC[[#This Row],[2014:IV]]/PIB_ENC[[#This Row],[2013:IV]]-1)*100</f>
        <v>8.1361006394913726</v>
      </c>
      <c r="AD9" s="53">
        <f>(PIB_ENC[[#This Row],[2015:I]]/PIB_ENC[[#This Row],[2014:I]]-1)*100</f>
        <v>-12.387802784769375</v>
      </c>
      <c r="AE9" s="53">
        <f>(PIB_ENC[[#This Row],[2015:II]]/PIB_ENC[[#This Row],[2014:II]]-1)*100</f>
        <v>-5.1556630436646937</v>
      </c>
      <c r="AF9" s="53">
        <f>(PIB_ENC[[#This Row],[2015:III]]/PIB_ENC[[#This Row],[2014:III]]-1)*100</f>
        <v>-7.9042406001578076</v>
      </c>
      <c r="AG9" s="53">
        <f>(PIB_ENC[[#This Row],[2015:IV]]/PIB_ENC[[#This Row],[2014:IV]]-1)*100</f>
        <v>-10.438108915449817</v>
      </c>
      <c r="AH9" s="53">
        <f>(PIB_ENC[[#This Row],[2016:I]]/PIB_ENC[[#This Row],[2015:I]]-1)*100</f>
        <v>9.6537014622253068</v>
      </c>
      <c r="AI9" s="53">
        <f>(PIB_ENC[[#This Row],[2016:II]]/PIB_ENC[[#This Row],[2015:II]]-1)*100</f>
        <v>14.92273043593193</v>
      </c>
      <c r="AJ9" s="53">
        <f>(PIB_ENC[[#This Row],[2016:III]]/PIB_ENC[[#This Row],[2015:III]]-1)*100</f>
        <v>17.210225004248802</v>
      </c>
      <c r="AK9" s="53">
        <f>(PIB_ENC[[#This Row],[2016:IV]]/PIB_ENC[[#This Row],[2015:IV]]-1)*100</f>
        <v>21.056660902172663</v>
      </c>
      <c r="AL9" s="53">
        <f>(PIB_ENC[[#This Row],[2017:I]]/PIB_ENC[[#This Row],[2016:I]]-1)*100</f>
        <v>16.051330899999748</v>
      </c>
      <c r="AM9" s="53">
        <f>(PIB_ENC[[#This Row],[2017:II]]/PIB_ENC[[#This Row],[2016:II]]-1)*100</f>
        <v>7.1625800589780297</v>
      </c>
      <c r="AN9" s="53">
        <f>(PIB_ENC[[#This Row],[2017:III]]/PIB_ENC[[#This Row],[2016:III]]-1)*100</f>
        <v>7.9822308962168576</v>
      </c>
      <c r="AO9" s="53">
        <f>(PIB_ENC[[#This Row],[2017:IV]]/PIB_ENC[[#This Row],[2016:IV]]-1)*100</f>
        <v>9.6243974187164127</v>
      </c>
      <c r="AP9" s="53">
        <f>(PIB_ENC[[#This Row],[2018:I]]/PIB_ENC[[#This Row],[2017:I]]-1)*100</f>
        <v>7.6291770273138049</v>
      </c>
      <c r="AQ9" s="53">
        <f>(PIB_ENC[[#This Row],[2018:II]]/PIB_ENC[[#This Row],[2017:II]]-1)*100</f>
        <v>10.884147749074558</v>
      </c>
      <c r="AR9" s="53">
        <f>(PIB_ENC[[#This Row],[2018:III]]/PIB_ENC[[#This Row],[2017:III]]-1)*100</f>
        <v>12.325071719684711</v>
      </c>
      <c r="AS9" s="53">
        <f>(PIB_ENC[[#This Row],[2018:IV]]/PIB_ENC[[#This Row],[2017:IV]]-1)*100</f>
        <v>8.9658077517567705</v>
      </c>
      <c r="AT9" s="53">
        <f>(PIB_ENC[[#This Row],[2019:I]]/PIB_ENC[[#This Row],[2018:I]]-1)*100</f>
        <v>6.3181029181653026</v>
      </c>
      <c r="AU9" s="53">
        <f>(PIB_ENC[[#This Row],[2019:II]]/PIB_ENC[[#This Row],[2018:II]]-1)*100</f>
        <v>9.5402769961759013</v>
      </c>
      <c r="AV9" s="53">
        <f>(PIB_ENC[[#This Row],[2019:III]]/PIB_ENC[[#This Row],[2018:III]]-1)*100</f>
        <v>9.6617844341585712</v>
      </c>
      <c r="AW9" s="53">
        <f>(PIB_ENC[[#This Row],[2019:IV]]/PIB_ENC[[#This Row],[2018:IV]]-1)*100</f>
        <v>13.181943639322235</v>
      </c>
      <c r="AX9" s="53">
        <f>(PIB_ENC[[#This Row],[2020:I]]/PIB_ENC[[#This Row],[2019:I]]-1)*100</f>
        <v>-0.56335164103538116</v>
      </c>
      <c r="AY9" s="53">
        <f>(PIB_ENC[[#This Row],[2020:II]]/PIB_ENC[[#This Row],[2019:II]]-1)*100</f>
        <v>-44.953525132503025</v>
      </c>
      <c r="AZ9" s="53">
        <f>(PIB_ENC[[#This Row],[2020:III]]/PIB_ENC[[#This Row],[2019:III]]-1)*100</f>
        <v>-30.215652715530382</v>
      </c>
      <c r="BA9" s="53">
        <f>(PIB_ENC[[#This Row],[2020:IV]]/PIB_ENC[[#This Row],[2019:IV]]-1)*100</f>
        <v>-30.723373943331069</v>
      </c>
      <c r="BB9" s="53">
        <f>(PIB_ENC[[#This Row],[2021:I]]/PIB_ENC[[#This Row],[2020:I]]-1)*100</f>
        <v>-21.543706778834014</v>
      </c>
      <c r="BC9" s="53">
        <f>(PIB_ENC[[#This Row],[2021:II]]/PIB_ENC[[#This Row],[2020:II]]-1)*100</f>
        <v>42.092549054542403</v>
      </c>
      <c r="BD9" s="53">
        <f>(PIB_ENC[[#This Row],[2021:III]]/PIB_ENC[[#This Row],[2020:III]]-1)*100</f>
        <v>13.541537233720756</v>
      </c>
      <c r="BE9" s="53">
        <f>(PIB_ENC[[#This Row],[2021:IV]]/PIB_ENC[[#This Row],[2020:IV]]-1)*100</f>
        <v>18.139400506534841</v>
      </c>
      <c r="BF9" s="53">
        <f>(PIB_ENC[[#This Row],[2022:I]]/PIB_ENC[[#This Row],[2021:I]]-1)*100</f>
        <v>30.782426750468204</v>
      </c>
      <c r="BG9" s="53">
        <f>(PIB_ENC[[#This Row],[2022:II]]/PIB_ENC[[#This Row],[2021:II]]-1)*100</f>
        <v>40.493973278261095</v>
      </c>
      <c r="BH9" s="53">
        <f>(PIB_ENC[[#This Row],[2022:III]]/PIB_ENC[[#This Row],[2021:III]]-1)*100</f>
        <v>43.203890567915181</v>
      </c>
      <c r="BI9" s="53">
        <f>(PIB_ENC[[#This Row],[2022:IV]]/PIB_ENC[[#This Row],[2021:IV]]-1)*100</f>
        <v>24.893240880889088</v>
      </c>
      <c r="BJ9" s="53">
        <f>(PIB_ENC[[#This Row],[2023:I]]/PIB_ENC[[#This Row],[2022:I]]-1)*100</f>
        <v>6.3896078402381429</v>
      </c>
      <c r="BK9" s="53">
        <f>(PIB_ENC[[#This Row],[2023:II]]/PIB_ENC[[#This Row],[2022:II]]-1)*100</f>
        <v>-12.97669856840148</v>
      </c>
      <c r="BL9" s="53">
        <f>(PIB_ENC[[#This Row],[2023:III]]/PIB_ENC[[#This Row],[2022:III]]-1)*100</f>
        <v>-8.2295734736948507</v>
      </c>
      <c r="BM9" s="53">
        <f>(PIB_ENC[[#This Row],[2023:IV]]/PIB_ENC[[#This Row],[2022:IV]]-1)*100</f>
        <v>1.0005394726242178</v>
      </c>
      <c r="BN9" s="53">
        <f>(PIB_ENC[[#This Row],[2024:I]]/PIB_ENC[[#This Row],[2023:I]]-1)*100</f>
        <v>7.8368039102149956</v>
      </c>
    </row>
    <row r="10" spans="1:66" ht="15" customHeight="1" x14ac:dyDescent="0.2">
      <c r="A10" s="92" t="s">
        <v>117</v>
      </c>
      <c r="B10" s="52">
        <f>(PIB_ENC[[#This Row],[2008:I]]/PIB_ENC[[#This Row],[2007:I]]-1)*100</f>
        <v>7.4315961007439313</v>
      </c>
      <c r="C10" s="52">
        <f>(PIB_ENC[[#This Row],[2008:II]]/PIB_ENC[[#This Row],[2007:II]]-1)*100</f>
        <v>9.4446102131190877</v>
      </c>
      <c r="D10" s="52">
        <f>(PIB_ENC[[#This Row],[2008:III]]/PIB_ENC[[#This Row],[2007:III]]-1)*100</f>
        <v>8.3176169623615301</v>
      </c>
      <c r="E10" s="52">
        <f>(PIB_ENC[[#This Row],[2008:IV]]/PIB_ENC[[#This Row],[2007:IV]]-1)*100</f>
        <v>5.7111124161326243</v>
      </c>
      <c r="F10" s="52">
        <f>(PIB_ENC[[#This Row],[2009:I]]/PIB_ENC[[#This Row],[2008:I]]-1)*100</f>
        <v>-15.687309526705405</v>
      </c>
      <c r="G10" s="52">
        <f>(PIB_ENC[[#This Row],[2009:II]]/PIB_ENC[[#This Row],[2008:II]]-1)*100</f>
        <v>-7.7115074003229145</v>
      </c>
      <c r="H10" s="52">
        <f>(PIB_ENC[[#This Row],[2009:III]]/PIB_ENC[[#This Row],[2008:III]]-1)*100</f>
        <v>-5.5045313391192785</v>
      </c>
      <c r="I10" s="52">
        <f>(PIB_ENC[[#This Row],[2009:IV]]/PIB_ENC[[#This Row],[2008:IV]]-1)*100</f>
        <v>-5.1151416342817058</v>
      </c>
      <c r="J10" s="52">
        <f>(PIB_ENC[[#This Row],[2010:I]]/PIB_ENC[[#This Row],[2009:I]]-1)*100</f>
        <v>23.140641253395945</v>
      </c>
      <c r="K10" s="52">
        <f>(PIB_ENC[[#This Row],[2010:II]]/PIB_ENC[[#This Row],[2009:II]]-1)*100</f>
        <v>5.7916218945248676</v>
      </c>
      <c r="L10" s="52">
        <f>(PIB_ENC[[#This Row],[2010:III]]/PIB_ENC[[#This Row],[2009:III]]-1)*100</f>
        <v>2.7722920548411745</v>
      </c>
      <c r="M10" s="52">
        <f>(PIB_ENC[[#This Row],[2010:IV]]/PIB_ENC[[#This Row],[2009:IV]]-1)*100</f>
        <v>7.2189578985926595</v>
      </c>
      <c r="N10" s="52">
        <f>(PIB_ENC[[#This Row],[2011:I]]/PIB_ENC[[#This Row],[2010:I]]-1)*100</f>
        <v>-17.947626695156327</v>
      </c>
      <c r="O10" s="52">
        <f>(PIB_ENC[[#This Row],[2011:II]]/PIB_ENC[[#This Row],[2010:II]]-1)*100</f>
        <v>-6.3589462252149005</v>
      </c>
      <c r="P10" s="52">
        <f>(PIB_ENC[[#This Row],[2011:III]]/PIB_ENC[[#This Row],[2010:III]]-1)*100</f>
        <v>-9.3457939944807329</v>
      </c>
      <c r="Q10" s="52">
        <f>(PIB_ENC[[#This Row],[2011:IV]]/PIB_ENC[[#This Row],[2010:IV]]-1)*100</f>
        <v>-13.604210251005366</v>
      </c>
      <c r="R10" s="52">
        <f>(PIB_ENC[[#This Row],[2012:I]]/PIB_ENC[[#This Row],[2011:I]]-1)*100</f>
        <v>-11.203165001931747</v>
      </c>
      <c r="S10" s="52">
        <f>(PIB_ENC[[#This Row],[2012:II]]/PIB_ENC[[#This Row],[2011:II]]-1)*100</f>
        <v>-5.8608021814710138</v>
      </c>
      <c r="T10" s="52">
        <f>(PIB_ENC[[#This Row],[2012:III]]/PIB_ENC[[#This Row],[2011:III]]-1)*100</f>
        <v>-8.5166489037191262</v>
      </c>
      <c r="U10" s="52">
        <f>(PIB_ENC[[#This Row],[2012:IV]]/PIB_ENC[[#This Row],[2011:IV]]-1)*100</f>
        <v>0.66495476813497323</v>
      </c>
      <c r="V10" s="52">
        <f>(PIB_ENC[[#This Row],[2013:I]]/PIB_ENC[[#This Row],[2012:I]]-1)*100</f>
        <v>12.852432721439232</v>
      </c>
      <c r="W10" s="52">
        <f>(PIB_ENC[[#This Row],[2013:II]]/PIB_ENC[[#This Row],[2012:II]]-1)*100</f>
        <v>8.2810298142167014</v>
      </c>
      <c r="X10" s="52">
        <f>(PIB_ENC[[#This Row],[2013:III]]/PIB_ENC[[#This Row],[2012:III]]-1)*100</f>
        <v>10.20288072306359</v>
      </c>
      <c r="Y10" s="52">
        <f>(PIB_ENC[[#This Row],[2013:IV]]/PIB_ENC[[#This Row],[2012:IV]]-1)*100</f>
        <v>3.1619006986500775</v>
      </c>
      <c r="Z10" s="52">
        <f>(PIB_ENC[[#This Row],[2014:I]]/PIB_ENC[[#This Row],[2013:I]]-1)*100</f>
        <v>-12.002757014226651</v>
      </c>
      <c r="AA10" s="52">
        <f>(PIB_ENC[[#This Row],[2014:II]]/PIB_ENC[[#This Row],[2013:II]]-1)*100</f>
        <v>-12.339932638190131</v>
      </c>
      <c r="AB10" s="52">
        <f>(PIB_ENC[[#This Row],[2014:III]]/PIB_ENC[[#This Row],[2013:III]]-1)*100</f>
        <v>-7.809900208709653</v>
      </c>
      <c r="AC10" s="52">
        <f>(PIB_ENC[[#This Row],[2014:IV]]/PIB_ENC[[#This Row],[2013:IV]]-1)*100</f>
        <v>-10.829552893935347</v>
      </c>
      <c r="AD10" s="52">
        <f>(PIB_ENC[[#This Row],[2015:I]]/PIB_ENC[[#This Row],[2014:I]]-1)*100</f>
        <v>-3.0851786947670878</v>
      </c>
      <c r="AE10" s="52">
        <f>(PIB_ENC[[#This Row],[2015:II]]/PIB_ENC[[#This Row],[2014:II]]-1)*100</f>
        <v>9.813590237545311</v>
      </c>
      <c r="AF10" s="52">
        <f>(PIB_ENC[[#This Row],[2015:III]]/PIB_ENC[[#This Row],[2014:III]]-1)*100</f>
        <v>7.548627292630572</v>
      </c>
      <c r="AG10" s="52">
        <f>(PIB_ENC[[#This Row],[2015:IV]]/PIB_ENC[[#This Row],[2014:IV]]-1)*100</f>
        <v>13.479750560803172</v>
      </c>
      <c r="AH10" s="52">
        <f>(PIB_ENC[[#This Row],[2016:I]]/PIB_ENC[[#This Row],[2015:I]]-1)*100</f>
        <v>42.811490058867861</v>
      </c>
      <c r="AI10" s="52">
        <f>(PIB_ENC[[#This Row],[2016:II]]/PIB_ENC[[#This Row],[2015:II]]-1)*100</f>
        <v>47.431143912679374</v>
      </c>
      <c r="AJ10" s="52">
        <f>(PIB_ENC[[#This Row],[2016:III]]/PIB_ENC[[#This Row],[2015:III]]-1)*100</f>
        <v>31.942333142593448</v>
      </c>
      <c r="AK10" s="52">
        <f>(PIB_ENC[[#This Row],[2016:IV]]/PIB_ENC[[#This Row],[2015:IV]]-1)*100</f>
        <v>34.855342091556274</v>
      </c>
      <c r="AL10" s="52">
        <f>(PIB_ENC[[#This Row],[2017:I]]/PIB_ENC[[#This Row],[2016:I]]-1)*100</f>
        <v>22.813342388664903</v>
      </c>
      <c r="AM10" s="52">
        <f>(PIB_ENC[[#This Row],[2017:II]]/PIB_ENC[[#This Row],[2016:II]]-1)*100</f>
        <v>14.292882841544664</v>
      </c>
      <c r="AN10" s="52">
        <f>(PIB_ENC[[#This Row],[2017:III]]/PIB_ENC[[#This Row],[2016:III]]-1)*100</f>
        <v>10.321652856617103</v>
      </c>
      <c r="AO10" s="52">
        <f>(PIB_ENC[[#This Row],[2017:IV]]/PIB_ENC[[#This Row],[2016:IV]]-1)*100</f>
        <v>17.577364489501711</v>
      </c>
      <c r="AP10" s="52">
        <f>(PIB_ENC[[#This Row],[2018:I]]/PIB_ENC[[#This Row],[2017:I]]-1)*100</f>
        <v>4.2362082611608898</v>
      </c>
      <c r="AQ10" s="52">
        <f>(PIB_ENC[[#This Row],[2018:II]]/PIB_ENC[[#This Row],[2017:II]]-1)*100</f>
        <v>9.3873126628919223</v>
      </c>
      <c r="AR10" s="52">
        <f>(PIB_ENC[[#This Row],[2018:III]]/PIB_ENC[[#This Row],[2017:III]]-1)*100</f>
        <v>-2.2183744768235036</v>
      </c>
      <c r="AS10" s="52">
        <f>(PIB_ENC[[#This Row],[2018:IV]]/PIB_ENC[[#This Row],[2017:IV]]-1)*100</f>
        <v>0.28572699865265783</v>
      </c>
      <c r="AT10" s="52">
        <f>(PIB_ENC[[#This Row],[2019:I]]/PIB_ENC[[#This Row],[2018:I]]-1)*100</f>
        <v>-3.0276712634456526</v>
      </c>
      <c r="AU10" s="52">
        <f>(PIB_ENC[[#This Row],[2019:II]]/PIB_ENC[[#This Row],[2018:II]]-1)*100</f>
        <v>-12.128484262083827</v>
      </c>
      <c r="AV10" s="52">
        <f>(PIB_ENC[[#This Row],[2019:III]]/PIB_ENC[[#This Row],[2018:III]]-1)*100</f>
        <v>16.550631276700134</v>
      </c>
      <c r="AW10" s="52">
        <f>(PIB_ENC[[#This Row],[2019:IV]]/PIB_ENC[[#This Row],[2018:IV]]-1)*100</f>
        <v>10.769557897010817</v>
      </c>
      <c r="AX10" s="52">
        <f>(PIB_ENC[[#This Row],[2020:I]]/PIB_ENC[[#This Row],[2019:I]]-1)*100</f>
        <v>18.170168809605691</v>
      </c>
      <c r="AY10" s="52">
        <f>(PIB_ENC[[#This Row],[2020:II]]/PIB_ENC[[#This Row],[2019:II]]-1)*100</f>
        <v>-64.945712606935587</v>
      </c>
      <c r="AZ10" s="52">
        <f>(PIB_ENC[[#This Row],[2020:III]]/PIB_ENC[[#This Row],[2019:III]]-1)*100</f>
        <v>-52.338630402861533</v>
      </c>
      <c r="BA10" s="52">
        <f>(PIB_ENC[[#This Row],[2020:IV]]/PIB_ENC[[#This Row],[2019:IV]]-1)*100</f>
        <v>-45.938524587049535</v>
      </c>
      <c r="BB10" s="52">
        <f>(PIB_ENC[[#This Row],[2021:I]]/PIB_ENC[[#This Row],[2020:I]]-1)*100</f>
        <v>-30.911845727873576</v>
      </c>
      <c r="BC10" s="52">
        <f>(PIB_ENC[[#This Row],[2021:II]]/PIB_ENC[[#This Row],[2020:II]]-1)*100</f>
        <v>175.28677206225316</v>
      </c>
      <c r="BD10" s="52">
        <f>(PIB_ENC[[#This Row],[2021:III]]/PIB_ENC[[#This Row],[2020:III]]-1)*100</f>
        <v>93.460500188844108</v>
      </c>
      <c r="BE10" s="52">
        <f>(PIB_ENC[[#This Row],[2021:IV]]/PIB_ENC[[#This Row],[2020:IV]]-1)*100</f>
        <v>82.256849261898026</v>
      </c>
      <c r="BF10" s="52">
        <f>(PIB_ENC[[#This Row],[2022:I]]/PIB_ENC[[#This Row],[2021:I]]-1)*100</f>
        <v>39.819368647689515</v>
      </c>
      <c r="BG10" s="52">
        <f>(PIB_ENC[[#This Row],[2022:II]]/PIB_ENC[[#This Row],[2021:II]]-1)*100</f>
        <v>38.658472872645035</v>
      </c>
      <c r="BH10" s="52">
        <f>(PIB_ENC[[#This Row],[2022:III]]/PIB_ENC[[#This Row],[2021:III]]-1)*100</f>
        <v>57.346332791721146</v>
      </c>
      <c r="BI10" s="52">
        <f>(PIB_ENC[[#This Row],[2022:IV]]/PIB_ENC[[#This Row],[2021:IV]]-1)*100</f>
        <v>28.994530290382727</v>
      </c>
      <c r="BJ10" s="52">
        <f>(PIB_ENC[[#This Row],[2023:I]]/PIB_ENC[[#This Row],[2022:I]]-1)*100</f>
        <v>17.968722932103454</v>
      </c>
      <c r="BK10" s="52">
        <f>(PIB_ENC[[#This Row],[2023:II]]/PIB_ENC[[#This Row],[2022:II]]-1)*100</f>
        <v>10.526627473354267</v>
      </c>
      <c r="BL10" s="52">
        <f>(PIB_ENC[[#This Row],[2023:III]]/PIB_ENC[[#This Row],[2022:III]]-1)*100</f>
        <v>-0.90383067952626295</v>
      </c>
      <c r="BM10" s="52">
        <f>(PIB_ENC[[#This Row],[2023:IV]]/PIB_ENC[[#This Row],[2022:IV]]-1)*100</f>
        <v>13.227755918543149</v>
      </c>
      <c r="BN10" s="52">
        <f>(PIB_ENC[[#This Row],[2024:I]]/PIB_ENC[[#This Row],[2023:I]]-1)*100</f>
        <v>26.506482100054907</v>
      </c>
    </row>
    <row r="11" spans="1:66" ht="15" customHeight="1" x14ac:dyDescent="0.2">
      <c r="A11" s="44" t="s">
        <v>70</v>
      </c>
      <c r="B11" s="53">
        <f>(PIB_ENC[[#This Row],[2008:I]]/PIB_ENC[[#This Row],[2007:I]]-1)*100</f>
        <v>24.75786295144886</v>
      </c>
      <c r="C11" s="53">
        <f>(PIB_ENC[[#This Row],[2008:II]]/PIB_ENC[[#This Row],[2007:II]]-1)*100</f>
        <v>-9.5250911611746147</v>
      </c>
      <c r="D11" s="53">
        <f>(PIB_ENC[[#This Row],[2008:III]]/PIB_ENC[[#This Row],[2007:III]]-1)*100</f>
        <v>8.5668683930982592</v>
      </c>
      <c r="E11" s="53">
        <f>(PIB_ENC[[#This Row],[2008:IV]]/PIB_ENC[[#This Row],[2007:IV]]-1)*100</f>
        <v>7.8312766748698692</v>
      </c>
      <c r="F11" s="53">
        <f>(PIB_ENC[[#This Row],[2009:I]]/PIB_ENC[[#This Row],[2008:I]]-1)*100</f>
        <v>-8.9580249185499117</v>
      </c>
      <c r="G11" s="53">
        <f>(PIB_ENC[[#This Row],[2009:II]]/PIB_ENC[[#This Row],[2008:II]]-1)*100</f>
        <v>17.881537992347507</v>
      </c>
      <c r="H11" s="53">
        <f>(PIB_ENC[[#This Row],[2009:III]]/PIB_ENC[[#This Row],[2008:III]]-1)*100</f>
        <v>2.7636468474320219</v>
      </c>
      <c r="I11" s="53">
        <f>(PIB_ENC[[#This Row],[2009:IV]]/PIB_ENC[[#This Row],[2008:IV]]-1)*100</f>
        <v>-12.883002428412983</v>
      </c>
      <c r="J11" s="53">
        <f>(PIB_ENC[[#This Row],[2010:I]]/PIB_ENC[[#This Row],[2009:I]]-1)*100</f>
        <v>-12.362937719763401</v>
      </c>
      <c r="K11" s="53">
        <f>(PIB_ENC[[#This Row],[2010:II]]/PIB_ENC[[#This Row],[2009:II]]-1)*100</f>
        <v>-5.0582279168838955</v>
      </c>
      <c r="L11" s="53">
        <f>(PIB_ENC[[#This Row],[2010:III]]/PIB_ENC[[#This Row],[2009:III]]-1)*100</f>
        <v>1.7338125874899912</v>
      </c>
      <c r="M11" s="53">
        <f>(PIB_ENC[[#This Row],[2010:IV]]/PIB_ENC[[#This Row],[2009:IV]]-1)*100</f>
        <v>6.462836286643947</v>
      </c>
      <c r="N11" s="53">
        <f>(PIB_ENC[[#This Row],[2011:I]]/PIB_ENC[[#This Row],[2010:I]]-1)*100</f>
        <v>0.75429915426001859</v>
      </c>
      <c r="O11" s="53">
        <f>(PIB_ENC[[#This Row],[2011:II]]/PIB_ENC[[#This Row],[2010:II]]-1)*100</f>
        <v>-1.4755903718464802</v>
      </c>
      <c r="P11" s="53">
        <f>(PIB_ENC[[#This Row],[2011:III]]/PIB_ENC[[#This Row],[2010:III]]-1)*100</f>
        <v>42.124542548672153</v>
      </c>
      <c r="Q11" s="53">
        <f>(PIB_ENC[[#This Row],[2011:IV]]/PIB_ENC[[#This Row],[2010:IV]]-1)*100</f>
        <v>46.990418647283036</v>
      </c>
      <c r="R11" s="53">
        <f>(PIB_ENC[[#This Row],[2012:I]]/PIB_ENC[[#This Row],[2011:I]]-1)*100</f>
        <v>40.845578755850333</v>
      </c>
      <c r="S11" s="53">
        <f>(PIB_ENC[[#This Row],[2012:II]]/PIB_ENC[[#This Row],[2011:II]]-1)*100</f>
        <v>36.688352974157603</v>
      </c>
      <c r="T11" s="53">
        <f>(PIB_ENC[[#This Row],[2012:III]]/PIB_ENC[[#This Row],[2011:III]]-1)*100</f>
        <v>-0.65739730601024338</v>
      </c>
      <c r="U11" s="53">
        <f>(PIB_ENC[[#This Row],[2012:IV]]/PIB_ENC[[#This Row],[2011:IV]]-1)*100</f>
        <v>2.6158277827972531</v>
      </c>
      <c r="V11" s="53">
        <f>(PIB_ENC[[#This Row],[2013:I]]/PIB_ENC[[#This Row],[2012:I]]-1)*100</f>
        <v>42.640338944217682</v>
      </c>
      <c r="W11" s="53">
        <f>(PIB_ENC[[#This Row],[2013:II]]/PIB_ENC[[#This Row],[2012:II]]-1)*100</f>
        <v>-11.339488450505019</v>
      </c>
      <c r="X11" s="53">
        <f>(PIB_ENC[[#This Row],[2013:III]]/PIB_ENC[[#This Row],[2012:III]]-1)*100</f>
        <v>-12.441891824999196</v>
      </c>
      <c r="Y11" s="53">
        <f>(PIB_ENC[[#This Row],[2013:IV]]/PIB_ENC[[#This Row],[2012:IV]]-1)*100</f>
        <v>-6.5595563574855404</v>
      </c>
      <c r="Z11" s="53">
        <f>(PIB_ENC[[#This Row],[2014:I]]/PIB_ENC[[#This Row],[2013:I]]-1)*100</f>
        <v>-15.18877102946824</v>
      </c>
      <c r="AA11" s="53">
        <f>(PIB_ENC[[#This Row],[2014:II]]/PIB_ENC[[#This Row],[2013:II]]-1)*100</f>
        <v>-6.2370396729019344</v>
      </c>
      <c r="AB11" s="53">
        <f>(PIB_ENC[[#This Row],[2014:III]]/PIB_ENC[[#This Row],[2013:III]]-1)*100</f>
        <v>-10.852885650522737</v>
      </c>
      <c r="AC11" s="53">
        <f>(PIB_ENC[[#This Row],[2014:IV]]/PIB_ENC[[#This Row],[2013:IV]]-1)*100</f>
        <v>-6.0106451569932995</v>
      </c>
      <c r="AD11" s="53">
        <f>(PIB_ENC[[#This Row],[2015:I]]/PIB_ENC[[#This Row],[2014:I]]-1)*100</f>
        <v>-20.456125260968573</v>
      </c>
      <c r="AE11" s="53">
        <f>(PIB_ENC[[#This Row],[2015:II]]/PIB_ENC[[#This Row],[2014:II]]-1)*100</f>
        <v>-18.374313781594985</v>
      </c>
      <c r="AF11" s="53">
        <f>(PIB_ENC[[#This Row],[2015:III]]/PIB_ENC[[#This Row],[2014:III]]-1)*100</f>
        <v>-4.455382958064968</v>
      </c>
      <c r="AG11" s="53">
        <f>(PIB_ENC[[#This Row],[2015:IV]]/PIB_ENC[[#This Row],[2014:IV]]-1)*100</f>
        <v>-9.3213830306267944</v>
      </c>
      <c r="AH11" s="53">
        <f>(PIB_ENC[[#This Row],[2016:I]]/PIB_ENC[[#This Row],[2015:I]]-1)*100</f>
        <v>-14.953799313561877</v>
      </c>
      <c r="AI11" s="53">
        <f>(PIB_ENC[[#This Row],[2016:II]]/PIB_ENC[[#This Row],[2015:II]]-1)*100</f>
        <v>-12.286514921603043</v>
      </c>
      <c r="AJ11" s="53">
        <f>(PIB_ENC[[#This Row],[2016:III]]/PIB_ENC[[#This Row],[2015:III]]-1)*100</f>
        <v>-17.648283291832044</v>
      </c>
      <c r="AK11" s="53">
        <f>(PIB_ENC[[#This Row],[2016:IV]]/PIB_ENC[[#This Row],[2015:IV]]-1)*100</f>
        <v>-27.460668087983077</v>
      </c>
      <c r="AL11" s="53">
        <f>(PIB_ENC[[#This Row],[2017:I]]/PIB_ENC[[#This Row],[2016:I]]-1)*100</f>
        <v>2.1583783284693236</v>
      </c>
      <c r="AM11" s="53">
        <f>(PIB_ENC[[#This Row],[2017:II]]/PIB_ENC[[#This Row],[2016:II]]-1)*100</f>
        <v>5.3664754944959814</v>
      </c>
      <c r="AN11" s="53">
        <f>(PIB_ENC[[#This Row],[2017:III]]/PIB_ENC[[#This Row],[2016:III]]-1)*100</f>
        <v>4.3692717067341347</v>
      </c>
      <c r="AO11" s="53">
        <f>(PIB_ENC[[#This Row],[2017:IV]]/PIB_ENC[[#This Row],[2016:IV]]-1)*100</f>
        <v>15.434817260790389</v>
      </c>
      <c r="AP11" s="53">
        <f>(PIB_ENC[[#This Row],[2018:I]]/PIB_ENC[[#This Row],[2017:I]]-1)*100</f>
        <v>-1.7107732186332769</v>
      </c>
      <c r="AQ11" s="53">
        <f>(PIB_ENC[[#This Row],[2018:II]]/PIB_ENC[[#This Row],[2017:II]]-1)*100</f>
        <v>-10.679122894085236</v>
      </c>
      <c r="AR11" s="53">
        <f>(PIB_ENC[[#This Row],[2018:III]]/PIB_ENC[[#This Row],[2017:III]]-1)*100</f>
        <v>-9.1692450337173099</v>
      </c>
      <c r="AS11" s="53">
        <f>(PIB_ENC[[#This Row],[2018:IV]]/PIB_ENC[[#This Row],[2017:IV]]-1)*100</f>
        <v>-0.71541855579014824</v>
      </c>
      <c r="AT11" s="53">
        <f>(PIB_ENC[[#This Row],[2019:I]]/PIB_ENC[[#This Row],[2018:I]]-1)*100</f>
        <v>12.375212241740119</v>
      </c>
      <c r="AU11" s="53">
        <f>(PIB_ENC[[#This Row],[2019:II]]/PIB_ENC[[#This Row],[2018:II]]-1)*100</f>
        <v>23.225826312293595</v>
      </c>
      <c r="AV11" s="53">
        <f>(PIB_ENC[[#This Row],[2019:III]]/PIB_ENC[[#This Row],[2018:III]]-1)*100</f>
        <v>13.870184405666608</v>
      </c>
      <c r="AW11" s="53">
        <f>(PIB_ENC[[#This Row],[2019:IV]]/PIB_ENC[[#This Row],[2018:IV]]-1)*100</f>
        <v>4.4868539303083432</v>
      </c>
      <c r="AX11" s="53">
        <f>(PIB_ENC[[#This Row],[2020:I]]/PIB_ENC[[#This Row],[2019:I]]-1)*100</f>
        <v>-10.222582698465633</v>
      </c>
      <c r="AY11" s="53">
        <f>(PIB_ENC[[#This Row],[2020:II]]/PIB_ENC[[#This Row],[2019:II]]-1)*100</f>
        <v>-98.104357245998457</v>
      </c>
      <c r="AZ11" s="53">
        <f>(PIB_ENC[[#This Row],[2020:III]]/PIB_ENC[[#This Row],[2019:III]]-1)*100</f>
        <v>-96.336911530934316</v>
      </c>
      <c r="BA11" s="53">
        <f>(PIB_ENC[[#This Row],[2020:IV]]/PIB_ENC[[#This Row],[2019:IV]]-1)*100</f>
        <v>-96.14035890035484</v>
      </c>
      <c r="BB11" s="53">
        <f>(PIB_ENC[[#This Row],[2021:I]]/PIB_ENC[[#This Row],[2020:I]]-1)*100</f>
        <v>-95.616153585824719</v>
      </c>
      <c r="BC11" s="53">
        <f>(PIB_ENC[[#This Row],[2021:II]]/PIB_ENC[[#This Row],[2020:II]]-1)*100</f>
        <v>318.8876213913635</v>
      </c>
      <c r="BD11" s="53">
        <f>(PIB_ENC[[#This Row],[2021:III]]/PIB_ENC[[#This Row],[2020:III]]-1)*100</f>
        <v>409.27268203678136</v>
      </c>
      <c r="BE11" s="53">
        <f>(PIB_ENC[[#This Row],[2021:IV]]/PIB_ENC[[#This Row],[2020:IV]]-1)*100</f>
        <v>1408.0526616919262</v>
      </c>
      <c r="BF11" s="53">
        <f>(PIB_ENC[[#This Row],[2022:I]]/PIB_ENC[[#This Row],[2021:I]]-1)*100</f>
        <v>1547.9708665793157</v>
      </c>
      <c r="BG11" s="53">
        <f>(PIB_ENC[[#This Row],[2022:II]]/PIB_ENC[[#This Row],[2021:II]]-1)*100</f>
        <v>979.08530470893174</v>
      </c>
      <c r="BH11" s="53">
        <f>(PIB_ENC[[#This Row],[2022:III]]/PIB_ENC[[#This Row],[2021:III]]-1)*100</f>
        <v>406.22164127310316</v>
      </c>
      <c r="BI11" s="53">
        <f>(PIB_ENC[[#This Row],[2022:IV]]/PIB_ENC[[#This Row],[2021:IV]]-1)*100</f>
        <v>68.745491028384095</v>
      </c>
      <c r="BJ11" s="53">
        <f>(PIB_ENC[[#This Row],[2023:I]]/PIB_ENC[[#This Row],[2022:I]]-1)*100</f>
        <v>29.927225478126338</v>
      </c>
      <c r="BK11" s="53">
        <f>(PIB_ENC[[#This Row],[2023:II]]/PIB_ENC[[#This Row],[2022:II]]-1)*100</f>
        <v>1.9199729827216849</v>
      </c>
      <c r="BL11" s="53">
        <f>(PIB_ENC[[#This Row],[2023:III]]/PIB_ENC[[#This Row],[2022:III]]-1)*100</f>
        <v>14.858705843334574</v>
      </c>
      <c r="BM11" s="53">
        <f>(PIB_ENC[[#This Row],[2023:IV]]/PIB_ENC[[#This Row],[2022:IV]]-1)*100</f>
        <v>23.792027245866997</v>
      </c>
      <c r="BN11" s="53">
        <f>(PIB_ENC[[#This Row],[2024:I]]/PIB_ENC[[#This Row],[2023:I]]-1)*100</f>
        <v>33.762393382473618</v>
      </c>
    </row>
    <row r="12" spans="1:66" ht="15" customHeight="1" x14ac:dyDescent="0.2">
      <c r="A12" s="92" t="s">
        <v>118</v>
      </c>
      <c r="B12" s="52">
        <f>(PIB_ENC[[#This Row],[2008:I]]/PIB_ENC[[#This Row],[2007:I]]-1)*100</f>
        <v>-16.749331144215486</v>
      </c>
      <c r="C12" s="52">
        <f>(PIB_ENC[[#This Row],[2008:II]]/PIB_ENC[[#This Row],[2007:II]]-1)*100</f>
        <v>-18.229090254993231</v>
      </c>
      <c r="D12" s="52">
        <f>(PIB_ENC[[#This Row],[2008:III]]/PIB_ENC[[#This Row],[2007:III]]-1)*100</f>
        <v>47.799880801625939</v>
      </c>
      <c r="E12" s="52">
        <f>(PIB_ENC[[#This Row],[2008:IV]]/PIB_ENC[[#This Row],[2007:IV]]-1)*100</f>
        <v>28.410494465582168</v>
      </c>
      <c r="F12" s="52">
        <f>(PIB_ENC[[#This Row],[2009:I]]/PIB_ENC[[#This Row],[2008:I]]-1)*100</f>
        <v>9.4288748032912206</v>
      </c>
      <c r="G12" s="52">
        <f>(PIB_ENC[[#This Row],[2009:II]]/PIB_ENC[[#This Row],[2008:II]]-1)*100</f>
        <v>5.2046394588852074</v>
      </c>
      <c r="H12" s="52">
        <f>(PIB_ENC[[#This Row],[2009:III]]/PIB_ENC[[#This Row],[2008:III]]-1)*100</f>
        <v>5.6200026061233865</v>
      </c>
      <c r="I12" s="52">
        <f>(PIB_ENC[[#This Row],[2009:IV]]/PIB_ENC[[#This Row],[2008:IV]]-1)*100</f>
        <v>9.5438523446633727</v>
      </c>
      <c r="J12" s="52">
        <f>(PIB_ENC[[#This Row],[2010:I]]/PIB_ENC[[#This Row],[2009:I]]-1)*100</f>
        <v>-1.869618059700362</v>
      </c>
      <c r="K12" s="52">
        <f>(PIB_ENC[[#This Row],[2010:II]]/PIB_ENC[[#This Row],[2009:II]]-1)*100</f>
        <v>1.2045095496231228</v>
      </c>
      <c r="L12" s="52">
        <f>(PIB_ENC[[#This Row],[2010:III]]/PIB_ENC[[#This Row],[2009:III]]-1)*100</f>
        <v>-1.0887491955083317</v>
      </c>
      <c r="M12" s="52">
        <f>(PIB_ENC[[#This Row],[2010:IV]]/PIB_ENC[[#This Row],[2009:IV]]-1)*100</f>
        <v>1.005362950578359</v>
      </c>
      <c r="N12" s="52">
        <f>(PIB_ENC[[#This Row],[2011:I]]/PIB_ENC[[#This Row],[2010:I]]-1)*100</f>
        <v>-8.0602800142063771</v>
      </c>
      <c r="O12" s="52">
        <f>(PIB_ENC[[#This Row],[2011:II]]/PIB_ENC[[#This Row],[2010:II]]-1)*100</f>
        <v>6.3086610093658901</v>
      </c>
      <c r="P12" s="52">
        <f>(PIB_ENC[[#This Row],[2011:III]]/PIB_ENC[[#This Row],[2010:III]]-1)*100</f>
        <v>-1.3706803537338441</v>
      </c>
      <c r="Q12" s="52">
        <f>(PIB_ENC[[#This Row],[2011:IV]]/PIB_ENC[[#This Row],[2010:IV]]-1)*100</f>
        <v>13.333269399293467</v>
      </c>
      <c r="R12" s="52">
        <f>(PIB_ENC[[#This Row],[2012:I]]/PIB_ENC[[#This Row],[2011:I]]-1)*100</f>
        <v>37.908104226360308</v>
      </c>
      <c r="S12" s="52">
        <f>(PIB_ENC[[#This Row],[2012:II]]/PIB_ENC[[#This Row],[2011:II]]-1)*100</f>
        <v>34.272735287279858</v>
      </c>
      <c r="T12" s="52">
        <f>(PIB_ENC[[#This Row],[2012:III]]/PIB_ENC[[#This Row],[2011:III]]-1)*100</f>
        <v>34.223272690925512</v>
      </c>
      <c r="U12" s="52">
        <f>(PIB_ENC[[#This Row],[2012:IV]]/PIB_ENC[[#This Row],[2011:IV]]-1)*100</f>
        <v>4.5006118100741732</v>
      </c>
      <c r="V12" s="52">
        <f>(PIB_ENC[[#This Row],[2013:I]]/PIB_ENC[[#This Row],[2012:I]]-1)*100</f>
        <v>-2.066312106951762</v>
      </c>
      <c r="W12" s="52">
        <f>(PIB_ENC[[#This Row],[2013:II]]/PIB_ENC[[#This Row],[2012:II]]-1)*100</f>
        <v>-19.410479503476264</v>
      </c>
      <c r="X12" s="52">
        <f>(PIB_ENC[[#This Row],[2013:III]]/PIB_ENC[[#This Row],[2012:III]]-1)*100</f>
        <v>0.95962611368813899</v>
      </c>
      <c r="Y12" s="52">
        <f>(PIB_ENC[[#This Row],[2013:IV]]/PIB_ENC[[#This Row],[2012:IV]]-1)*100</f>
        <v>-2.3808999199633196</v>
      </c>
      <c r="Z12" s="52">
        <f>(PIB_ENC[[#This Row],[2014:I]]/PIB_ENC[[#This Row],[2013:I]]-1)*100</f>
        <v>1.0983030773128233</v>
      </c>
      <c r="AA12" s="52">
        <f>(PIB_ENC[[#This Row],[2014:II]]/PIB_ENC[[#This Row],[2013:II]]-1)*100</f>
        <v>2.3183939694273681</v>
      </c>
      <c r="AB12" s="52">
        <f>(PIB_ENC[[#This Row],[2014:III]]/PIB_ENC[[#This Row],[2013:III]]-1)*100</f>
        <v>-10.002122609693732</v>
      </c>
      <c r="AC12" s="52">
        <f>(PIB_ENC[[#This Row],[2014:IV]]/PIB_ENC[[#This Row],[2013:IV]]-1)*100</f>
        <v>0.48480536327593082</v>
      </c>
      <c r="AD12" s="52">
        <f>(PIB_ENC[[#This Row],[2015:I]]/PIB_ENC[[#This Row],[2014:I]]-1)*100</f>
        <v>8.6559975325881222</v>
      </c>
      <c r="AE12" s="52">
        <f>(PIB_ENC[[#This Row],[2015:II]]/PIB_ENC[[#This Row],[2014:II]]-1)*100</f>
        <v>6.7397487470324258</v>
      </c>
      <c r="AF12" s="52">
        <f>(PIB_ENC[[#This Row],[2015:III]]/PIB_ENC[[#This Row],[2014:III]]-1)*100</f>
        <v>-7.6880900950199731</v>
      </c>
      <c r="AG12" s="52">
        <f>(PIB_ENC[[#This Row],[2015:IV]]/PIB_ENC[[#This Row],[2014:IV]]-1)*100</f>
        <v>-15.85498661000292</v>
      </c>
      <c r="AH12" s="52">
        <f>(PIB_ENC[[#This Row],[2016:I]]/PIB_ENC[[#This Row],[2015:I]]-1)*100</f>
        <v>-23.169241363790849</v>
      </c>
      <c r="AI12" s="52">
        <f>(PIB_ENC[[#This Row],[2016:II]]/PIB_ENC[[#This Row],[2015:II]]-1)*100</f>
        <v>-30.20255854554793</v>
      </c>
      <c r="AJ12" s="52">
        <f>(PIB_ENC[[#This Row],[2016:III]]/PIB_ENC[[#This Row],[2015:III]]-1)*100</f>
        <v>-22.958523592435554</v>
      </c>
      <c r="AK12" s="52">
        <f>(PIB_ENC[[#This Row],[2016:IV]]/PIB_ENC[[#This Row],[2015:IV]]-1)*100</f>
        <v>-24.416184893505331</v>
      </c>
      <c r="AL12" s="52">
        <f>(PIB_ENC[[#This Row],[2017:I]]/PIB_ENC[[#This Row],[2016:I]]-1)*100</f>
        <v>-12.3146663741864</v>
      </c>
      <c r="AM12" s="52">
        <f>(PIB_ENC[[#This Row],[2017:II]]/PIB_ENC[[#This Row],[2016:II]]-1)*100</f>
        <v>3.7570668424300679</v>
      </c>
      <c r="AN12" s="52">
        <f>(PIB_ENC[[#This Row],[2017:III]]/PIB_ENC[[#This Row],[2016:III]]-1)*100</f>
        <v>-3.6229981184401905</v>
      </c>
      <c r="AO12" s="52">
        <f>(PIB_ENC[[#This Row],[2017:IV]]/PIB_ENC[[#This Row],[2016:IV]]-1)*100</f>
        <v>2.8764662128470064</v>
      </c>
      <c r="AP12" s="52">
        <f>(PIB_ENC[[#This Row],[2018:I]]/PIB_ENC[[#This Row],[2017:I]]-1)*100</f>
        <v>-5.1207607263112571</v>
      </c>
      <c r="AQ12" s="52">
        <f>(PIB_ENC[[#This Row],[2018:II]]/PIB_ENC[[#This Row],[2017:II]]-1)*100</f>
        <v>-9.559052097163157</v>
      </c>
      <c r="AR12" s="52">
        <f>(PIB_ENC[[#This Row],[2018:III]]/PIB_ENC[[#This Row],[2017:III]]-1)*100</f>
        <v>-8.6678828704052293</v>
      </c>
      <c r="AS12" s="52">
        <f>(PIB_ENC[[#This Row],[2018:IV]]/PIB_ENC[[#This Row],[2017:IV]]-1)*100</f>
        <v>-6.5718945516883736</v>
      </c>
      <c r="AT12" s="52">
        <f>(PIB_ENC[[#This Row],[2019:I]]/PIB_ENC[[#This Row],[2018:I]]-1)*100</f>
        <v>-10.228306680722909</v>
      </c>
      <c r="AU12" s="52">
        <f>(PIB_ENC[[#This Row],[2019:II]]/PIB_ENC[[#This Row],[2018:II]]-1)*100</f>
        <v>-2.0013423686051746</v>
      </c>
      <c r="AV12" s="52">
        <f>(PIB_ENC[[#This Row],[2019:III]]/PIB_ENC[[#This Row],[2018:III]]-1)*100</f>
        <v>0.5938351631398664</v>
      </c>
      <c r="AW12" s="52">
        <f>(PIB_ENC[[#This Row],[2019:IV]]/PIB_ENC[[#This Row],[2018:IV]]-1)*100</f>
        <v>4.7070948241638488</v>
      </c>
      <c r="AX12" s="52">
        <f>(PIB_ENC[[#This Row],[2020:I]]/PIB_ENC[[#This Row],[2019:I]]-1)*100</f>
        <v>1.5033331363942803</v>
      </c>
      <c r="AY12" s="52">
        <f>(PIB_ENC[[#This Row],[2020:II]]/PIB_ENC[[#This Row],[2019:II]]-1)*100</f>
        <v>-13.383604783684355</v>
      </c>
      <c r="AZ12" s="52">
        <f>(PIB_ENC[[#This Row],[2020:III]]/PIB_ENC[[#This Row],[2019:III]]-1)*100</f>
        <v>-5.7802686902410976</v>
      </c>
      <c r="BA12" s="52">
        <f>(PIB_ENC[[#This Row],[2020:IV]]/PIB_ENC[[#This Row],[2019:IV]]-1)*100</f>
        <v>0.90815160728592303</v>
      </c>
      <c r="BB12" s="52">
        <f>(PIB_ENC[[#This Row],[2021:I]]/PIB_ENC[[#This Row],[2020:I]]-1)*100</f>
        <v>-0.86029415813625443</v>
      </c>
      <c r="BC12" s="52">
        <f>(PIB_ENC[[#This Row],[2021:II]]/PIB_ENC[[#This Row],[2020:II]]-1)*100</f>
        <v>10.767633285027234</v>
      </c>
      <c r="BD12" s="52">
        <f>(PIB_ENC[[#This Row],[2021:III]]/PIB_ENC[[#This Row],[2020:III]]-1)*100</f>
        <v>12.670941611561615</v>
      </c>
      <c r="BE12" s="52">
        <f>(PIB_ENC[[#This Row],[2021:IV]]/PIB_ENC[[#This Row],[2020:IV]]-1)*100</f>
        <v>8.960263044996486</v>
      </c>
      <c r="BF12" s="52">
        <f>(PIB_ENC[[#This Row],[2022:I]]/PIB_ENC[[#This Row],[2021:I]]-1)*100</f>
        <v>17.559173864937748</v>
      </c>
      <c r="BG12" s="52">
        <f>(PIB_ENC[[#This Row],[2022:II]]/PIB_ENC[[#This Row],[2021:II]]-1)*100</f>
        <v>10.305307596487733</v>
      </c>
      <c r="BH12" s="52">
        <f>(PIB_ENC[[#This Row],[2022:III]]/PIB_ENC[[#This Row],[2021:III]]-1)*100</f>
        <v>3.7389539571651476</v>
      </c>
      <c r="BI12" s="52">
        <f>(PIB_ENC[[#This Row],[2022:IV]]/PIB_ENC[[#This Row],[2021:IV]]-1)*100</f>
        <v>8.2168988152738329</v>
      </c>
      <c r="BJ12" s="52">
        <f>(PIB_ENC[[#This Row],[2023:I]]/PIB_ENC[[#This Row],[2022:I]]-1)*100</f>
        <v>8.3147736189152397</v>
      </c>
      <c r="BK12" s="52">
        <f>(PIB_ENC[[#This Row],[2023:II]]/PIB_ENC[[#This Row],[2022:II]]-1)*100</f>
        <v>16.328056828854521</v>
      </c>
      <c r="BL12" s="52">
        <f>(PIB_ENC[[#This Row],[2023:III]]/PIB_ENC[[#This Row],[2022:III]]-1)*100</f>
        <v>22.950494621702155</v>
      </c>
      <c r="BM12" s="52">
        <f>(PIB_ENC[[#This Row],[2023:IV]]/PIB_ENC[[#This Row],[2022:IV]]-1)*100</f>
        <v>33.845357478075641</v>
      </c>
      <c r="BN12" s="52">
        <f>(PIB_ENC[[#This Row],[2024:I]]/PIB_ENC[[#This Row],[2023:I]]-1)*100</f>
        <v>-12.076881879925583</v>
      </c>
    </row>
    <row r="13" spans="1:66" ht="15" customHeight="1" x14ac:dyDescent="0.2">
      <c r="A13" s="44" t="s">
        <v>72</v>
      </c>
      <c r="B13" s="53">
        <f>(PIB_ENC[[#This Row],[2008:I]]/PIB_ENC[[#This Row],[2007:I]]-1)*100</f>
        <v>17.45999608080804</v>
      </c>
      <c r="C13" s="53">
        <f>(PIB_ENC[[#This Row],[2008:II]]/PIB_ENC[[#This Row],[2007:II]]-1)*100</f>
        <v>26.998497716847901</v>
      </c>
      <c r="D13" s="53">
        <f>(PIB_ENC[[#This Row],[2008:III]]/PIB_ENC[[#This Row],[2007:III]]-1)*100</f>
        <v>21.800364302685303</v>
      </c>
      <c r="E13" s="53">
        <f>(PIB_ENC[[#This Row],[2008:IV]]/PIB_ENC[[#This Row],[2007:IV]]-1)*100</f>
        <v>15.261737556480259</v>
      </c>
      <c r="F13" s="53">
        <f>(PIB_ENC[[#This Row],[2009:I]]/PIB_ENC[[#This Row],[2008:I]]-1)*100</f>
        <v>-8.1687411275051645</v>
      </c>
      <c r="G13" s="53">
        <f>(PIB_ENC[[#This Row],[2009:II]]/PIB_ENC[[#This Row],[2008:II]]-1)*100</f>
        <v>-20.485869720684867</v>
      </c>
      <c r="H13" s="53">
        <f>(PIB_ENC[[#This Row],[2009:III]]/PIB_ENC[[#This Row],[2008:III]]-1)*100</f>
        <v>-18.075594346798617</v>
      </c>
      <c r="I13" s="53">
        <f>(PIB_ENC[[#This Row],[2009:IV]]/PIB_ENC[[#This Row],[2008:IV]]-1)*100</f>
        <v>-17.605382367408918</v>
      </c>
      <c r="J13" s="53">
        <f>(PIB_ENC[[#This Row],[2010:I]]/PIB_ENC[[#This Row],[2009:I]]-1)*100</f>
        <v>-1.8657248705378549</v>
      </c>
      <c r="K13" s="53">
        <f>(PIB_ENC[[#This Row],[2010:II]]/PIB_ENC[[#This Row],[2009:II]]-1)*100</f>
        <v>4.1325386833229949</v>
      </c>
      <c r="L13" s="53">
        <f>(PIB_ENC[[#This Row],[2010:III]]/PIB_ENC[[#This Row],[2009:III]]-1)*100</f>
        <v>-3.1133158031899422</v>
      </c>
      <c r="M13" s="53">
        <f>(PIB_ENC[[#This Row],[2010:IV]]/PIB_ENC[[#This Row],[2009:IV]]-1)*100</f>
        <v>-1.083689039425928</v>
      </c>
      <c r="N13" s="53">
        <f>(PIB_ENC[[#This Row],[2011:I]]/PIB_ENC[[#This Row],[2010:I]]-1)*100</f>
        <v>3.606852276384731</v>
      </c>
      <c r="O13" s="53">
        <f>(PIB_ENC[[#This Row],[2011:II]]/PIB_ENC[[#This Row],[2010:II]]-1)*100</f>
        <v>-6.056967407408087</v>
      </c>
      <c r="P13" s="53">
        <f>(PIB_ENC[[#This Row],[2011:III]]/PIB_ENC[[#This Row],[2010:III]]-1)*100</f>
        <v>-1.7487035702857701</v>
      </c>
      <c r="Q13" s="53">
        <f>(PIB_ENC[[#This Row],[2011:IV]]/PIB_ENC[[#This Row],[2010:IV]]-1)*100</f>
        <v>-4.2220457751731661</v>
      </c>
      <c r="R13" s="53">
        <f>(PIB_ENC[[#This Row],[2012:I]]/PIB_ENC[[#This Row],[2011:I]]-1)*100</f>
        <v>-4.6357458007202812</v>
      </c>
      <c r="S13" s="53">
        <f>(PIB_ENC[[#This Row],[2012:II]]/PIB_ENC[[#This Row],[2011:II]]-1)*100</f>
        <v>2.0598858720866753</v>
      </c>
      <c r="T13" s="53">
        <f>(PIB_ENC[[#This Row],[2012:III]]/PIB_ENC[[#This Row],[2011:III]]-1)*100</f>
        <v>1.6174465165432528</v>
      </c>
      <c r="U13" s="53">
        <f>(PIB_ENC[[#This Row],[2012:IV]]/PIB_ENC[[#This Row],[2011:IV]]-1)*100</f>
        <v>0.86629739893786528</v>
      </c>
      <c r="V13" s="53">
        <f>(PIB_ENC[[#This Row],[2013:I]]/PIB_ENC[[#This Row],[2012:I]]-1)*100</f>
        <v>-6.9268666560050036</v>
      </c>
      <c r="W13" s="53">
        <f>(PIB_ENC[[#This Row],[2013:II]]/PIB_ENC[[#This Row],[2012:II]]-1)*100</f>
        <v>-5.871814182160751</v>
      </c>
      <c r="X13" s="53">
        <f>(PIB_ENC[[#This Row],[2013:III]]/PIB_ENC[[#This Row],[2012:III]]-1)*100</f>
        <v>0.31124109244400344</v>
      </c>
      <c r="Y13" s="53">
        <f>(PIB_ENC[[#This Row],[2013:IV]]/PIB_ENC[[#This Row],[2012:IV]]-1)*100</f>
        <v>7.2606826184531625</v>
      </c>
      <c r="Z13" s="53">
        <f>(PIB_ENC[[#This Row],[2014:I]]/PIB_ENC[[#This Row],[2013:I]]-1)*100</f>
        <v>11.826955114340354</v>
      </c>
      <c r="AA13" s="53">
        <f>(PIB_ENC[[#This Row],[2014:II]]/PIB_ENC[[#This Row],[2013:II]]-1)*100</f>
        <v>13.287298728156106</v>
      </c>
      <c r="AB13" s="53">
        <f>(PIB_ENC[[#This Row],[2014:III]]/PIB_ENC[[#This Row],[2013:III]]-1)*100</f>
        <v>8.8747581751843505</v>
      </c>
      <c r="AC13" s="53">
        <f>(PIB_ENC[[#This Row],[2014:IV]]/PIB_ENC[[#This Row],[2013:IV]]-1)*100</f>
        <v>4.704986796987165</v>
      </c>
      <c r="AD13" s="53">
        <f>(PIB_ENC[[#This Row],[2015:I]]/PIB_ENC[[#This Row],[2014:I]]-1)*100</f>
        <v>4.6726225133863375</v>
      </c>
      <c r="AE13" s="53">
        <f>(PIB_ENC[[#This Row],[2015:II]]/PIB_ENC[[#This Row],[2014:II]]-1)*100</f>
        <v>0.35714681791783054</v>
      </c>
      <c r="AF13" s="53">
        <f>(PIB_ENC[[#This Row],[2015:III]]/PIB_ENC[[#This Row],[2014:III]]-1)*100</f>
        <v>1.3869158222466371</v>
      </c>
      <c r="AG13" s="53">
        <f>(PIB_ENC[[#This Row],[2015:IV]]/PIB_ENC[[#This Row],[2014:IV]]-1)*100</f>
        <v>0.62254608151377511</v>
      </c>
      <c r="AH13" s="53">
        <f>(PIB_ENC[[#This Row],[2016:I]]/PIB_ENC[[#This Row],[2015:I]]-1)*100</f>
        <v>10.341086485829742</v>
      </c>
      <c r="AI13" s="53">
        <f>(PIB_ENC[[#This Row],[2016:II]]/PIB_ENC[[#This Row],[2015:II]]-1)*100</f>
        <v>15.09012023667049</v>
      </c>
      <c r="AJ13" s="53">
        <f>(PIB_ENC[[#This Row],[2016:III]]/PIB_ENC[[#This Row],[2015:III]]-1)*100</f>
        <v>16.67978780380399</v>
      </c>
      <c r="AK13" s="53">
        <f>(PIB_ENC[[#This Row],[2016:IV]]/PIB_ENC[[#This Row],[2015:IV]]-1)*100</f>
        <v>18.258874952337845</v>
      </c>
      <c r="AL13" s="53">
        <f>(PIB_ENC[[#This Row],[2017:I]]/PIB_ENC[[#This Row],[2016:I]]-1)*100</f>
        <v>1.2592514034915903</v>
      </c>
      <c r="AM13" s="53">
        <f>(PIB_ENC[[#This Row],[2017:II]]/PIB_ENC[[#This Row],[2016:II]]-1)*100</f>
        <v>-2.3041846111083841</v>
      </c>
      <c r="AN13" s="53">
        <f>(PIB_ENC[[#This Row],[2017:III]]/PIB_ENC[[#This Row],[2016:III]]-1)*100</f>
        <v>-4.8733991219814481</v>
      </c>
      <c r="AO13" s="53">
        <f>(PIB_ENC[[#This Row],[2017:IV]]/PIB_ENC[[#This Row],[2016:IV]]-1)*100</f>
        <v>-1.8843814809960446</v>
      </c>
      <c r="AP13" s="53">
        <f>(PIB_ENC[[#This Row],[2018:I]]/PIB_ENC[[#This Row],[2017:I]]-1)*100</f>
        <v>1.3972082650243856</v>
      </c>
      <c r="AQ13" s="53">
        <f>(PIB_ENC[[#This Row],[2018:II]]/PIB_ENC[[#This Row],[2017:II]]-1)*100</f>
        <v>9.8031702254212316</v>
      </c>
      <c r="AR13" s="53">
        <f>(PIB_ENC[[#This Row],[2018:III]]/PIB_ENC[[#This Row],[2017:III]]-1)*100</f>
        <v>15.65630760563479</v>
      </c>
      <c r="AS13" s="53">
        <f>(PIB_ENC[[#This Row],[2018:IV]]/PIB_ENC[[#This Row],[2017:IV]]-1)*100</f>
        <v>3.0910348557624756</v>
      </c>
      <c r="AT13" s="53">
        <f>(PIB_ENC[[#This Row],[2019:I]]/PIB_ENC[[#This Row],[2018:I]]-1)*100</f>
        <v>10.714440408816706</v>
      </c>
      <c r="AU13" s="53">
        <f>(PIB_ENC[[#This Row],[2019:II]]/PIB_ENC[[#This Row],[2018:II]]-1)*100</f>
        <v>4.6191417081555608</v>
      </c>
      <c r="AV13" s="53">
        <f>(PIB_ENC[[#This Row],[2019:III]]/PIB_ENC[[#This Row],[2018:III]]-1)*100</f>
        <v>0.80234028549381886</v>
      </c>
      <c r="AW13" s="53">
        <f>(PIB_ENC[[#This Row],[2019:IV]]/PIB_ENC[[#This Row],[2018:IV]]-1)*100</f>
        <v>12.554224139394687</v>
      </c>
      <c r="AX13" s="53">
        <f>(PIB_ENC[[#This Row],[2020:I]]/PIB_ENC[[#This Row],[2019:I]]-1)*100</f>
        <v>-3.6340305218161673</v>
      </c>
      <c r="AY13" s="53">
        <f>(PIB_ENC[[#This Row],[2020:II]]/PIB_ENC[[#This Row],[2019:II]]-1)*100</f>
        <v>-11.521084141694338</v>
      </c>
      <c r="AZ13" s="53">
        <f>(PIB_ENC[[#This Row],[2020:III]]/PIB_ENC[[#This Row],[2019:III]]-1)*100</f>
        <v>-8.3183095138182459</v>
      </c>
      <c r="BA13" s="53">
        <f>(PIB_ENC[[#This Row],[2020:IV]]/PIB_ENC[[#This Row],[2019:IV]]-1)*100</f>
        <v>-9.3965263204250249</v>
      </c>
      <c r="BB13" s="53">
        <f>(PIB_ENC[[#This Row],[2021:I]]/PIB_ENC[[#This Row],[2020:I]]-1)*100</f>
        <v>-12.289775861578732</v>
      </c>
      <c r="BC13" s="53">
        <f>(PIB_ENC[[#This Row],[2021:II]]/PIB_ENC[[#This Row],[2020:II]]-1)*100</f>
        <v>-2.7053075543938765</v>
      </c>
      <c r="BD13" s="53">
        <f>(PIB_ENC[[#This Row],[2021:III]]/PIB_ENC[[#This Row],[2020:III]]-1)*100</f>
        <v>-7.9864905573610816</v>
      </c>
      <c r="BE13" s="53">
        <f>(PIB_ENC[[#This Row],[2021:IV]]/PIB_ENC[[#This Row],[2020:IV]]-1)*100</f>
        <v>-11.942901534245209</v>
      </c>
      <c r="BF13" s="53">
        <f>(PIB_ENC[[#This Row],[2022:I]]/PIB_ENC[[#This Row],[2021:I]]-1)*100</f>
        <v>3.1424302405184124</v>
      </c>
      <c r="BG13" s="53">
        <f>(PIB_ENC[[#This Row],[2022:II]]/PIB_ENC[[#This Row],[2021:II]]-1)*100</f>
        <v>-0.23984807103114569</v>
      </c>
      <c r="BH13" s="53">
        <f>(PIB_ENC[[#This Row],[2022:III]]/PIB_ENC[[#This Row],[2021:III]]-1)*100</f>
        <v>-0.74896249621597688</v>
      </c>
      <c r="BI13" s="53">
        <f>(PIB_ENC[[#This Row],[2022:IV]]/PIB_ENC[[#This Row],[2021:IV]]-1)*100</f>
        <v>7.769357637312968</v>
      </c>
      <c r="BJ13" s="53">
        <f>(PIB_ENC[[#This Row],[2023:I]]/PIB_ENC[[#This Row],[2022:I]]-1)*100</f>
        <v>-1.0966805005731994</v>
      </c>
      <c r="BK13" s="53">
        <f>(PIB_ENC[[#This Row],[2023:II]]/PIB_ENC[[#This Row],[2022:II]]-1)*100</f>
        <v>8.6141402594756666</v>
      </c>
      <c r="BL13" s="53">
        <f>(PIB_ENC[[#This Row],[2023:III]]/PIB_ENC[[#This Row],[2022:III]]-1)*100</f>
        <v>11.009756299637896</v>
      </c>
      <c r="BM13" s="53">
        <f>(PIB_ENC[[#This Row],[2023:IV]]/PIB_ENC[[#This Row],[2022:IV]]-1)*100</f>
        <v>16.203135316151538</v>
      </c>
      <c r="BN13" s="53">
        <f>(PIB_ENC[[#This Row],[2024:I]]/PIB_ENC[[#This Row],[2023:I]]-1)*100</f>
        <v>9.4495173849495462</v>
      </c>
    </row>
    <row r="14" spans="1:66" ht="15" customHeight="1" x14ac:dyDescent="0.2">
      <c r="A14" s="42" t="s">
        <v>73</v>
      </c>
      <c r="B14" s="52">
        <f>(PIB_ENC[[#This Row],[2008:I]]/PIB_ENC[[#This Row],[2007:I]]-1)*100</f>
        <v>6.4386147204218869</v>
      </c>
      <c r="C14" s="52">
        <f>(PIB_ENC[[#This Row],[2008:II]]/PIB_ENC[[#This Row],[2007:II]]-1)*100</f>
        <v>6.516020531746558</v>
      </c>
      <c r="D14" s="52">
        <f>(PIB_ENC[[#This Row],[2008:III]]/PIB_ENC[[#This Row],[2007:III]]-1)*100</f>
        <v>4.5973324192541298</v>
      </c>
      <c r="E14" s="52">
        <f>(PIB_ENC[[#This Row],[2008:IV]]/PIB_ENC[[#This Row],[2007:IV]]-1)*100</f>
        <v>0.84993292378525709</v>
      </c>
      <c r="F14" s="52">
        <f>(PIB_ENC[[#This Row],[2009:I]]/PIB_ENC[[#This Row],[2008:I]]-1)*100</f>
        <v>-1.5423913624558305</v>
      </c>
      <c r="G14" s="52">
        <f>(PIB_ENC[[#This Row],[2009:II]]/PIB_ENC[[#This Row],[2008:II]]-1)*100</f>
        <v>-3.548131513906494</v>
      </c>
      <c r="H14" s="52">
        <f>(PIB_ENC[[#This Row],[2009:III]]/PIB_ENC[[#This Row],[2008:III]]-1)*100</f>
        <v>-3.8029162689528051</v>
      </c>
      <c r="I14" s="52">
        <f>(PIB_ENC[[#This Row],[2009:IV]]/PIB_ENC[[#This Row],[2008:IV]]-1)*100</f>
        <v>-2.3183433509065599</v>
      </c>
      <c r="J14" s="52">
        <f>(PIB_ENC[[#This Row],[2010:I]]/PIB_ENC[[#This Row],[2009:I]]-1)*100</f>
        <v>0.99678962316134267</v>
      </c>
      <c r="K14" s="52">
        <f>(PIB_ENC[[#This Row],[2010:II]]/PIB_ENC[[#This Row],[2009:II]]-1)*100</f>
        <v>3.2445078431180274</v>
      </c>
      <c r="L14" s="52">
        <f>(PIB_ENC[[#This Row],[2010:III]]/PIB_ENC[[#This Row],[2009:III]]-1)*100</f>
        <v>4.3300374777103023</v>
      </c>
      <c r="M14" s="52">
        <f>(PIB_ENC[[#This Row],[2010:IV]]/PIB_ENC[[#This Row],[2009:IV]]-1)*100</f>
        <v>4.2180065708319558</v>
      </c>
      <c r="N14" s="52">
        <f>(PIB_ENC[[#This Row],[2011:I]]/PIB_ENC[[#This Row],[2010:I]]-1)*100</f>
        <v>2.9565673675410631</v>
      </c>
      <c r="O14" s="52">
        <f>(PIB_ENC[[#This Row],[2011:II]]/PIB_ENC[[#This Row],[2010:II]]-1)*100</f>
        <v>1.9242759258070619</v>
      </c>
      <c r="P14" s="52">
        <f>(PIB_ENC[[#This Row],[2011:III]]/PIB_ENC[[#This Row],[2010:III]]-1)*100</f>
        <v>1.1181257302080638</v>
      </c>
      <c r="Q14" s="52">
        <f>(PIB_ENC[[#This Row],[2011:IV]]/PIB_ENC[[#This Row],[2010:IV]]-1)*100</f>
        <v>0.52701561299319799</v>
      </c>
      <c r="R14" s="52">
        <f>(PIB_ENC[[#This Row],[2012:I]]/PIB_ENC[[#This Row],[2011:I]]-1)*100</f>
        <v>0.1189398695571553</v>
      </c>
      <c r="S14" s="52">
        <f>(PIB_ENC[[#This Row],[2012:II]]/PIB_ENC[[#This Row],[2011:II]]-1)*100</f>
        <v>-0.11823753806083914</v>
      </c>
      <c r="T14" s="52">
        <f>(PIB_ENC[[#This Row],[2012:III]]/PIB_ENC[[#This Row],[2011:III]]-1)*100</f>
        <v>-0.20178372483210527</v>
      </c>
      <c r="U14" s="52">
        <f>(PIB_ENC[[#This Row],[2012:IV]]/PIB_ENC[[#This Row],[2011:IV]]-1)*100</f>
        <v>-0.13327878603534016</v>
      </c>
      <c r="V14" s="52">
        <f>(PIB_ENC[[#This Row],[2013:I]]/PIB_ENC[[#This Row],[2012:I]]-1)*100</f>
        <v>9.0978221850490648E-2</v>
      </c>
      <c r="W14" s="52">
        <f>(PIB_ENC[[#This Row],[2013:II]]/PIB_ENC[[#This Row],[2012:II]]-1)*100</f>
        <v>0.21162348029075684</v>
      </c>
      <c r="X14" s="52">
        <f>(PIB_ENC[[#This Row],[2013:III]]/PIB_ENC[[#This Row],[2012:III]]-1)*100</f>
        <v>0.2325683530061351</v>
      </c>
      <c r="Y14" s="52">
        <f>(PIB_ENC[[#This Row],[2013:IV]]/PIB_ENC[[#This Row],[2012:IV]]-1)*100</f>
        <v>0.15376853804109913</v>
      </c>
      <c r="Z14" s="52">
        <f>(PIB_ENC[[#This Row],[2014:I]]/PIB_ENC[[#This Row],[2013:I]]-1)*100</f>
        <v>-2.5548749267423343E-2</v>
      </c>
      <c r="AA14" s="52">
        <f>(PIB_ENC[[#This Row],[2014:II]]/PIB_ENC[[#This Row],[2013:II]]-1)*100</f>
        <v>3.6735894100159427E-2</v>
      </c>
      <c r="AB14" s="52">
        <f>(PIB_ENC[[#This Row],[2014:III]]/PIB_ENC[[#This Row],[2013:III]]-1)*100</f>
        <v>0.33956671718726739</v>
      </c>
      <c r="AC14" s="52">
        <f>(PIB_ENC[[#This Row],[2014:IV]]/PIB_ENC[[#This Row],[2013:IV]]-1)*100</f>
        <v>0.88253201012418181</v>
      </c>
      <c r="AD14" s="52">
        <f>(PIB_ENC[[#This Row],[2015:I]]/PIB_ENC[[#This Row],[2014:I]]-1)*100</f>
        <v>1.6630192330636007</v>
      </c>
      <c r="AE14" s="52">
        <f>(PIB_ENC[[#This Row],[2015:II]]/PIB_ENC[[#This Row],[2014:II]]-1)*100</f>
        <v>2.3075405061214971</v>
      </c>
      <c r="AF14" s="52">
        <f>(PIB_ENC[[#This Row],[2015:III]]/PIB_ENC[[#This Row],[2014:III]]-1)*100</f>
        <v>2.8140448082706992</v>
      </c>
      <c r="AG14" s="52">
        <f>(PIB_ENC[[#This Row],[2015:IV]]/PIB_ENC[[#This Row],[2014:IV]]-1)*100</f>
        <v>3.1834436846190028</v>
      </c>
      <c r="AH14" s="52">
        <f>(PIB_ENC[[#This Row],[2016:I]]/PIB_ENC[[#This Row],[2015:I]]-1)*100</f>
        <v>3.4262704479805839</v>
      </c>
      <c r="AI14" s="52">
        <f>(PIB_ENC[[#This Row],[2016:II]]/PIB_ENC[[#This Row],[2015:II]]-1)*100</f>
        <v>3.4804303406295478</v>
      </c>
      <c r="AJ14" s="52">
        <f>(PIB_ENC[[#This Row],[2016:III]]/PIB_ENC[[#This Row],[2015:III]]-1)*100</f>
        <v>3.3505572191033339</v>
      </c>
      <c r="AK14" s="52">
        <f>(PIB_ENC[[#This Row],[2016:IV]]/PIB_ENC[[#This Row],[2015:IV]]-1)*100</f>
        <v>3.0383797340021168</v>
      </c>
      <c r="AL14" s="52">
        <f>(PIB_ENC[[#This Row],[2017:I]]/PIB_ENC[[#This Row],[2016:I]]-1)*100</f>
        <v>2.047875373470065</v>
      </c>
      <c r="AM14" s="52">
        <f>(PIB_ENC[[#This Row],[2017:II]]/PIB_ENC[[#This Row],[2016:II]]-1)*100</f>
        <v>1.1212608173253535</v>
      </c>
      <c r="AN14" s="52">
        <f>(PIB_ENC[[#This Row],[2017:III]]/PIB_ENC[[#This Row],[2016:III]]-1)*100</f>
        <v>-1.4909686573527647E-2</v>
      </c>
      <c r="AO14" s="52">
        <f>(PIB_ENC[[#This Row],[2017:IV]]/PIB_ENC[[#This Row],[2016:IV]]-1)*100</f>
        <v>-1.3606738979312638</v>
      </c>
      <c r="AP14" s="52">
        <f>(PIB_ENC[[#This Row],[2018:I]]/PIB_ENC[[#This Row],[2017:I]]-1)*100</f>
        <v>-1.2172348734372673</v>
      </c>
      <c r="AQ14" s="52">
        <f>(PIB_ENC[[#This Row],[2018:II]]/PIB_ENC[[#This Row],[2017:II]]-1)*100</f>
        <v>-0.18562195009903526</v>
      </c>
      <c r="AR14" s="52">
        <f>(PIB_ENC[[#This Row],[2018:III]]/PIB_ENC[[#This Row],[2017:III]]-1)*100</f>
        <v>2.788915961703986</v>
      </c>
      <c r="AS14" s="52">
        <f>(PIB_ENC[[#This Row],[2018:IV]]/PIB_ENC[[#This Row],[2017:IV]]-1)*100</f>
        <v>7.7318861297730468</v>
      </c>
      <c r="AT14" s="52">
        <f>(PIB_ENC[[#This Row],[2019:I]]/PIB_ENC[[#This Row],[2018:I]]-1)*100</f>
        <v>12.46923099003887</v>
      </c>
      <c r="AU14" s="52">
        <f>(PIB_ENC[[#This Row],[2019:II]]/PIB_ENC[[#This Row],[2018:II]]-1)*100</f>
        <v>13.722650821560389</v>
      </c>
      <c r="AV14" s="52">
        <f>(PIB_ENC[[#This Row],[2019:III]]/PIB_ENC[[#This Row],[2018:III]]-1)*100</f>
        <v>10.61746048880563</v>
      </c>
      <c r="AW14" s="52">
        <f>(PIB_ENC[[#This Row],[2019:IV]]/PIB_ENC[[#This Row],[2018:IV]]-1)*100</f>
        <v>3.4461418962821178</v>
      </c>
      <c r="AX14" s="52">
        <f>(PIB_ENC[[#This Row],[2020:I]]/PIB_ENC[[#This Row],[2019:I]]-1)*100</f>
        <v>-6.6285865278971734</v>
      </c>
      <c r="AY14" s="52">
        <f>(PIB_ENC[[#This Row],[2020:II]]/PIB_ENC[[#This Row],[2019:II]]-1)*100</f>
        <v>-12.252755330243037</v>
      </c>
      <c r="AZ14" s="52">
        <f>(PIB_ENC[[#This Row],[2020:III]]/PIB_ENC[[#This Row],[2019:III]]-1)*100</f>
        <v>-13.495683597402873</v>
      </c>
      <c r="BA14" s="52">
        <f>(PIB_ENC[[#This Row],[2020:IV]]/PIB_ENC[[#This Row],[2019:IV]]-1)*100</f>
        <v>-10.033085798417252</v>
      </c>
      <c r="BB14" s="52">
        <f>(PIB_ENC[[#This Row],[2021:I]]/PIB_ENC[[#This Row],[2020:I]]-1)*100</f>
        <v>-0.89610928013230673</v>
      </c>
      <c r="BC14" s="52">
        <f>(PIB_ENC[[#This Row],[2021:II]]/PIB_ENC[[#This Row],[2020:II]]-1)*100</f>
        <v>6.1670757589057379</v>
      </c>
      <c r="BD14" s="52">
        <f>(PIB_ENC[[#This Row],[2021:III]]/PIB_ENC[[#This Row],[2020:III]]-1)*100</f>
        <v>9.8205650952168266</v>
      </c>
      <c r="BE14" s="52">
        <f>(PIB_ENC[[#This Row],[2021:IV]]/PIB_ENC[[#This Row],[2020:IV]]-1)*100</f>
        <v>9.3795171365634857</v>
      </c>
      <c r="BF14" s="52">
        <f>(PIB_ENC[[#This Row],[2022:I]]/PIB_ENC[[#This Row],[2021:I]]-1)*100</f>
        <v>5.0872414884212569</v>
      </c>
      <c r="BG14" s="52">
        <f>(PIB_ENC[[#This Row],[2022:II]]/PIB_ENC[[#This Row],[2021:II]]-1)*100</f>
        <v>2.7586221323661064</v>
      </c>
      <c r="BH14" s="52">
        <f>(PIB_ENC[[#This Row],[2022:III]]/PIB_ENC[[#This Row],[2021:III]]-1)*100</f>
        <v>2.2454766860986242</v>
      </c>
      <c r="BI14" s="52">
        <f>(PIB_ENC[[#This Row],[2022:IV]]/PIB_ENC[[#This Row],[2021:IV]]-1)*100</f>
        <v>3.4121231828538878</v>
      </c>
      <c r="BJ14" s="52">
        <f>(PIB_ENC[[#This Row],[2023:I]]/PIB_ENC[[#This Row],[2022:I]]-1)*100</f>
        <v>6.2108778657020913</v>
      </c>
      <c r="BK14" s="52">
        <f>(PIB_ENC[[#This Row],[2023:II]]/PIB_ENC[[#This Row],[2022:II]]-1)*100</f>
        <v>7.6692868460747965</v>
      </c>
      <c r="BL14" s="52">
        <f>(PIB_ENC[[#This Row],[2023:III]]/PIB_ENC[[#This Row],[2022:III]]-1)*100</f>
        <v>7.699597071319042</v>
      </c>
      <c r="BM14" s="52">
        <f>(PIB_ENC[[#This Row],[2023:IV]]/PIB_ENC[[#This Row],[2022:IV]]-1)*100</f>
        <v>6.3516221683709073</v>
      </c>
      <c r="BN14" s="52">
        <f>(PIB_ENC[[#This Row],[2024:I]]/PIB_ENC[[#This Row],[2023:I]]-1)*100</f>
        <v>2.1373261605220684</v>
      </c>
    </row>
    <row r="15" spans="1:66" ht="15" customHeight="1" x14ac:dyDescent="0.2">
      <c r="A15" s="44" t="s">
        <v>74</v>
      </c>
      <c r="B15" s="53">
        <f>(PIB_ENC[[#This Row],[2008:I]]/PIB_ENC[[#This Row],[2007:I]]-1)*100</f>
        <v>13.63938508039837</v>
      </c>
      <c r="C15" s="53">
        <f>(PIB_ENC[[#This Row],[2008:II]]/PIB_ENC[[#This Row],[2007:II]]-1)*100</f>
        <v>10.383492809869278</v>
      </c>
      <c r="D15" s="53">
        <f>(PIB_ENC[[#This Row],[2008:III]]/PIB_ENC[[#This Row],[2007:III]]-1)*100</f>
        <v>10.316660184782611</v>
      </c>
      <c r="E15" s="53">
        <f>(PIB_ENC[[#This Row],[2008:IV]]/PIB_ENC[[#This Row],[2007:IV]]-1)*100</f>
        <v>12.400738758495722</v>
      </c>
      <c r="F15" s="53">
        <f>(PIB_ENC[[#This Row],[2009:I]]/PIB_ENC[[#This Row],[2008:I]]-1)*100</f>
        <v>-26.543727446778764</v>
      </c>
      <c r="G15" s="53">
        <f>(PIB_ENC[[#This Row],[2009:II]]/PIB_ENC[[#This Row],[2008:II]]-1)*100</f>
        <v>-2.427961534830303</v>
      </c>
      <c r="H15" s="53">
        <f>(PIB_ENC[[#This Row],[2009:III]]/PIB_ENC[[#This Row],[2008:III]]-1)*100</f>
        <v>13.577238637961141</v>
      </c>
      <c r="I15" s="53">
        <f>(PIB_ENC[[#This Row],[2009:IV]]/PIB_ENC[[#This Row],[2008:IV]]-1)*100</f>
        <v>14.902788882759799</v>
      </c>
      <c r="J15" s="53">
        <f>(PIB_ENC[[#This Row],[2010:I]]/PIB_ENC[[#This Row],[2009:I]]-1)*100</f>
        <v>71.251602649239445</v>
      </c>
      <c r="K15" s="53">
        <f>(PIB_ENC[[#This Row],[2010:II]]/PIB_ENC[[#This Row],[2009:II]]-1)*100</f>
        <v>21.741497499991237</v>
      </c>
      <c r="L15" s="53">
        <f>(PIB_ENC[[#This Row],[2010:III]]/PIB_ENC[[#This Row],[2009:III]]-1)*100</f>
        <v>4.2958592551670449</v>
      </c>
      <c r="M15" s="53">
        <f>(PIB_ENC[[#This Row],[2010:IV]]/PIB_ENC[[#This Row],[2009:IV]]-1)*100</f>
        <v>12.032415792317375</v>
      </c>
      <c r="N15" s="53">
        <f>(PIB_ENC[[#This Row],[2011:I]]/PIB_ENC[[#This Row],[2010:I]]-1)*100</f>
        <v>-4.6474119052250629</v>
      </c>
      <c r="O15" s="53">
        <f>(PIB_ENC[[#This Row],[2011:II]]/PIB_ENC[[#This Row],[2010:II]]-1)*100</f>
        <v>13.587750390715625</v>
      </c>
      <c r="P15" s="53">
        <f>(PIB_ENC[[#This Row],[2011:III]]/PIB_ENC[[#This Row],[2010:III]]-1)*100</f>
        <v>21.480041378210135</v>
      </c>
      <c r="Q15" s="53">
        <f>(PIB_ENC[[#This Row],[2011:IV]]/PIB_ENC[[#This Row],[2010:IV]]-1)*100</f>
        <v>12.696599590820124</v>
      </c>
      <c r="R15" s="53">
        <f>(PIB_ENC[[#This Row],[2012:I]]/PIB_ENC[[#This Row],[2011:I]]-1)*100</f>
        <v>11.93422035163354</v>
      </c>
      <c r="S15" s="53">
        <f>(PIB_ENC[[#This Row],[2012:II]]/PIB_ENC[[#This Row],[2011:II]]-1)*100</f>
        <v>1.3781933537554858</v>
      </c>
      <c r="T15" s="53">
        <f>(PIB_ENC[[#This Row],[2012:III]]/PIB_ENC[[#This Row],[2011:III]]-1)*100</f>
        <v>-8.0306939999287614</v>
      </c>
      <c r="U15" s="53">
        <f>(PIB_ENC[[#This Row],[2012:IV]]/PIB_ENC[[#This Row],[2011:IV]]-1)*100</f>
        <v>2.9910138381742168</v>
      </c>
      <c r="V15" s="53">
        <f>(PIB_ENC[[#This Row],[2013:I]]/PIB_ENC[[#This Row],[2012:I]]-1)*100</f>
        <v>11.239798260103505</v>
      </c>
      <c r="W15" s="53">
        <f>(PIB_ENC[[#This Row],[2013:II]]/PIB_ENC[[#This Row],[2012:II]]-1)*100</f>
        <v>10.67706469680212</v>
      </c>
      <c r="X15" s="53">
        <f>(PIB_ENC[[#This Row],[2013:III]]/PIB_ENC[[#This Row],[2012:III]]-1)*100</f>
        <v>10.695617576579131</v>
      </c>
      <c r="Y15" s="53">
        <f>(PIB_ENC[[#This Row],[2013:IV]]/PIB_ENC[[#This Row],[2012:IV]]-1)*100</f>
        <v>-8.5042436909306467</v>
      </c>
      <c r="Z15" s="53">
        <f>(PIB_ENC[[#This Row],[2014:I]]/PIB_ENC[[#This Row],[2013:I]]-1)*100</f>
        <v>-6.7433492343800472</v>
      </c>
      <c r="AA15" s="53">
        <f>(PIB_ENC[[#This Row],[2014:II]]/PIB_ENC[[#This Row],[2013:II]]-1)*100</f>
        <v>-9.0421477443238025</v>
      </c>
      <c r="AB15" s="53">
        <f>(PIB_ENC[[#This Row],[2014:III]]/PIB_ENC[[#This Row],[2013:III]]-1)*100</f>
        <v>-6.5463064227590966</v>
      </c>
      <c r="AC15" s="53">
        <f>(PIB_ENC[[#This Row],[2014:IV]]/PIB_ENC[[#This Row],[2013:IV]]-1)*100</f>
        <v>1.5815495158596926</v>
      </c>
      <c r="AD15" s="53">
        <f>(PIB_ENC[[#This Row],[2015:I]]/PIB_ENC[[#This Row],[2014:I]]-1)*100</f>
        <v>9.9294377683503576</v>
      </c>
      <c r="AE15" s="53">
        <f>(PIB_ENC[[#This Row],[2015:II]]/PIB_ENC[[#This Row],[2014:II]]-1)*100</f>
        <v>23.109874762150582</v>
      </c>
      <c r="AF15" s="53">
        <f>(PIB_ENC[[#This Row],[2015:III]]/PIB_ENC[[#This Row],[2014:III]]-1)*100</f>
        <v>31.848833074377737</v>
      </c>
      <c r="AG15" s="53">
        <f>(PIB_ENC[[#This Row],[2015:IV]]/PIB_ENC[[#This Row],[2014:IV]]-1)*100</f>
        <v>42.236330754637486</v>
      </c>
      <c r="AH15" s="53">
        <f>(PIB_ENC[[#This Row],[2016:I]]/PIB_ENC[[#This Row],[2015:I]]-1)*100</f>
        <v>15.634292234803793</v>
      </c>
      <c r="AI15" s="53">
        <f>(PIB_ENC[[#This Row],[2016:II]]/PIB_ENC[[#This Row],[2015:II]]-1)*100</f>
        <v>8.4630618180171915</v>
      </c>
      <c r="AJ15" s="53">
        <f>(PIB_ENC[[#This Row],[2016:III]]/PIB_ENC[[#This Row],[2015:III]]-1)*100</f>
        <v>10.154432068612017</v>
      </c>
      <c r="AK15" s="53">
        <f>(PIB_ENC[[#This Row],[2016:IV]]/PIB_ENC[[#This Row],[2015:IV]]-1)*100</f>
        <v>-14.785382880591492</v>
      </c>
      <c r="AL15" s="53">
        <f>(PIB_ENC[[#This Row],[2017:I]]/PIB_ENC[[#This Row],[2016:I]]-1)*100</f>
        <v>11.525316084115044</v>
      </c>
      <c r="AM15" s="53">
        <f>(PIB_ENC[[#This Row],[2017:II]]/PIB_ENC[[#This Row],[2016:II]]-1)*100</f>
        <v>10.342932679104756</v>
      </c>
      <c r="AN15" s="53">
        <f>(PIB_ENC[[#This Row],[2017:III]]/PIB_ENC[[#This Row],[2016:III]]-1)*100</f>
        <v>-3.4651762927119023</v>
      </c>
      <c r="AO15" s="53">
        <f>(PIB_ENC[[#This Row],[2017:IV]]/PIB_ENC[[#This Row],[2016:IV]]-1)*100</f>
        <v>20.959735762655662</v>
      </c>
      <c r="AP15" s="53">
        <f>(PIB_ENC[[#This Row],[2018:I]]/PIB_ENC[[#This Row],[2017:I]]-1)*100</f>
        <v>0.33998009900213511</v>
      </c>
      <c r="AQ15" s="53">
        <f>(PIB_ENC[[#This Row],[2018:II]]/PIB_ENC[[#This Row],[2017:II]]-1)*100</f>
        <v>8.3737191446130232</v>
      </c>
      <c r="AR15" s="53">
        <f>(PIB_ENC[[#This Row],[2018:III]]/PIB_ENC[[#This Row],[2017:III]]-1)*100</f>
        <v>7.4545460767608596</v>
      </c>
      <c r="AS15" s="53">
        <f>(PIB_ENC[[#This Row],[2018:IV]]/PIB_ENC[[#This Row],[2017:IV]]-1)*100</f>
        <v>-9.8283548609290996</v>
      </c>
      <c r="AT15" s="53">
        <f>(PIB_ENC[[#This Row],[2019:I]]/PIB_ENC[[#This Row],[2018:I]]-1)*100</f>
        <v>-7.3179384991522545</v>
      </c>
      <c r="AU15" s="53">
        <f>(PIB_ENC[[#This Row],[2019:II]]/PIB_ENC[[#This Row],[2018:II]]-1)*100</f>
        <v>-13.232430603856271</v>
      </c>
      <c r="AV15" s="53">
        <f>(PIB_ENC[[#This Row],[2019:III]]/PIB_ENC[[#This Row],[2018:III]]-1)*100</f>
        <v>-4.6013468872762919</v>
      </c>
      <c r="AW15" s="53">
        <f>(PIB_ENC[[#This Row],[2019:IV]]/PIB_ENC[[#This Row],[2018:IV]]-1)*100</f>
        <v>8.8866471261296773</v>
      </c>
      <c r="AX15" s="53">
        <f>(PIB_ENC[[#This Row],[2020:I]]/PIB_ENC[[#This Row],[2019:I]]-1)*100</f>
        <v>5.0079616275632954</v>
      </c>
      <c r="AY15" s="53">
        <f>(PIB_ENC[[#This Row],[2020:II]]/PIB_ENC[[#This Row],[2019:II]]-1)*100</f>
        <v>-71.571872015316714</v>
      </c>
      <c r="AZ15" s="53">
        <f>(PIB_ENC[[#This Row],[2020:III]]/PIB_ENC[[#This Row],[2019:III]]-1)*100</f>
        <v>-65.220053764371727</v>
      </c>
      <c r="BA15" s="53">
        <f>(PIB_ENC[[#This Row],[2020:IV]]/PIB_ENC[[#This Row],[2019:IV]]-1)*100</f>
        <v>-64.483654967470045</v>
      </c>
      <c r="BB15" s="53">
        <f>(PIB_ENC[[#This Row],[2021:I]]/PIB_ENC[[#This Row],[2020:I]]-1)*100</f>
        <v>-61.371552423001205</v>
      </c>
      <c r="BC15" s="53">
        <f>(PIB_ENC[[#This Row],[2021:II]]/PIB_ENC[[#This Row],[2020:II]]-1)*100</f>
        <v>249.41098633426034</v>
      </c>
      <c r="BD15" s="53">
        <f>(PIB_ENC[[#This Row],[2021:III]]/PIB_ENC[[#This Row],[2020:III]]-1)*100</f>
        <v>45.460710808145002</v>
      </c>
      <c r="BE15" s="53">
        <f>(PIB_ENC[[#This Row],[2021:IV]]/PIB_ENC[[#This Row],[2020:IV]]-1)*100</f>
        <v>127.2383120405006</v>
      </c>
      <c r="BF15" s="53">
        <f>(PIB_ENC[[#This Row],[2022:I]]/PIB_ENC[[#This Row],[2021:I]]-1)*100</f>
        <v>77.787209931520238</v>
      </c>
      <c r="BG15" s="53">
        <f>(PIB_ENC[[#This Row],[2022:II]]/PIB_ENC[[#This Row],[2021:II]]-1)*100</f>
        <v>-23.163471054345674</v>
      </c>
      <c r="BH15" s="53">
        <f>(PIB_ENC[[#This Row],[2022:III]]/PIB_ENC[[#This Row],[2021:III]]-1)*100</f>
        <v>90.169170289646743</v>
      </c>
      <c r="BI15" s="53">
        <f>(PIB_ENC[[#This Row],[2022:IV]]/PIB_ENC[[#This Row],[2021:IV]]-1)*100</f>
        <v>31.900617270167153</v>
      </c>
      <c r="BJ15" s="53">
        <f>(PIB_ENC[[#This Row],[2023:I]]/PIB_ENC[[#This Row],[2022:I]]-1)*100</f>
        <v>34.358879393516048</v>
      </c>
      <c r="BK15" s="53">
        <f>(PIB_ENC[[#This Row],[2023:II]]/PIB_ENC[[#This Row],[2022:II]]-1)*100</f>
        <v>17.622003666628181</v>
      </c>
      <c r="BL15" s="53">
        <f>(PIB_ENC[[#This Row],[2023:III]]/PIB_ENC[[#This Row],[2022:III]]-1)*100</f>
        <v>17.277894384196134</v>
      </c>
      <c r="BM15" s="53">
        <f>(PIB_ENC[[#This Row],[2023:IV]]/PIB_ENC[[#This Row],[2022:IV]]-1)*100</f>
        <v>5.898594487215747</v>
      </c>
      <c r="BN15" s="53">
        <f>(PIB_ENC[[#This Row],[2024:I]]/PIB_ENC[[#This Row],[2023:I]]-1)*100</f>
        <v>13.476926094140884</v>
      </c>
    </row>
    <row r="16" spans="1:66" ht="15" customHeight="1" x14ac:dyDescent="0.2">
      <c r="A16" s="42" t="s">
        <v>75</v>
      </c>
      <c r="B16" s="52">
        <f>(PIB_ENC[[#This Row],[2008:I]]/PIB_ENC[[#This Row],[2007:I]]-1)*100</f>
        <v>11.462175287668707</v>
      </c>
      <c r="C16" s="52">
        <f>(PIB_ENC[[#This Row],[2008:II]]/PIB_ENC[[#This Row],[2007:II]]-1)*100</f>
        <v>2.043955841330769</v>
      </c>
      <c r="D16" s="52">
        <f>(PIB_ENC[[#This Row],[2008:III]]/PIB_ENC[[#This Row],[2007:III]]-1)*100</f>
        <v>12.006433484142987</v>
      </c>
      <c r="E16" s="52">
        <f>(PIB_ENC[[#This Row],[2008:IV]]/PIB_ENC[[#This Row],[2007:IV]]-1)*100</f>
        <v>-14.90925005986009</v>
      </c>
      <c r="F16" s="52">
        <f>(PIB_ENC[[#This Row],[2009:I]]/PIB_ENC[[#This Row],[2008:I]]-1)*100</f>
        <v>5.1402162560636899</v>
      </c>
      <c r="G16" s="52">
        <f>(PIB_ENC[[#This Row],[2009:II]]/PIB_ENC[[#This Row],[2008:II]]-1)*100</f>
        <v>19.990401430704829</v>
      </c>
      <c r="H16" s="52">
        <f>(PIB_ENC[[#This Row],[2009:III]]/PIB_ENC[[#This Row],[2008:III]]-1)*100</f>
        <v>0.19552052364419925</v>
      </c>
      <c r="I16" s="52">
        <f>(PIB_ENC[[#This Row],[2009:IV]]/PIB_ENC[[#This Row],[2008:IV]]-1)*100</f>
        <v>29.903697152486508</v>
      </c>
      <c r="J16" s="52">
        <f>(PIB_ENC[[#This Row],[2010:I]]/PIB_ENC[[#This Row],[2009:I]]-1)*100</f>
        <v>4.9190492007711306E-2</v>
      </c>
      <c r="K16" s="52">
        <f>(PIB_ENC[[#This Row],[2010:II]]/PIB_ENC[[#This Row],[2009:II]]-1)*100</f>
        <v>5.9157694109757575</v>
      </c>
      <c r="L16" s="52">
        <f>(PIB_ENC[[#This Row],[2010:III]]/PIB_ENC[[#This Row],[2009:III]]-1)*100</f>
        <v>5.5772624490225686</v>
      </c>
      <c r="M16" s="52">
        <f>(PIB_ENC[[#This Row],[2010:IV]]/PIB_ENC[[#This Row],[2009:IV]]-1)*100</f>
        <v>-6.5843756333190733</v>
      </c>
      <c r="N16" s="52">
        <f>(PIB_ENC[[#This Row],[2011:I]]/PIB_ENC[[#This Row],[2010:I]]-1)*100</f>
        <v>25.597279036180542</v>
      </c>
      <c r="O16" s="52">
        <f>(PIB_ENC[[#This Row],[2011:II]]/PIB_ENC[[#This Row],[2010:II]]-1)*100</f>
        <v>6.6066466119749867</v>
      </c>
      <c r="P16" s="52">
        <f>(PIB_ENC[[#This Row],[2011:III]]/PIB_ENC[[#This Row],[2010:III]]-1)*100</f>
        <v>3.1253790085446376</v>
      </c>
      <c r="Q16" s="52">
        <f>(PIB_ENC[[#This Row],[2011:IV]]/PIB_ENC[[#This Row],[2010:IV]]-1)*100</f>
        <v>14.947358696477743</v>
      </c>
      <c r="R16" s="52">
        <f>(PIB_ENC[[#This Row],[2012:I]]/PIB_ENC[[#This Row],[2011:I]]-1)*100</f>
        <v>-2.8902655106011532</v>
      </c>
      <c r="S16" s="52">
        <f>(PIB_ENC[[#This Row],[2012:II]]/PIB_ENC[[#This Row],[2011:II]]-1)*100</f>
        <v>3.5108075965347263</v>
      </c>
      <c r="T16" s="52">
        <f>(PIB_ENC[[#This Row],[2012:III]]/PIB_ENC[[#This Row],[2011:III]]-1)*100</f>
        <v>-1.6239443740667769</v>
      </c>
      <c r="U16" s="52">
        <f>(PIB_ENC[[#This Row],[2012:IV]]/PIB_ENC[[#This Row],[2011:IV]]-1)*100</f>
        <v>2.6475487421584454</v>
      </c>
      <c r="V16" s="52">
        <f>(PIB_ENC[[#This Row],[2013:I]]/PIB_ENC[[#This Row],[2012:I]]-1)*100</f>
        <v>5.3901970214127903</v>
      </c>
      <c r="W16" s="52">
        <f>(PIB_ENC[[#This Row],[2013:II]]/PIB_ENC[[#This Row],[2012:II]]-1)*100</f>
        <v>2.9784643201357763</v>
      </c>
      <c r="X16" s="52">
        <f>(PIB_ENC[[#This Row],[2013:III]]/PIB_ENC[[#This Row],[2012:III]]-1)*100</f>
        <v>-9.2973896860595655</v>
      </c>
      <c r="Y16" s="52">
        <f>(PIB_ENC[[#This Row],[2013:IV]]/PIB_ENC[[#This Row],[2012:IV]]-1)*100</f>
        <v>2.747255145635541</v>
      </c>
      <c r="Z16" s="52">
        <f>(PIB_ENC[[#This Row],[2014:I]]/PIB_ENC[[#This Row],[2013:I]]-1)*100</f>
        <v>11.332632449020519</v>
      </c>
      <c r="AA16" s="52">
        <f>(PIB_ENC[[#This Row],[2014:II]]/PIB_ENC[[#This Row],[2013:II]]-1)*100</f>
        <v>10.262923836364557</v>
      </c>
      <c r="AB16" s="52">
        <f>(PIB_ENC[[#This Row],[2014:III]]/PIB_ENC[[#This Row],[2013:III]]-1)*100</f>
        <v>21.929851226429541</v>
      </c>
      <c r="AC16" s="52">
        <f>(PIB_ENC[[#This Row],[2014:IV]]/PIB_ENC[[#This Row],[2013:IV]]-1)*100</f>
        <v>-10.676922398834209</v>
      </c>
      <c r="AD16" s="52">
        <f>(PIB_ENC[[#This Row],[2015:I]]/PIB_ENC[[#This Row],[2014:I]]-1)*100</f>
        <v>3.2782938197510214</v>
      </c>
      <c r="AE16" s="52">
        <f>(PIB_ENC[[#This Row],[2015:II]]/PIB_ENC[[#This Row],[2014:II]]-1)*100</f>
        <v>5.4217226391469531</v>
      </c>
      <c r="AF16" s="52">
        <f>(PIB_ENC[[#This Row],[2015:III]]/PIB_ENC[[#This Row],[2014:III]]-1)*100</f>
        <v>-13.373122827330342</v>
      </c>
      <c r="AG16" s="52">
        <f>(PIB_ENC[[#This Row],[2015:IV]]/PIB_ENC[[#This Row],[2014:IV]]-1)*100</f>
        <v>16.863209625591182</v>
      </c>
      <c r="AH16" s="52">
        <f>(PIB_ENC[[#This Row],[2016:I]]/PIB_ENC[[#This Row],[2015:I]]-1)*100</f>
        <v>5.3538631432941131</v>
      </c>
      <c r="AI16" s="52">
        <f>(PIB_ENC[[#This Row],[2016:II]]/PIB_ENC[[#This Row],[2015:II]]-1)*100</f>
        <v>-3.2916973081404732</v>
      </c>
      <c r="AJ16" s="52">
        <f>(PIB_ENC[[#This Row],[2016:III]]/PIB_ENC[[#This Row],[2015:III]]-1)*100</f>
        <v>14.015926796671142</v>
      </c>
      <c r="AK16" s="52">
        <f>(PIB_ENC[[#This Row],[2016:IV]]/PIB_ENC[[#This Row],[2015:IV]]-1)*100</f>
        <v>-0.31765842044816361</v>
      </c>
      <c r="AL16" s="52">
        <f>(PIB_ENC[[#This Row],[2017:I]]/PIB_ENC[[#This Row],[2016:I]]-1)*100</f>
        <v>-9.1958034052352815</v>
      </c>
      <c r="AM16" s="52">
        <f>(PIB_ENC[[#This Row],[2017:II]]/PIB_ENC[[#This Row],[2016:II]]-1)*100</f>
        <v>-0.70568195521364396</v>
      </c>
      <c r="AN16" s="52">
        <f>(PIB_ENC[[#This Row],[2017:III]]/PIB_ENC[[#This Row],[2016:III]]-1)*100</f>
        <v>12.495695138177876</v>
      </c>
      <c r="AO16" s="52">
        <f>(PIB_ENC[[#This Row],[2017:IV]]/PIB_ENC[[#This Row],[2016:IV]]-1)*100</f>
        <v>-5.3179320112363708</v>
      </c>
      <c r="AP16" s="52">
        <f>(PIB_ENC[[#This Row],[2018:I]]/PIB_ENC[[#This Row],[2017:I]]-1)*100</f>
        <v>8.3072806306707889</v>
      </c>
      <c r="AQ16" s="52">
        <f>(PIB_ENC[[#This Row],[2018:II]]/PIB_ENC[[#This Row],[2017:II]]-1)*100</f>
        <v>9.4508954185611671</v>
      </c>
      <c r="AR16" s="52">
        <f>(PIB_ENC[[#This Row],[2018:III]]/PIB_ENC[[#This Row],[2017:III]]-1)*100</f>
        <v>0.63186216270483264</v>
      </c>
      <c r="AS16" s="52">
        <f>(PIB_ENC[[#This Row],[2018:IV]]/PIB_ENC[[#This Row],[2017:IV]]-1)*100</f>
        <v>6.8177144370575649</v>
      </c>
      <c r="AT16" s="52">
        <f>(PIB_ENC[[#This Row],[2019:I]]/PIB_ENC[[#This Row],[2018:I]]-1)*100</f>
        <v>19.512713787263493</v>
      </c>
      <c r="AU16" s="52">
        <f>(PIB_ENC[[#This Row],[2019:II]]/PIB_ENC[[#This Row],[2018:II]]-1)*100</f>
        <v>14.821889815791955</v>
      </c>
      <c r="AV16" s="52">
        <f>(PIB_ENC[[#This Row],[2019:III]]/PIB_ENC[[#This Row],[2018:III]]-1)*100</f>
        <v>12.110459434903898</v>
      </c>
      <c r="AW16" s="52">
        <f>(PIB_ENC[[#This Row],[2019:IV]]/PIB_ENC[[#This Row],[2018:IV]]-1)*100</f>
        <v>16.575265961219522</v>
      </c>
      <c r="AX16" s="52">
        <f>(PIB_ENC[[#This Row],[2020:I]]/PIB_ENC[[#This Row],[2019:I]]-1)*100</f>
        <v>-7.5423241528291163</v>
      </c>
      <c r="AY16" s="52">
        <f>(PIB_ENC[[#This Row],[2020:II]]/PIB_ENC[[#This Row],[2019:II]]-1)*100</f>
        <v>-7.4779894985939173</v>
      </c>
      <c r="AZ16" s="52">
        <f>(PIB_ENC[[#This Row],[2020:III]]/PIB_ENC[[#This Row],[2019:III]]-1)*100</f>
        <v>0.40211530121483374</v>
      </c>
      <c r="BA16" s="52">
        <f>(PIB_ENC[[#This Row],[2020:IV]]/PIB_ENC[[#This Row],[2019:IV]]-1)*100</f>
        <v>0.63377414014078592</v>
      </c>
      <c r="BB16" s="52">
        <f>(PIB_ENC[[#This Row],[2021:I]]/PIB_ENC[[#This Row],[2020:I]]-1)*100</f>
        <v>3.7435533413670452</v>
      </c>
      <c r="BC16" s="52">
        <f>(PIB_ENC[[#This Row],[2021:II]]/PIB_ENC[[#This Row],[2020:II]]-1)*100</f>
        <v>7.4986469720650373</v>
      </c>
      <c r="BD16" s="52">
        <f>(PIB_ENC[[#This Row],[2021:III]]/PIB_ENC[[#This Row],[2020:III]]-1)*100</f>
        <v>-0.24743003259752872</v>
      </c>
      <c r="BE16" s="52">
        <f>(PIB_ENC[[#This Row],[2021:IV]]/PIB_ENC[[#This Row],[2020:IV]]-1)*100</f>
        <v>-6.988505888904295</v>
      </c>
      <c r="BF16" s="52">
        <f>(PIB_ENC[[#This Row],[2022:I]]/PIB_ENC[[#This Row],[2021:I]]-1)*100</f>
        <v>-3.0836404125461292</v>
      </c>
      <c r="BG16" s="52">
        <f>(PIB_ENC[[#This Row],[2022:II]]/PIB_ENC[[#This Row],[2021:II]]-1)*100</f>
        <v>-9.8509295875493841</v>
      </c>
      <c r="BH16" s="52">
        <f>(PIB_ENC[[#This Row],[2022:III]]/PIB_ENC[[#This Row],[2021:III]]-1)*100</f>
        <v>-7.846361873333219</v>
      </c>
      <c r="BI16" s="52">
        <f>(PIB_ENC[[#This Row],[2022:IV]]/PIB_ENC[[#This Row],[2021:IV]]-1)*100</f>
        <v>-11.50383843337911</v>
      </c>
      <c r="BJ16" s="52">
        <f>(PIB_ENC[[#This Row],[2023:I]]/PIB_ENC[[#This Row],[2022:I]]-1)*100</f>
        <v>10.772964220509573</v>
      </c>
      <c r="BK16" s="52">
        <f>(PIB_ENC[[#This Row],[2023:II]]/PIB_ENC[[#This Row],[2022:II]]-1)*100</f>
        <v>9.4988170687937412</v>
      </c>
      <c r="BL16" s="52">
        <f>(PIB_ENC[[#This Row],[2023:III]]/PIB_ENC[[#This Row],[2022:III]]-1)*100</f>
        <v>8.0335730268636709</v>
      </c>
      <c r="BM16" s="52">
        <f>(PIB_ENC[[#This Row],[2023:IV]]/PIB_ENC[[#This Row],[2022:IV]]-1)*100</f>
        <v>8.6119009988311781</v>
      </c>
      <c r="BN16" s="52">
        <f>(PIB_ENC[[#This Row],[2024:I]]/PIB_ENC[[#This Row],[2023:I]]-1)*100</f>
        <v>-1.3678818775127222</v>
      </c>
    </row>
    <row r="17" spans="1:66" ht="15" customHeight="1" x14ac:dyDescent="0.2">
      <c r="A17" s="44" t="s">
        <v>76</v>
      </c>
      <c r="B17" s="53">
        <f>(PIB_ENC[[#This Row],[2008:I]]/PIB_ENC[[#This Row],[2007:I]]-1)*100</f>
        <v>8.6866028897674585</v>
      </c>
      <c r="C17" s="53">
        <f>(PIB_ENC[[#This Row],[2008:II]]/PIB_ENC[[#This Row],[2007:II]]-1)*100</f>
        <v>8.2357960817194265</v>
      </c>
      <c r="D17" s="53">
        <f>(PIB_ENC[[#This Row],[2008:III]]/PIB_ENC[[#This Row],[2007:III]]-1)*100</f>
        <v>3.9606583637541659</v>
      </c>
      <c r="E17" s="53">
        <f>(PIB_ENC[[#This Row],[2008:IV]]/PIB_ENC[[#This Row],[2007:IV]]-1)*100</f>
        <v>10.349542503880805</v>
      </c>
      <c r="F17" s="53">
        <f>(PIB_ENC[[#This Row],[2009:I]]/PIB_ENC[[#This Row],[2008:I]]-1)*100</f>
        <v>1.319252820979111</v>
      </c>
      <c r="G17" s="53">
        <f>(PIB_ENC[[#This Row],[2009:II]]/PIB_ENC[[#This Row],[2008:II]]-1)*100</f>
        <v>2.6333685796005701</v>
      </c>
      <c r="H17" s="53">
        <f>(PIB_ENC[[#This Row],[2009:III]]/PIB_ENC[[#This Row],[2008:III]]-1)*100</f>
        <v>1.4424925651510767</v>
      </c>
      <c r="I17" s="53">
        <f>(PIB_ENC[[#This Row],[2009:IV]]/PIB_ENC[[#This Row],[2008:IV]]-1)*100</f>
        <v>0.78459300037194701</v>
      </c>
      <c r="J17" s="53">
        <f>(PIB_ENC[[#This Row],[2010:I]]/PIB_ENC[[#This Row],[2009:I]]-1)*100</f>
        <v>5.0595840711776807</v>
      </c>
      <c r="K17" s="53">
        <f>(PIB_ENC[[#This Row],[2010:II]]/PIB_ENC[[#This Row],[2009:II]]-1)*100</f>
        <v>7.1759663754685565</v>
      </c>
      <c r="L17" s="53">
        <f>(PIB_ENC[[#This Row],[2010:III]]/PIB_ENC[[#This Row],[2009:III]]-1)*100</f>
        <v>2.8188836898886294</v>
      </c>
      <c r="M17" s="53">
        <f>(PIB_ENC[[#This Row],[2010:IV]]/PIB_ENC[[#This Row],[2009:IV]]-1)*100</f>
        <v>6.1949881101883708</v>
      </c>
      <c r="N17" s="53">
        <f>(PIB_ENC[[#This Row],[2011:I]]/PIB_ENC[[#This Row],[2010:I]]-1)*100</f>
        <v>8.2352267597346263</v>
      </c>
      <c r="O17" s="53">
        <f>(PIB_ENC[[#This Row],[2011:II]]/PIB_ENC[[#This Row],[2010:II]]-1)*100</f>
        <v>4.3480867348364427</v>
      </c>
      <c r="P17" s="53">
        <f>(PIB_ENC[[#This Row],[2011:III]]/PIB_ENC[[#This Row],[2010:III]]-1)*100</f>
        <v>5.5830238453494996</v>
      </c>
      <c r="Q17" s="53">
        <f>(PIB_ENC[[#This Row],[2011:IV]]/PIB_ENC[[#This Row],[2010:IV]]-1)*100</f>
        <v>6.5001053113878937</v>
      </c>
      <c r="R17" s="53">
        <f>(PIB_ENC[[#This Row],[2012:I]]/PIB_ENC[[#This Row],[2011:I]]-1)*100</f>
        <v>5.3894725268558208</v>
      </c>
      <c r="S17" s="53">
        <f>(PIB_ENC[[#This Row],[2012:II]]/PIB_ENC[[#This Row],[2011:II]]-1)*100</f>
        <v>6.1211819572541071</v>
      </c>
      <c r="T17" s="53">
        <f>(PIB_ENC[[#This Row],[2012:III]]/PIB_ENC[[#This Row],[2011:III]]-1)*100</f>
        <v>7.7047420126612032</v>
      </c>
      <c r="U17" s="53">
        <f>(PIB_ENC[[#This Row],[2012:IV]]/PIB_ENC[[#This Row],[2011:IV]]-1)*100</f>
        <v>6.9415004637580102</v>
      </c>
      <c r="V17" s="53">
        <f>(PIB_ENC[[#This Row],[2013:I]]/PIB_ENC[[#This Row],[2012:I]]-1)*100</f>
        <v>-0.12653056675482333</v>
      </c>
      <c r="W17" s="53">
        <f>(PIB_ENC[[#This Row],[2013:II]]/PIB_ENC[[#This Row],[2012:II]]-1)*100</f>
        <v>-1.3589302246664214</v>
      </c>
      <c r="X17" s="53">
        <f>(PIB_ENC[[#This Row],[2013:III]]/PIB_ENC[[#This Row],[2012:III]]-1)*100</f>
        <v>-1.5162238317417365</v>
      </c>
      <c r="Y17" s="53">
        <f>(PIB_ENC[[#This Row],[2013:IV]]/PIB_ENC[[#This Row],[2012:IV]]-1)*100</f>
        <v>-1.7830128715183746</v>
      </c>
      <c r="Z17" s="53">
        <f>(PIB_ENC[[#This Row],[2014:I]]/PIB_ENC[[#This Row],[2013:I]]-1)*100</f>
        <v>3.652212610944594</v>
      </c>
      <c r="AA17" s="53">
        <f>(PIB_ENC[[#This Row],[2014:II]]/PIB_ENC[[#This Row],[2013:II]]-1)*100</f>
        <v>4.1125017519552554</v>
      </c>
      <c r="AB17" s="53">
        <f>(PIB_ENC[[#This Row],[2014:III]]/PIB_ENC[[#This Row],[2013:III]]-1)*100</f>
        <v>3.7970234726264707</v>
      </c>
      <c r="AC17" s="53">
        <f>(PIB_ENC[[#This Row],[2014:IV]]/PIB_ENC[[#This Row],[2013:IV]]-1)*100</f>
        <v>2.5583446525644371</v>
      </c>
      <c r="AD17" s="53">
        <f>(PIB_ENC[[#This Row],[2015:I]]/PIB_ENC[[#This Row],[2014:I]]-1)*100</f>
        <v>0.93269766500176932</v>
      </c>
      <c r="AE17" s="53">
        <f>(PIB_ENC[[#This Row],[2015:II]]/PIB_ENC[[#This Row],[2014:II]]-1)*100</f>
        <v>0.50391245998979706</v>
      </c>
      <c r="AF17" s="53">
        <f>(PIB_ENC[[#This Row],[2015:III]]/PIB_ENC[[#This Row],[2014:III]]-1)*100</f>
        <v>0.71577399085107629</v>
      </c>
      <c r="AG17" s="53">
        <f>(PIB_ENC[[#This Row],[2015:IV]]/PIB_ENC[[#This Row],[2014:IV]]-1)*100</f>
        <v>-0.92374596690966149</v>
      </c>
      <c r="AH17" s="53">
        <f>(PIB_ENC[[#This Row],[2016:I]]/PIB_ENC[[#This Row],[2015:I]]-1)*100</f>
        <v>7.8805382500932275</v>
      </c>
      <c r="AI17" s="53">
        <f>(PIB_ENC[[#This Row],[2016:II]]/PIB_ENC[[#This Row],[2015:II]]-1)*100</f>
        <v>6.2977869398100017</v>
      </c>
      <c r="AJ17" s="53">
        <f>(PIB_ENC[[#This Row],[2016:III]]/PIB_ENC[[#This Row],[2015:III]]-1)*100</f>
        <v>7.203454848592572</v>
      </c>
      <c r="AK17" s="53">
        <f>(PIB_ENC[[#This Row],[2016:IV]]/PIB_ENC[[#This Row],[2015:IV]]-1)*100</f>
        <v>7.0553661807379653</v>
      </c>
      <c r="AL17" s="53">
        <f>(PIB_ENC[[#This Row],[2017:I]]/PIB_ENC[[#This Row],[2016:I]]-1)*100</f>
        <v>-5.5804553822397569</v>
      </c>
      <c r="AM17" s="53">
        <f>(PIB_ENC[[#This Row],[2017:II]]/PIB_ENC[[#This Row],[2016:II]]-1)*100</f>
        <v>-5.562636940535759</v>
      </c>
      <c r="AN17" s="53">
        <f>(PIB_ENC[[#This Row],[2017:III]]/PIB_ENC[[#This Row],[2016:III]]-1)*100</f>
        <v>-8.5331798467766955</v>
      </c>
      <c r="AO17" s="53">
        <f>(PIB_ENC[[#This Row],[2017:IV]]/PIB_ENC[[#This Row],[2016:IV]]-1)*100</f>
        <v>-6.7785836540400712</v>
      </c>
      <c r="AP17" s="53">
        <f>(PIB_ENC[[#This Row],[2018:I]]/PIB_ENC[[#This Row],[2017:I]]-1)*100</f>
        <v>-3.4026871804982428</v>
      </c>
      <c r="AQ17" s="53">
        <f>(PIB_ENC[[#This Row],[2018:II]]/PIB_ENC[[#This Row],[2017:II]]-1)*100</f>
        <v>1.8505295127862142</v>
      </c>
      <c r="AR17" s="53">
        <f>(PIB_ENC[[#This Row],[2018:III]]/PIB_ENC[[#This Row],[2017:III]]-1)*100</f>
        <v>3.7221140933100028</v>
      </c>
      <c r="AS17" s="53">
        <f>(PIB_ENC[[#This Row],[2018:IV]]/PIB_ENC[[#This Row],[2017:IV]]-1)*100</f>
        <v>7.5395817732662795</v>
      </c>
      <c r="AT17" s="53">
        <f>(PIB_ENC[[#This Row],[2019:I]]/PIB_ENC[[#This Row],[2018:I]]-1)*100</f>
        <v>5.8960999152964488</v>
      </c>
      <c r="AU17" s="53">
        <f>(PIB_ENC[[#This Row],[2019:II]]/PIB_ENC[[#This Row],[2018:II]]-1)*100</f>
        <v>3.0624170023111574</v>
      </c>
      <c r="AV17" s="53">
        <f>(PIB_ENC[[#This Row],[2019:III]]/PIB_ENC[[#This Row],[2018:III]]-1)*100</f>
        <v>-1.0029716470461025E-2</v>
      </c>
      <c r="AW17" s="53">
        <f>(PIB_ENC[[#This Row],[2019:IV]]/PIB_ENC[[#This Row],[2018:IV]]-1)*100</f>
        <v>-2.9270434320650129</v>
      </c>
      <c r="AX17" s="53">
        <f>(PIB_ENC[[#This Row],[2020:I]]/PIB_ENC[[#This Row],[2019:I]]-1)*100</f>
        <v>-6.3653572559762228</v>
      </c>
      <c r="AY17" s="53">
        <f>(PIB_ENC[[#This Row],[2020:II]]/PIB_ENC[[#This Row],[2019:II]]-1)*100</f>
        <v>-9.0297172368183798</v>
      </c>
      <c r="AZ17" s="53">
        <f>(PIB_ENC[[#This Row],[2020:III]]/PIB_ENC[[#This Row],[2019:III]]-1)*100</f>
        <v>-3.9439731975622228</v>
      </c>
      <c r="BA17" s="53">
        <f>(PIB_ENC[[#This Row],[2020:IV]]/PIB_ENC[[#This Row],[2019:IV]]-1)*100</f>
        <v>0.55305498758810856</v>
      </c>
      <c r="BB17" s="53">
        <f>(PIB_ENC[[#This Row],[2021:I]]/PIB_ENC[[#This Row],[2020:I]]-1)*100</f>
        <v>12.309561960134774</v>
      </c>
      <c r="BC17" s="53">
        <f>(PIB_ENC[[#This Row],[2021:II]]/PIB_ENC[[#This Row],[2020:II]]-1)*100</f>
        <v>21.947487681788513</v>
      </c>
      <c r="BD17" s="53">
        <f>(PIB_ENC[[#This Row],[2021:III]]/PIB_ENC[[#This Row],[2020:III]]-1)*100</f>
        <v>18.359725259624149</v>
      </c>
      <c r="BE17" s="53">
        <f>(PIB_ENC[[#This Row],[2021:IV]]/PIB_ENC[[#This Row],[2020:IV]]-1)*100</f>
        <v>18.074028200833169</v>
      </c>
      <c r="BF17" s="53">
        <f>(PIB_ENC[[#This Row],[2022:I]]/PIB_ENC[[#This Row],[2021:I]]-1)*100</f>
        <v>1.8750237087141297</v>
      </c>
      <c r="BG17" s="53">
        <f>(PIB_ENC[[#This Row],[2022:II]]/PIB_ENC[[#This Row],[2021:II]]-1)*100</f>
        <v>-1.384409946734344</v>
      </c>
      <c r="BH17" s="53">
        <f>(PIB_ENC[[#This Row],[2022:III]]/PIB_ENC[[#This Row],[2021:III]]-1)*100</f>
        <v>-2.9159983814139312</v>
      </c>
      <c r="BI17" s="53">
        <f>(PIB_ENC[[#This Row],[2022:IV]]/PIB_ENC[[#This Row],[2021:IV]]-1)*100</f>
        <v>-3.0390906152063524</v>
      </c>
      <c r="BJ17" s="53">
        <f>(PIB_ENC[[#This Row],[2023:I]]/PIB_ENC[[#This Row],[2022:I]]-1)*100</f>
        <v>-9.6931299260681882</v>
      </c>
      <c r="BK17" s="53">
        <f>(PIB_ENC[[#This Row],[2023:II]]/PIB_ENC[[#This Row],[2022:II]]-1)*100</f>
        <v>-6.986059582509907</v>
      </c>
      <c r="BL17" s="53">
        <f>(PIB_ENC[[#This Row],[2023:III]]/PIB_ENC[[#This Row],[2022:III]]-1)*100</f>
        <v>-6.2793965838719217</v>
      </c>
      <c r="BM17" s="53">
        <f>(PIB_ENC[[#This Row],[2023:IV]]/PIB_ENC[[#This Row],[2022:IV]]-1)*100</f>
        <v>-0.27347062439934122</v>
      </c>
      <c r="BN17" s="53">
        <f>(PIB_ENC[[#This Row],[2024:I]]/PIB_ENC[[#This Row],[2023:I]]-1)*100</f>
        <v>-2.2101474512992381</v>
      </c>
    </row>
    <row r="18" spans="1:66" ht="15" customHeight="1" x14ac:dyDescent="0.2">
      <c r="A18" s="42" t="s">
        <v>115</v>
      </c>
      <c r="B18" s="52">
        <f>(PIB_ENC[[#This Row],[2008:I]]/PIB_ENC[[#This Row],[2007:I]]-1)*100</f>
        <v>13.565229807709599</v>
      </c>
      <c r="C18" s="52">
        <f>(PIB_ENC[[#This Row],[2008:II]]/PIB_ENC[[#This Row],[2007:II]]-1)*100</f>
        <v>23.998955225904027</v>
      </c>
      <c r="D18" s="52">
        <f>(PIB_ENC[[#This Row],[2008:III]]/PIB_ENC[[#This Row],[2007:III]]-1)*100</f>
        <v>16.397988058092182</v>
      </c>
      <c r="E18" s="52">
        <f>(PIB_ENC[[#This Row],[2008:IV]]/PIB_ENC[[#This Row],[2007:IV]]-1)*100</f>
        <v>-18.796915352133393</v>
      </c>
      <c r="F18" s="52">
        <f>(PIB_ENC[[#This Row],[2009:I]]/PIB_ENC[[#This Row],[2008:I]]-1)*100</f>
        <v>-19.635367963137284</v>
      </c>
      <c r="G18" s="52">
        <f>(PIB_ENC[[#This Row],[2009:II]]/PIB_ENC[[#This Row],[2008:II]]-1)*100</f>
        <v>26.139871279629155</v>
      </c>
      <c r="H18" s="52">
        <f>(PIB_ENC[[#This Row],[2009:III]]/PIB_ENC[[#This Row],[2008:III]]-1)*100</f>
        <v>-1.5652428292187937</v>
      </c>
      <c r="I18" s="52">
        <f>(PIB_ENC[[#This Row],[2009:IV]]/PIB_ENC[[#This Row],[2008:IV]]-1)*100</f>
        <v>14.629405793700201</v>
      </c>
      <c r="J18" s="52">
        <f>(PIB_ENC[[#This Row],[2010:I]]/PIB_ENC[[#This Row],[2009:I]]-1)*100</f>
        <v>36.18885676470471</v>
      </c>
      <c r="K18" s="52">
        <f>(PIB_ENC[[#This Row],[2010:II]]/PIB_ENC[[#This Row],[2009:II]]-1)*100</f>
        <v>-15.924449223247283</v>
      </c>
      <c r="L18" s="52">
        <f>(PIB_ENC[[#This Row],[2010:III]]/PIB_ENC[[#This Row],[2009:III]]-1)*100</f>
        <v>11.602168603586716</v>
      </c>
      <c r="M18" s="52">
        <f>(PIB_ENC[[#This Row],[2010:IV]]/PIB_ENC[[#This Row],[2009:IV]]-1)*100</f>
        <v>19.939837696296614</v>
      </c>
      <c r="N18" s="52">
        <f>(PIB_ENC[[#This Row],[2011:I]]/PIB_ENC[[#This Row],[2010:I]]-1)*100</f>
        <v>20.043507191014754</v>
      </c>
      <c r="O18" s="52">
        <f>(PIB_ENC[[#This Row],[2011:II]]/PIB_ENC[[#This Row],[2010:II]]-1)*100</f>
        <v>18.179077707762524</v>
      </c>
      <c r="P18" s="52">
        <f>(PIB_ENC[[#This Row],[2011:III]]/PIB_ENC[[#This Row],[2010:III]]-1)*100</f>
        <v>14.379321788067712</v>
      </c>
      <c r="Q18" s="52">
        <f>(PIB_ENC[[#This Row],[2011:IV]]/PIB_ENC[[#This Row],[2010:IV]]-1)*100</f>
        <v>11.246568590744266</v>
      </c>
      <c r="R18" s="52">
        <f>(PIB_ENC[[#This Row],[2012:I]]/PIB_ENC[[#This Row],[2011:I]]-1)*100</f>
        <v>-13.308274635894069</v>
      </c>
      <c r="S18" s="52">
        <f>(PIB_ENC[[#This Row],[2012:II]]/PIB_ENC[[#This Row],[2011:II]]-1)*100</f>
        <v>-10.462600140033107</v>
      </c>
      <c r="T18" s="52">
        <f>(PIB_ENC[[#This Row],[2012:III]]/PIB_ENC[[#This Row],[2011:III]]-1)*100</f>
        <v>-27.337325796762848</v>
      </c>
      <c r="U18" s="52">
        <f>(PIB_ENC[[#This Row],[2012:IV]]/PIB_ENC[[#This Row],[2011:IV]]-1)*100</f>
        <v>6.7759237366106451</v>
      </c>
      <c r="V18" s="52">
        <f>(PIB_ENC[[#This Row],[2013:I]]/PIB_ENC[[#This Row],[2012:I]]-1)*100</f>
        <v>24.728777618619937</v>
      </c>
      <c r="W18" s="52">
        <f>(PIB_ENC[[#This Row],[2013:II]]/PIB_ENC[[#This Row],[2012:II]]-1)*100</f>
        <v>29.700284445260095</v>
      </c>
      <c r="X18" s="52">
        <f>(PIB_ENC[[#This Row],[2013:III]]/PIB_ENC[[#This Row],[2012:III]]-1)*100</f>
        <v>45.929119324592783</v>
      </c>
      <c r="Y18" s="52">
        <f>(PIB_ENC[[#This Row],[2013:IV]]/PIB_ENC[[#This Row],[2012:IV]]-1)*100</f>
        <v>15.672897885344582</v>
      </c>
      <c r="Z18" s="52">
        <f>(PIB_ENC[[#This Row],[2014:I]]/PIB_ENC[[#This Row],[2013:I]]-1)*100</f>
        <v>7.1793606546244115</v>
      </c>
      <c r="AA18" s="52">
        <f>(PIB_ENC[[#This Row],[2014:II]]/PIB_ENC[[#This Row],[2013:II]]-1)*100</f>
        <v>-4.9431626974246079</v>
      </c>
      <c r="AB18" s="52">
        <f>(PIB_ENC[[#This Row],[2014:III]]/PIB_ENC[[#This Row],[2013:III]]-1)*100</f>
        <v>2.0275609940062278</v>
      </c>
      <c r="AC18" s="52">
        <f>(PIB_ENC[[#This Row],[2014:IV]]/PIB_ENC[[#This Row],[2013:IV]]-1)*100</f>
        <v>20.946520177505356</v>
      </c>
      <c r="AD18" s="52">
        <f>(PIB_ENC[[#This Row],[2015:I]]/PIB_ENC[[#This Row],[2014:I]]-1)*100</f>
        <v>-4.5662198856786578</v>
      </c>
      <c r="AE18" s="52">
        <f>(PIB_ENC[[#This Row],[2015:II]]/PIB_ENC[[#This Row],[2014:II]]-1)*100</f>
        <v>-4.2422615715765115</v>
      </c>
      <c r="AF18" s="52">
        <f>(PIB_ENC[[#This Row],[2015:III]]/PIB_ENC[[#This Row],[2014:III]]-1)*100</f>
        <v>16.237513845061269</v>
      </c>
      <c r="AG18" s="52">
        <f>(PIB_ENC[[#This Row],[2015:IV]]/PIB_ENC[[#This Row],[2014:IV]]-1)*100</f>
        <v>-10.205028626364655</v>
      </c>
      <c r="AH18" s="52">
        <f>(PIB_ENC[[#This Row],[2016:I]]/PIB_ENC[[#This Row],[2015:I]]-1)*100</f>
        <v>-1.5060409925160889</v>
      </c>
      <c r="AI18" s="52">
        <f>(PIB_ENC[[#This Row],[2016:II]]/PIB_ENC[[#This Row],[2015:II]]-1)*100</f>
        <v>3.9237558936017214</v>
      </c>
      <c r="AJ18" s="52">
        <f>(PIB_ENC[[#This Row],[2016:III]]/PIB_ENC[[#This Row],[2015:III]]-1)*100</f>
        <v>0.22540518284839273</v>
      </c>
      <c r="AK18" s="52">
        <f>(PIB_ENC[[#This Row],[2016:IV]]/PIB_ENC[[#This Row],[2015:IV]]-1)*100</f>
        <v>4.0539566735774635</v>
      </c>
      <c r="AL18" s="52">
        <f>(PIB_ENC[[#This Row],[2017:I]]/PIB_ENC[[#This Row],[2016:I]]-1)*100</f>
        <v>16.61232667696688</v>
      </c>
      <c r="AM18" s="52">
        <f>(PIB_ENC[[#This Row],[2017:II]]/PIB_ENC[[#This Row],[2016:II]]-1)*100</f>
        <v>14.885666686118926</v>
      </c>
      <c r="AN18" s="52">
        <f>(PIB_ENC[[#This Row],[2017:III]]/PIB_ENC[[#This Row],[2016:III]]-1)*100</f>
        <v>11.496308867202165</v>
      </c>
      <c r="AO18" s="52">
        <f>(PIB_ENC[[#This Row],[2017:IV]]/PIB_ENC[[#This Row],[2016:IV]]-1)*100</f>
        <v>2.6250689579089048</v>
      </c>
      <c r="AP18" s="52">
        <f>(PIB_ENC[[#This Row],[2018:I]]/PIB_ENC[[#This Row],[2017:I]]-1)*100</f>
        <v>-1.5918862677050782</v>
      </c>
      <c r="AQ18" s="52">
        <f>(PIB_ENC[[#This Row],[2018:II]]/PIB_ENC[[#This Row],[2017:II]]-1)*100</f>
        <v>-0.22639937587274339</v>
      </c>
      <c r="AR18" s="52">
        <f>(PIB_ENC[[#This Row],[2018:III]]/PIB_ENC[[#This Row],[2017:III]]-1)*100</f>
        <v>-3.4514741328728338</v>
      </c>
      <c r="AS18" s="52">
        <f>(PIB_ENC[[#This Row],[2018:IV]]/PIB_ENC[[#This Row],[2017:IV]]-1)*100</f>
        <v>2.3968365268192793</v>
      </c>
      <c r="AT18" s="52">
        <f>(PIB_ENC[[#This Row],[2019:I]]/PIB_ENC[[#This Row],[2018:I]]-1)*100</f>
        <v>31.219630531937305</v>
      </c>
      <c r="AU18" s="52">
        <f>(PIB_ENC[[#This Row],[2019:II]]/PIB_ENC[[#This Row],[2018:II]]-1)*100</f>
        <v>19.033911174236362</v>
      </c>
      <c r="AV18" s="52">
        <f>(PIB_ENC[[#This Row],[2019:III]]/PIB_ENC[[#This Row],[2018:III]]-1)*100</f>
        <v>8.60070923420475</v>
      </c>
      <c r="AW18" s="52">
        <f>(PIB_ENC[[#This Row],[2019:IV]]/PIB_ENC[[#This Row],[2018:IV]]-1)*100</f>
        <v>-4.4000252069172134</v>
      </c>
      <c r="AX18" s="52">
        <f>(PIB_ENC[[#This Row],[2020:I]]/PIB_ENC[[#This Row],[2019:I]]-1)*100</f>
        <v>-0.5933093092659214</v>
      </c>
      <c r="AY18" s="52">
        <f>(PIB_ENC[[#This Row],[2020:II]]/PIB_ENC[[#This Row],[2019:II]]-1)*100</f>
        <v>3.9156330796179972</v>
      </c>
      <c r="AZ18" s="52">
        <f>(PIB_ENC[[#This Row],[2020:III]]/PIB_ENC[[#This Row],[2019:III]]-1)*100</f>
        <v>7.2361446030885013</v>
      </c>
      <c r="BA18" s="52">
        <f>(PIB_ENC[[#This Row],[2020:IV]]/PIB_ENC[[#This Row],[2019:IV]]-1)*100</f>
        <v>43.070707931967611</v>
      </c>
      <c r="BB18" s="52">
        <f>(PIB_ENC[[#This Row],[2021:I]]/PIB_ENC[[#This Row],[2020:I]]-1)*100</f>
        <v>24.241643729827267</v>
      </c>
      <c r="BC18" s="52">
        <f>(PIB_ENC[[#This Row],[2021:II]]/PIB_ENC[[#This Row],[2020:II]]-1)*100</f>
        <v>33.847946129629648</v>
      </c>
      <c r="BD18" s="52">
        <f>(PIB_ENC[[#This Row],[2021:III]]/PIB_ENC[[#This Row],[2020:III]]-1)*100</f>
        <v>38.832130411004016</v>
      </c>
      <c r="BE18" s="52">
        <f>(PIB_ENC[[#This Row],[2021:IV]]/PIB_ENC[[#This Row],[2020:IV]]-1)*100</f>
        <v>10.924962417412631</v>
      </c>
      <c r="BF18" s="52">
        <f>(PIB_ENC[[#This Row],[2022:I]]/PIB_ENC[[#This Row],[2021:I]]-1)*100</f>
        <v>-13.295710184314135</v>
      </c>
      <c r="BG18" s="52">
        <f>(PIB_ENC[[#This Row],[2022:II]]/PIB_ENC[[#This Row],[2021:II]]-1)*100</f>
        <v>-12.050522407067877</v>
      </c>
      <c r="BH18" s="52">
        <f>(PIB_ENC[[#This Row],[2022:III]]/PIB_ENC[[#This Row],[2021:III]]-1)*100</f>
        <v>-14.650364837463171</v>
      </c>
      <c r="BI18" s="52">
        <f>(PIB_ENC[[#This Row],[2022:IV]]/PIB_ENC[[#This Row],[2021:IV]]-1)*100</f>
        <v>2.1970114522819051</v>
      </c>
      <c r="BJ18" s="52">
        <f>(PIB_ENC[[#This Row],[2023:I]]/PIB_ENC[[#This Row],[2022:I]]-1)*100</f>
        <v>-15.040806410530871</v>
      </c>
      <c r="BK18" s="52">
        <f>(PIB_ENC[[#This Row],[2023:II]]/PIB_ENC[[#This Row],[2022:II]]-1)*100</f>
        <v>-18.849897374162939</v>
      </c>
      <c r="BL18" s="52">
        <f>(PIB_ENC[[#This Row],[2023:III]]/PIB_ENC[[#This Row],[2022:III]]-1)*100</f>
        <v>-3.4938320112633758</v>
      </c>
      <c r="BM18" s="52">
        <f>(PIB_ENC[[#This Row],[2023:IV]]/PIB_ENC[[#This Row],[2022:IV]]-1)*100</f>
        <v>-9.9436912059811977</v>
      </c>
      <c r="BN18" s="52">
        <f>(PIB_ENC[[#This Row],[2024:I]]/PIB_ENC[[#This Row],[2023:I]]-1)*100</f>
        <v>11.117417140240239</v>
      </c>
    </row>
    <row r="19" spans="1:66" ht="15" customHeight="1" x14ac:dyDescent="0.2">
      <c r="A19" s="44" t="s">
        <v>77</v>
      </c>
      <c r="B19" s="53">
        <f>(PIB_ENC[[#This Row],[2008:I]]/PIB_ENC[[#This Row],[2007:I]]-1)*100</f>
        <v>-6.1301622017123965</v>
      </c>
      <c r="C19" s="53">
        <f>(PIB_ENC[[#This Row],[2008:II]]/PIB_ENC[[#This Row],[2007:II]]-1)*100</f>
        <v>-6.3657620835439799</v>
      </c>
      <c r="D19" s="53">
        <f>(PIB_ENC[[#This Row],[2008:III]]/PIB_ENC[[#This Row],[2007:III]]-1)*100</f>
        <v>-4.0835528950962541</v>
      </c>
      <c r="E19" s="53">
        <f>(PIB_ENC[[#This Row],[2008:IV]]/PIB_ENC[[#This Row],[2007:IV]]-1)*100</f>
        <v>0.80806495404797118</v>
      </c>
      <c r="F19" s="53">
        <f>(PIB_ENC[[#This Row],[2009:I]]/PIB_ENC[[#This Row],[2008:I]]-1)*100</f>
        <v>10.389964378308413</v>
      </c>
      <c r="G19" s="53">
        <f>(PIB_ENC[[#This Row],[2009:II]]/PIB_ENC[[#This Row],[2008:II]]-1)*100</f>
        <v>15.710494738785119</v>
      </c>
      <c r="H19" s="53">
        <f>(PIB_ENC[[#This Row],[2009:III]]/PIB_ENC[[#This Row],[2008:III]]-1)*100</f>
        <v>17.154737844233338</v>
      </c>
      <c r="I19" s="53">
        <f>(PIB_ENC[[#This Row],[2009:IV]]/PIB_ENC[[#This Row],[2008:IV]]-1)*100</f>
        <v>14.829472528547338</v>
      </c>
      <c r="J19" s="53">
        <f>(PIB_ENC[[#This Row],[2010:I]]/PIB_ENC[[#This Row],[2009:I]]-1)*100</f>
        <v>9.3147566912522795</v>
      </c>
      <c r="K19" s="53">
        <f>(PIB_ENC[[#This Row],[2010:II]]/PIB_ENC[[#This Row],[2009:II]]-1)*100</f>
        <v>4.0078576418958622</v>
      </c>
      <c r="L19" s="53">
        <f>(PIB_ENC[[#This Row],[2010:III]]/PIB_ENC[[#This Row],[2009:III]]-1)*100</f>
        <v>-1.2982931456678504</v>
      </c>
      <c r="M19" s="53">
        <f>(PIB_ENC[[#This Row],[2010:IV]]/PIB_ENC[[#This Row],[2009:IV]]-1)*100</f>
        <v>-6.7368039119992567</v>
      </c>
      <c r="N19" s="53">
        <f>(PIB_ENC[[#This Row],[2011:I]]/PIB_ENC[[#This Row],[2010:I]]-1)*100</f>
        <v>-12.44417667556872</v>
      </c>
      <c r="O19" s="53">
        <f>(PIB_ENC[[#This Row],[2011:II]]/PIB_ENC[[#This Row],[2010:II]]-1)*100</f>
        <v>-10.361763334123131</v>
      </c>
      <c r="P19" s="53">
        <f>(PIB_ENC[[#This Row],[2011:III]]/PIB_ENC[[#This Row],[2010:III]]-1)*100</f>
        <v>-0.46836115981230275</v>
      </c>
      <c r="Q19" s="53">
        <f>(PIB_ENC[[#This Row],[2011:IV]]/PIB_ENC[[#This Row],[2010:IV]]-1)*100</f>
        <v>18.256656494729096</v>
      </c>
      <c r="R19" s="53">
        <f>(PIB_ENC[[#This Row],[2012:I]]/PIB_ENC[[#This Row],[2011:I]]-1)*100</f>
        <v>48.095097670890439</v>
      </c>
      <c r="S19" s="53">
        <f>(PIB_ENC[[#This Row],[2012:II]]/PIB_ENC[[#This Row],[2011:II]]-1)*100</f>
        <v>58.882903638720173</v>
      </c>
      <c r="T19" s="53">
        <f>(PIB_ENC[[#This Row],[2012:III]]/PIB_ENC[[#This Row],[2011:III]]-1)*100</f>
        <v>49.422157517936192</v>
      </c>
      <c r="U19" s="53">
        <f>(PIB_ENC[[#This Row],[2012:IV]]/PIB_ENC[[#This Row],[2011:IV]]-1)*100</f>
        <v>25.413251791551428</v>
      </c>
      <c r="V19" s="53">
        <f>(PIB_ENC[[#This Row],[2013:I]]/PIB_ENC[[#This Row],[2012:I]]-1)*100</f>
        <v>-5.144719468287362</v>
      </c>
      <c r="W19" s="53">
        <f>(PIB_ENC[[#This Row],[2013:II]]/PIB_ENC[[#This Row],[2012:II]]-1)*100</f>
        <v>-17.508996925306608</v>
      </c>
      <c r="X19" s="53">
        <f>(PIB_ENC[[#This Row],[2013:III]]/PIB_ENC[[#This Row],[2012:III]]-1)*100</f>
        <v>-18.259493939938498</v>
      </c>
      <c r="Y19" s="53">
        <f>(PIB_ENC[[#This Row],[2013:IV]]/PIB_ENC[[#This Row],[2012:IV]]-1)*100</f>
        <v>-8.3014113037252262</v>
      </c>
      <c r="Z19" s="53">
        <f>(PIB_ENC[[#This Row],[2014:I]]/PIB_ENC[[#This Row],[2013:I]]-1)*100</f>
        <v>15.868514073840355</v>
      </c>
      <c r="AA19" s="53">
        <f>(PIB_ENC[[#This Row],[2014:II]]/PIB_ENC[[#This Row],[2013:II]]-1)*100</f>
        <v>33.234875610131162</v>
      </c>
      <c r="AB19" s="53">
        <f>(PIB_ENC[[#This Row],[2014:III]]/PIB_ENC[[#This Row],[2013:III]]-1)*100</f>
        <v>39.35141960164237</v>
      </c>
      <c r="AC19" s="53">
        <f>(PIB_ENC[[#This Row],[2014:IV]]/PIB_ENC[[#This Row],[2013:IV]]-1)*100</f>
        <v>33.488255434819102</v>
      </c>
      <c r="AD19" s="53">
        <f>(PIB_ENC[[#This Row],[2015:I]]/PIB_ENC[[#This Row],[2014:I]]-1)*100</f>
        <v>18.698677144778621</v>
      </c>
      <c r="AE19" s="53">
        <f>(PIB_ENC[[#This Row],[2015:II]]/PIB_ENC[[#This Row],[2014:II]]-1)*100</f>
        <v>8.7528425131043761</v>
      </c>
      <c r="AF19" s="53">
        <f>(PIB_ENC[[#This Row],[2015:III]]/PIB_ENC[[#This Row],[2014:III]]-1)*100</f>
        <v>1.8354469967154285</v>
      </c>
      <c r="AG19" s="53">
        <f>(PIB_ENC[[#This Row],[2015:IV]]/PIB_ENC[[#This Row],[2014:IV]]-1)*100</f>
        <v>-2.9909127960459414</v>
      </c>
      <c r="AH19" s="53">
        <f>(PIB_ENC[[#This Row],[2016:I]]/PIB_ENC[[#This Row],[2015:I]]-1)*100</f>
        <v>-6.172485878010681</v>
      </c>
      <c r="AI19" s="53">
        <f>(PIB_ENC[[#This Row],[2016:II]]/PIB_ENC[[#This Row],[2015:II]]-1)*100</f>
        <v>-7.2808750303072545</v>
      </c>
      <c r="AJ19" s="53">
        <f>(PIB_ENC[[#This Row],[2016:III]]/PIB_ENC[[#This Row],[2015:III]]-1)*100</f>
        <v>-6.2977448081496519</v>
      </c>
      <c r="AK19" s="53">
        <f>(PIB_ENC[[#This Row],[2016:IV]]/PIB_ENC[[#This Row],[2015:IV]]-1)*100</f>
        <v>-3.1398421099159468</v>
      </c>
      <c r="AL19" s="53">
        <f>(PIB_ENC[[#This Row],[2017:I]]/PIB_ENC[[#This Row],[2016:I]]-1)*100</f>
        <v>2.4267217483483261</v>
      </c>
      <c r="AM19" s="53">
        <f>(PIB_ENC[[#This Row],[2017:II]]/PIB_ENC[[#This Row],[2016:II]]-1)*100</f>
        <v>5.5683046010338133</v>
      </c>
      <c r="AN19" s="53">
        <f>(PIB_ENC[[#This Row],[2017:III]]/PIB_ENC[[#This Row],[2016:III]]-1)*100</f>
        <v>6.0838511662998807</v>
      </c>
      <c r="AO19" s="53">
        <f>(PIB_ENC[[#This Row],[2017:IV]]/PIB_ENC[[#This Row],[2016:IV]]-1)*100</f>
        <v>3.9496079375184179</v>
      </c>
      <c r="AP19" s="53">
        <f>(PIB_ENC[[#This Row],[2018:I]]/PIB_ENC[[#This Row],[2017:I]]-1)*100</f>
        <v>-0.57435671068394312</v>
      </c>
      <c r="AQ19" s="53">
        <f>(PIB_ENC[[#This Row],[2018:II]]/PIB_ENC[[#This Row],[2017:II]]-1)*100</f>
        <v>0.36963080560696859</v>
      </c>
      <c r="AR19" s="53">
        <f>(PIB_ENC[[#This Row],[2018:III]]/PIB_ENC[[#This Row],[2017:III]]-1)*100</f>
        <v>6.535425936888406</v>
      </c>
      <c r="AS19" s="53">
        <f>(PIB_ENC[[#This Row],[2018:IV]]/PIB_ENC[[#This Row],[2017:IV]]-1)*100</f>
        <v>17.776092183653191</v>
      </c>
      <c r="AT19" s="53">
        <f>(PIB_ENC[[#This Row],[2019:I]]/PIB_ENC[[#This Row],[2018:I]]-1)*100</f>
        <v>33.958076434617638</v>
      </c>
      <c r="AU19" s="53">
        <f>(PIB_ENC[[#This Row],[2019:II]]/PIB_ENC[[#This Row],[2018:II]]-1)*100</f>
        <v>34.60735455097663</v>
      </c>
      <c r="AV19" s="53">
        <f>(PIB_ENC[[#This Row],[2019:III]]/PIB_ENC[[#This Row],[2018:III]]-1)*100</f>
        <v>21.056387437953372</v>
      </c>
      <c r="AW19" s="53">
        <f>(PIB_ENC[[#This Row],[2019:IV]]/PIB_ENC[[#This Row],[2018:IV]]-1)*100</f>
        <v>-3.7769965850849574</v>
      </c>
      <c r="AX19" s="53">
        <f>(PIB_ENC[[#This Row],[2020:I]]/PIB_ENC[[#This Row],[2019:I]]-1)*100</f>
        <v>-37.018419040811509</v>
      </c>
      <c r="AY19" s="53">
        <f>(PIB_ENC[[#This Row],[2020:II]]/PIB_ENC[[#This Row],[2019:II]]-1)*100</f>
        <v>-54.541118364042177</v>
      </c>
      <c r="AZ19" s="53">
        <f>(PIB_ENC[[#This Row],[2020:III]]/PIB_ENC[[#This Row],[2019:III]]-1)*100</f>
        <v>-59.378850993546337</v>
      </c>
      <c r="BA19" s="53">
        <f>(PIB_ENC[[#This Row],[2020:IV]]/PIB_ENC[[#This Row],[2019:IV]]-1)*100</f>
        <v>-49.354124318567202</v>
      </c>
      <c r="BB19" s="53">
        <f>(PIB_ENC[[#This Row],[2021:I]]/PIB_ENC[[#This Row],[2020:I]]-1)*100</f>
        <v>-10.284549099964369</v>
      </c>
      <c r="BC19" s="53">
        <f>(PIB_ENC[[#This Row],[2021:II]]/PIB_ENC[[#This Row],[2020:II]]-1)*100</f>
        <v>40.819395813995961</v>
      </c>
      <c r="BD19" s="53">
        <f>(PIB_ENC[[#This Row],[2021:III]]/PIB_ENC[[#This Row],[2020:III]]-1)*100</f>
        <v>81.084389594957713</v>
      </c>
      <c r="BE19" s="53">
        <f>(PIB_ENC[[#This Row],[2021:IV]]/PIB_ENC[[#This Row],[2020:IV]]-1)*100</f>
        <v>76.593256335382009</v>
      </c>
      <c r="BF19" s="53">
        <f>(PIB_ENC[[#This Row],[2022:I]]/PIB_ENC[[#This Row],[2021:I]]-1)*100</f>
        <v>40.549291956341051</v>
      </c>
      <c r="BG19" s="53">
        <f>(PIB_ENC[[#This Row],[2022:II]]/PIB_ENC[[#This Row],[2021:II]]-1)*100</f>
        <v>25.878364431651079</v>
      </c>
      <c r="BH19" s="53">
        <f>(PIB_ENC[[#This Row],[2022:III]]/PIB_ENC[[#This Row],[2021:III]]-1)*100</f>
        <v>20.893704993042107</v>
      </c>
      <c r="BI19" s="53">
        <f>(PIB_ENC[[#This Row],[2022:IV]]/PIB_ENC[[#This Row],[2021:IV]]-1)*100</f>
        <v>21.716293582275714</v>
      </c>
      <c r="BJ19" s="53">
        <f>(PIB_ENC[[#This Row],[2023:I]]/PIB_ENC[[#This Row],[2022:I]]-1)*100</f>
        <v>26.995360740800912</v>
      </c>
      <c r="BK19" s="53">
        <f>(PIB_ENC[[#This Row],[2023:II]]/PIB_ENC[[#This Row],[2022:II]]-1)*100</f>
        <v>27.95327099685796</v>
      </c>
      <c r="BL19" s="53">
        <f>(PIB_ENC[[#This Row],[2023:III]]/PIB_ENC[[#This Row],[2022:III]]-1)*100</f>
        <v>25.035305559284883</v>
      </c>
      <c r="BM19" s="53">
        <f>(PIB_ENC[[#This Row],[2023:IV]]/PIB_ENC[[#This Row],[2022:IV]]-1)*100</f>
        <v>18.994721994000251</v>
      </c>
      <c r="BN19" s="53">
        <f>(PIB_ENC[[#This Row],[2024:I]]/PIB_ENC[[#This Row],[2023:I]]-1)*100</f>
        <v>6.3772430377518674</v>
      </c>
    </row>
    <row r="20" spans="1:66" s="50" customFormat="1" ht="15" customHeight="1" x14ac:dyDescent="0.25">
      <c r="A20" s="46" t="s">
        <v>78</v>
      </c>
      <c r="B20" s="93">
        <f>(PIB_ENC[[#This Row],[2008:I]]/PIB_ENC[[#This Row],[2007:I]]-1)*100</f>
        <v>8.0228166402799062</v>
      </c>
      <c r="C20" s="93">
        <f>(PIB_ENC[[#This Row],[2008:II]]/PIB_ENC[[#This Row],[2007:II]]-1)*100</f>
        <v>-0.42234833512516667</v>
      </c>
      <c r="D20" s="93">
        <f>(PIB_ENC[[#This Row],[2008:III]]/PIB_ENC[[#This Row],[2007:III]]-1)*100</f>
        <v>11.763883384692274</v>
      </c>
      <c r="E20" s="93">
        <f>(PIB_ENC[[#This Row],[2008:IV]]/PIB_ENC[[#This Row],[2007:IV]]-1)*100</f>
        <v>9.4033450565478063</v>
      </c>
      <c r="F20" s="93">
        <f>(PIB_ENC[[#This Row],[2009:I]]/PIB_ENC[[#This Row],[2008:I]]-1)*100</f>
        <v>-7.7369631654777837E-2</v>
      </c>
      <c r="G20" s="93">
        <f>(PIB_ENC[[#This Row],[2009:II]]/PIB_ENC[[#This Row],[2008:II]]-1)*100</f>
        <v>4.398602746505742</v>
      </c>
      <c r="H20" s="93">
        <f>(PIB_ENC[[#This Row],[2009:III]]/PIB_ENC[[#This Row],[2008:III]]-1)*100</f>
        <v>2.1965150005380352</v>
      </c>
      <c r="I20" s="93">
        <f>(PIB_ENC[[#This Row],[2009:IV]]/PIB_ENC[[#This Row],[2008:IV]]-1)*100</f>
        <v>-6.7513825352561341</v>
      </c>
      <c r="J20" s="93">
        <f>(PIB_ENC[[#This Row],[2010:I]]/PIB_ENC[[#This Row],[2009:I]]-1)*100</f>
        <v>1.9910216543999271</v>
      </c>
      <c r="K20" s="93">
        <f>(PIB_ENC[[#This Row],[2010:II]]/PIB_ENC[[#This Row],[2009:II]]-1)*100</f>
        <v>5.2844842929961722</v>
      </c>
      <c r="L20" s="93">
        <f>(PIB_ENC[[#This Row],[2010:III]]/PIB_ENC[[#This Row],[2009:III]]-1)*100</f>
        <v>-0.91600299015967002</v>
      </c>
      <c r="M20" s="93">
        <f>(PIB_ENC[[#This Row],[2010:IV]]/PIB_ENC[[#This Row],[2009:IV]]-1)*100</f>
        <v>0.19927638386796342</v>
      </c>
      <c r="N20" s="93">
        <f>(PIB_ENC[[#This Row],[2011:I]]/PIB_ENC[[#This Row],[2010:I]]-1)*100</f>
        <v>-5.4067002841040601E-2</v>
      </c>
      <c r="O20" s="93">
        <f>(PIB_ENC[[#This Row],[2011:II]]/PIB_ENC[[#This Row],[2010:II]]-1)*100</f>
        <v>-4.8692528158955639E-2</v>
      </c>
      <c r="P20" s="93">
        <f>(PIB_ENC[[#This Row],[2011:III]]/PIB_ENC[[#This Row],[2010:III]]-1)*100</f>
        <v>4.0222768169273504</v>
      </c>
      <c r="Q20" s="93">
        <f>(PIB_ENC[[#This Row],[2011:IV]]/PIB_ENC[[#This Row],[2010:IV]]-1)*100</f>
        <v>8.1442970761495879</v>
      </c>
      <c r="R20" s="93">
        <f>(PIB_ENC[[#This Row],[2012:I]]/PIB_ENC[[#This Row],[2011:I]]-1)*100</f>
        <v>4.9748870708749449</v>
      </c>
      <c r="S20" s="93">
        <f>(PIB_ENC[[#This Row],[2012:II]]/PIB_ENC[[#This Row],[2011:II]]-1)*100</f>
        <v>2.8630648011975346</v>
      </c>
      <c r="T20" s="93">
        <f>(PIB_ENC[[#This Row],[2012:III]]/PIB_ENC[[#This Row],[2011:III]]-1)*100</f>
        <v>1.2820032082659472</v>
      </c>
      <c r="U20" s="93">
        <f>(PIB_ENC[[#This Row],[2012:IV]]/PIB_ENC[[#This Row],[2011:IV]]-1)*100</f>
        <v>2.3275158647959815</v>
      </c>
      <c r="V20" s="93">
        <f>(PIB_ENC[[#This Row],[2013:I]]/PIB_ENC[[#This Row],[2012:I]]-1)*100</f>
        <v>3.4043595928475945</v>
      </c>
      <c r="W20" s="93">
        <f>(PIB_ENC[[#This Row],[2013:II]]/PIB_ENC[[#This Row],[2012:II]]-1)*100</f>
        <v>-8.8235091007971E-2</v>
      </c>
      <c r="X20" s="93">
        <f>(PIB_ENC[[#This Row],[2013:III]]/PIB_ENC[[#This Row],[2012:III]]-1)*100</f>
        <v>-0.64865122686214027</v>
      </c>
      <c r="Y20" s="93">
        <f>(PIB_ENC[[#This Row],[2013:IV]]/PIB_ENC[[#This Row],[2012:IV]]-1)*100</f>
        <v>-0.38835342161569475</v>
      </c>
      <c r="Z20" s="93">
        <f>(PIB_ENC[[#This Row],[2014:I]]/PIB_ENC[[#This Row],[2013:I]]-1)*100</f>
        <v>0.29969058747150168</v>
      </c>
      <c r="AA20" s="93">
        <f>(PIB_ENC[[#This Row],[2014:II]]/PIB_ENC[[#This Row],[2013:II]]-1)*100</f>
        <v>2.2084744205915552</v>
      </c>
      <c r="AB20" s="93">
        <f>(PIB_ENC[[#This Row],[2014:III]]/PIB_ENC[[#This Row],[2013:III]]-1)*100</f>
        <v>2.6149813387446263</v>
      </c>
      <c r="AC20" s="93">
        <f>(PIB_ENC[[#This Row],[2014:IV]]/PIB_ENC[[#This Row],[2013:IV]]-1)*100</f>
        <v>-0.49002800473285646</v>
      </c>
      <c r="AD20" s="93">
        <f>(PIB_ENC[[#This Row],[2015:I]]/PIB_ENC[[#This Row],[2014:I]]-1)*100</f>
        <v>0.15516354549025557</v>
      </c>
      <c r="AE20" s="93">
        <f>(PIB_ENC[[#This Row],[2015:II]]/PIB_ENC[[#This Row],[2014:II]]-1)*100</f>
        <v>9.4488484264276806E-2</v>
      </c>
      <c r="AF20" s="93">
        <f>(PIB_ENC[[#This Row],[2015:III]]/PIB_ENC[[#This Row],[2014:III]]-1)*100</f>
        <v>-2.6715061444932631</v>
      </c>
      <c r="AG20" s="93">
        <f>(PIB_ENC[[#This Row],[2015:IV]]/PIB_ENC[[#This Row],[2014:IV]]-1)*100</f>
        <v>2.3027480417084023</v>
      </c>
      <c r="AH20" s="93">
        <f>(PIB_ENC[[#This Row],[2016:I]]/PIB_ENC[[#This Row],[2015:I]]-1)*100</f>
        <v>3.5025965610844922</v>
      </c>
      <c r="AI20" s="93">
        <f>(PIB_ENC[[#This Row],[2016:II]]/PIB_ENC[[#This Row],[2015:II]]-1)*100</f>
        <v>2.2892412683941821</v>
      </c>
      <c r="AJ20" s="93">
        <f>(PIB_ENC[[#This Row],[2016:III]]/PIB_ENC[[#This Row],[2015:III]]-1)*100</f>
        <v>5.9613424352202404</v>
      </c>
      <c r="AK20" s="93">
        <f>(PIB_ENC[[#This Row],[2016:IV]]/PIB_ENC[[#This Row],[2015:IV]]-1)*100</f>
        <v>1.711782237623316</v>
      </c>
      <c r="AL20" s="93">
        <f>(PIB_ENC[[#This Row],[2017:I]]/PIB_ENC[[#This Row],[2016:I]]-1)*100</f>
        <v>5.1608464622258321</v>
      </c>
      <c r="AM20" s="93">
        <f>(PIB_ENC[[#This Row],[2017:II]]/PIB_ENC[[#This Row],[2016:II]]-1)*100</f>
        <v>2.6861212435816739</v>
      </c>
      <c r="AN20" s="93">
        <f>(PIB_ENC[[#This Row],[2017:III]]/PIB_ENC[[#This Row],[2016:III]]-1)*100</f>
        <v>2.0967844897523902</v>
      </c>
      <c r="AO20" s="93">
        <f>(PIB_ENC[[#This Row],[2017:IV]]/PIB_ENC[[#This Row],[2016:IV]]-1)*100</f>
        <v>2.8673687594642061</v>
      </c>
      <c r="AP20" s="93">
        <f>(PIB_ENC[[#This Row],[2018:I]]/PIB_ENC[[#This Row],[2017:I]]-1)*100</f>
        <v>-2.4580255966760278</v>
      </c>
      <c r="AQ20" s="93">
        <f>(PIB_ENC[[#This Row],[2018:II]]/PIB_ENC[[#This Row],[2017:II]]-1)*100</f>
        <v>2.7229753806321089</v>
      </c>
      <c r="AR20" s="93">
        <f>(PIB_ENC[[#This Row],[2018:III]]/PIB_ENC[[#This Row],[2017:III]]-1)*100</f>
        <v>5.4794791476683757</v>
      </c>
      <c r="AS20" s="93">
        <f>(PIB_ENC[[#This Row],[2018:IV]]/PIB_ENC[[#This Row],[2017:IV]]-1)*100</f>
        <v>3.482080332592763</v>
      </c>
      <c r="AT20" s="93">
        <f>(PIB_ENC[[#This Row],[2019:I]]/PIB_ENC[[#This Row],[2018:I]]-1)*100</f>
        <v>8.4000228879754566</v>
      </c>
      <c r="AU20" s="93">
        <f>(PIB_ENC[[#This Row],[2019:II]]/PIB_ENC[[#This Row],[2018:II]]-1)*100</f>
        <v>5.3397315406294776</v>
      </c>
      <c r="AV20" s="93">
        <f>(PIB_ENC[[#This Row],[2019:III]]/PIB_ENC[[#This Row],[2018:III]]-1)*100</f>
        <v>7.1203065882472716</v>
      </c>
      <c r="AW20" s="93">
        <f>(PIB_ENC[[#This Row],[2019:IV]]/PIB_ENC[[#This Row],[2018:IV]]-1)*100</f>
        <v>9.1206012012355906</v>
      </c>
      <c r="AX20" s="93">
        <f>(PIB_ENC[[#This Row],[2020:I]]/PIB_ENC[[#This Row],[2019:I]]-1)*100</f>
        <v>7.2300520895307585E-2</v>
      </c>
      <c r="AY20" s="93">
        <f>(PIB_ENC[[#This Row],[2020:II]]/PIB_ENC[[#This Row],[2019:II]]-1)*100</f>
        <v>-33.767086267194998</v>
      </c>
      <c r="AZ20" s="93">
        <f>(PIB_ENC[[#This Row],[2020:III]]/PIB_ENC[[#This Row],[2019:III]]-1)*100</f>
        <v>-26.289027384012932</v>
      </c>
      <c r="BA20" s="93">
        <f>(PIB_ENC[[#This Row],[2020:IV]]/PIB_ENC[[#This Row],[2019:IV]]-1)*100</f>
        <v>-24.989057824700033</v>
      </c>
      <c r="BB20" s="93">
        <f>(PIB_ENC[[#This Row],[2021:I]]/PIB_ENC[[#This Row],[2020:I]]-1)*100</f>
        <v>-23.154472533520455</v>
      </c>
      <c r="BC20" s="93">
        <f>(PIB_ENC[[#This Row],[2021:II]]/PIB_ENC[[#This Row],[2020:II]]-1)*100</f>
        <v>30.393896502603155</v>
      </c>
      <c r="BD20" s="93">
        <f>(PIB_ENC[[#This Row],[2021:III]]/PIB_ENC[[#This Row],[2020:III]]-1)*100</f>
        <v>13.426423769549345</v>
      </c>
      <c r="BE20" s="93">
        <f>(PIB_ENC[[#This Row],[2021:IV]]/PIB_ENC[[#This Row],[2020:IV]]-1)*100</f>
        <v>19.224188243261352</v>
      </c>
      <c r="BF20" s="93">
        <f>(PIB_ENC[[#This Row],[2022:I]]/PIB_ENC[[#This Row],[2021:I]]-1)*100</f>
        <v>20.351749669505615</v>
      </c>
      <c r="BG20" s="93">
        <f>(PIB_ENC[[#This Row],[2022:II]]/PIB_ENC[[#This Row],[2021:II]]-1)*100</f>
        <v>13.888192410624223</v>
      </c>
      <c r="BH20" s="93">
        <f>(PIB_ENC[[#This Row],[2022:III]]/PIB_ENC[[#This Row],[2021:III]]-1)*100</f>
        <v>20.419209873503185</v>
      </c>
      <c r="BI20" s="93">
        <f>(PIB_ENC[[#This Row],[2022:IV]]/PIB_ENC[[#This Row],[2021:IV]]-1)*100</f>
        <v>10.717739630561685</v>
      </c>
      <c r="BJ20" s="93">
        <f>(PIB_ENC[[#This Row],[2023:I]]/PIB_ENC[[#This Row],[2022:I]]-1)*100</f>
        <v>8.6893000401406351</v>
      </c>
      <c r="BK20" s="93">
        <f>(PIB_ENC[[#This Row],[2023:II]]/PIB_ENC[[#This Row],[2022:II]]-1)*100</f>
        <v>2.5999407708910738</v>
      </c>
      <c r="BL20" s="93">
        <f>(PIB_ENC[[#This Row],[2023:III]]/PIB_ENC[[#This Row],[2022:III]]-1)*100</f>
        <v>2.1076547169622151</v>
      </c>
      <c r="BM20" s="93">
        <f>(PIB_ENC[[#This Row],[2023:IV]]/PIB_ENC[[#This Row],[2022:IV]]-1)*100</f>
        <v>7.6913795886931036</v>
      </c>
      <c r="BN20" s="93">
        <f>(PIB_ENC[[#This Row],[2024:I]]/PIB_ENC[[#This Row],[2023:I]]-1)*100</f>
        <v>10.434178882239763</v>
      </c>
    </row>
    <row r="21" spans="1:66" ht="15" customHeight="1" x14ac:dyDescent="0.2">
      <c r="A21" s="42" t="s">
        <v>79</v>
      </c>
      <c r="B21" s="52">
        <f>(PIB_ENC[[#This Row],[2008:I]]/PIB_ENC[[#This Row],[2007:I]]-1)*100</f>
        <v>9.2344907150891054</v>
      </c>
      <c r="C21" s="52">
        <f>(PIB_ENC[[#This Row],[2008:II]]/PIB_ENC[[#This Row],[2007:II]]-1)*100</f>
        <v>1.2047876431603877</v>
      </c>
      <c r="D21" s="52">
        <f>(PIB_ENC[[#This Row],[2008:III]]/PIB_ENC[[#This Row],[2007:III]]-1)*100</f>
        <v>11.194590365366274</v>
      </c>
      <c r="E21" s="52">
        <f>(PIB_ENC[[#This Row],[2008:IV]]/PIB_ENC[[#This Row],[2007:IV]]-1)*100</f>
        <v>3.6217982297808149</v>
      </c>
      <c r="F21" s="52">
        <f>(PIB_ENC[[#This Row],[2009:I]]/PIB_ENC[[#This Row],[2008:I]]-1)*100</f>
        <v>-3.7266891773096167</v>
      </c>
      <c r="G21" s="52">
        <f>(PIB_ENC[[#This Row],[2009:II]]/PIB_ENC[[#This Row],[2008:II]]-1)*100</f>
        <v>-1.9502916259859338</v>
      </c>
      <c r="H21" s="52">
        <f>(PIB_ENC[[#This Row],[2009:III]]/PIB_ENC[[#This Row],[2008:III]]-1)*100</f>
        <v>-11.411811250881943</v>
      </c>
      <c r="I21" s="52">
        <f>(PIB_ENC[[#This Row],[2009:IV]]/PIB_ENC[[#This Row],[2008:IV]]-1)*100</f>
        <v>-20.104539946240617</v>
      </c>
      <c r="J21" s="52">
        <f>(PIB_ENC[[#This Row],[2010:I]]/PIB_ENC[[#This Row],[2009:I]]-1)*100</f>
        <v>-3.6280474926703388</v>
      </c>
      <c r="K21" s="52">
        <f>(PIB_ENC[[#This Row],[2010:II]]/PIB_ENC[[#This Row],[2009:II]]-1)*100</f>
        <v>3.1475676409809195</v>
      </c>
      <c r="L21" s="52">
        <f>(PIB_ENC[[#This Row],[2010:III]]/PIB_ENC[[#This Row],[2009:III]]-1)*100</f>
        <v>5.8588766289277228</v>
      </c>
      <c r="M21" s="52">
        <f>(PIB_ENC[[#This Row],[2010:IV]]/PIB_ENC[[#This Row],[2009:IV]]-1)*100</f>
        <v>9.7305717022218019</v>
      </c>
      <c r="N21" s="52">
        <f>(PIB_ENC[[#This Row],[2011:I]]/PIB_ENC[[#This Row],[2010:I]]-1)*100</f>
        <v>6.1564790007431203</v>
      </c>
      <c r="O21" s="52">
        <f>(PIB_ENC[[#This Row],[2011:II]]/PIB_ENC[[#This Row],[2010:II]]-1)*100</f>
        <v>7.4134326705462383</v>
      </c>
      <c r="P21" s="52">
        <f>(PIB_ENC[[#This Row],[2011:III]]/PIB_ENC[[#This Row],[2010:III]]-1)*100</f>
        <v>12.353736794975244</v>
      </c>
      <c r="Q21" s="52">
        <f>(PIB_ENC[[#This Row],[2011:IV]]/PIB_ENC[[#This Row],[2010:IV]]-1)*100</f>
        <v>15.969020611156616</v>
      </c>
      <c r="R21" s="52">
        <f>(PIB_ENC[[#This Row],[2012:I]]/PIB_ENC[[#This Row],[2011:I]]-1)*100</f>
        <v>-4.3146728330116897</v>
      </c>
      <c r="S21" s="52">
        <f>(PIB_ENC[[#This Row],[2012:II]]/PIB_ENC[[#This Row],[2011:II]]-1)*100</f>
        <v>-11.61527633076307</v>
      </c>
      <c r="T21" s="52">
        <f>(PIB_ENC[[#This Row],[2012:III]]/PIB_ENC[[#This Row],[2011:III]]-1)*100</f>
        <v>-12.669478943472745</v>
      </c>
      <c r="U21" s="52">
        <f>(PIB_ENC[[#This Row],[2012:IV]]/PIB_ENC[[#This Row],[2011:IV]]-1)*100</f>
        <v>-13.691048152864838</v>
      </c>
      <c r="V21" s="52">
        <f>(PIB_ENC[[#This Row],[2013:I]]/PIB_ENC[[#This Row],[2012:I]]-1)*100</f>
        <v>2.3365455514108291</v>
      </c>
      <c r="W21" s="52">
        <f>(PIB_ENC[[#This Row],[2013:II]]/PIB_ENC[[#This Row],[2012:II]]-1)*100</f>
        <v>0.90652435087328342</v>
      </c>
      <c r="X21" s="52">
        <f>(PIB_ENC[[#This Row],[2013:III]]/PIB_ENC[[#This Row],[2012:III]]-1)*100</f>
        <v>2.4357869586180136</v>
      </c>
      <c r="Y21" s="52">
        <f>(PIB_ENC[[#This Row],[2013:IV]]/PIB_ENC[[#This Row],[2012:IV]]-1)*100</f>
        <v>-0.29068356391817041</v>
      </c>
      <c r="Z21" s="52">
        <f>(PIB_ENC[[#This Row],[2014:I]]/PIB_ENC[[#This Row],[2013:I]]-1)*100</f>
        <v>-5.3611638821566165</v>
      </c>
      <c r="AA21" s="52">
        <f>(PIB_ENC[[#This Row],[2014:II]]/PIB_ENC[[#This Row],[2013:II]]-1)*100</f>
        <v>-6.7057567528775124</v>
      </c>
      <c r="AB21" s="52">
        <f>(PIB_ENC[[#This Row],[2014:III]]/PIB_ENC[[#This Row],[2013:III]]-1)*100</f>
        <v>-0.3920263916415645</v>
      </c>
      <c r="AC21" s="52">
        <f>(PIB_ENC[[#This Row],[2014:IV]]/PIB_ENC[[#This Row],[2013:IV]]-1)*100</f>
        <v>1.6445992051937308</v>
      </c>
      <c r="AD21" s="52">
        <f>(PIB_ENC[[#This Row],[2015:I]]/PIB_ENC[[#This Row],[2014:I]]-1)*100</f>
        <v>7.4323879173080032</v>
      </c>
      <c r="AE21" s="52">
        <f>(PIB_ENC[[#This Row],[2015:II]]/PIB_ENC[[#This Row],[2014:II]]-1)*100</f>
        <v>12.154226941563051</v>
      </c>
      <c r="AF21" s="52">
        <f>(PIB_ENC[[#This Row],[2015:III]]/PIB_ENC[[#This Row],[2014:III]]-1)*100</f>
        <v>3.8196241708054357</v>
      </c>
      <c r="AG21" s="52">
        <f>(PIB_ENC[[#This Row],[2015:IV]]/PIB_ENC[[#This Row],[2014:IV]]-1)*100</f>
        <v>10.466774601488105</v>
      </c>
      <c r="AH21" s="52">
        <f>(PIB_ENC[[#This Row],[2016:I]]/PIB_ENC[[#This Row],[2015:I]]-1)*100</f>
        <v>13.773365426180618</v>
      </c>
      <c r="AI21" s="52">
        <f>(PIB_ENC[[#This Row],[2016:II]]/PIB_ENC[[#This Row],[2015:II]]-1)*100</f>
        <v>11.410413876532143</v>
      </c>
      <c r="AJ21" s="52">
        <f>(PIB_ENC[[#This Row],[2016:III]]/PIB_ENC[[#This Row],[2015:III]]-1)*100</f>
        <v>15.102139795766734</v>
      </c>
      <c r="AK21" s="52">
        <f>(PIB_ENC[[#This Row],[2016:IV]]/PIB_ENC[[#This Row],[2015:IV]]-1)*100</f>
        <v>5.997848590976762</v>
      </c>
      <c r="AL21" s="52">
        <f>(PIB_ENC[[#This Row],[2017:I]]/PIB_ENC[[#This Row],[2016:I]]-1)*100</f>
        <v>19.078335009782887</v>
      </c>
      <c r="AM21" s="52">
        <f>(PIB_ENC[[#This Row],[2017:II]]/PIB_ENC[[#This Row],[2016:II]]-1)*100</f>
        <v>13.678400732811991</v>
      </c>
      <c r="AN21" s="52">
        <f>(PIB_ENC[[#This Row],[2017:III]]/PIB_ENC[[#This Row],[2016:III]]-1)*100</f>
        <v>5.7184379882913472</v>
      </c>
      <c r="AO21" s="52">
        <f>(PIB_ENC[[#This Row],[2017:IV]]/PIB_ENC[[#This Row],[2016:IV]]-1)*100</f>
        <v>20.525092221796459</v>
      </c>
      <c r="AP21" s="52">
        <f>(PIB_ENC[[#This Row],[2018:I]]/PIB_ENC[[#This Row],[2017:I]]-1)*100</f>
        <v>5.9475674625891317</v>
      </c>
      <c r="AQ21" s="52">
        <f>(PIB_ENC[[#This Row],[2018:II]]/PIB_ENC[[#This Row],[2017:II]]-1)*100</f>
        <v>20.297670086037868</v>
      </c>
      <c r="AR21" s="52">
        <f>(PIB_ENC[[#This Row],[2018:III]]/PIB_ENC[[#This Row],[2017:III]]-1)*100</f>
        <v>21.211664880039582</v>
      </c>
      <c r="AS21" s="52">
        <f>(PIB_ENC[[#This Row],[2018:IV]]/PIB_ENC[[#This Row],[2017:IV]]-1)*100</f>
        <v>8.4636333995184785</v>
      </c>
      <c r="AT21" s="52">
        <f>(PIB_ENC[[#This Row],[2019:I]]/PIB_ENC[[#This Row],[2018:I]]-1)*100</f>
        <v>4.2774500180305042</v>
      </c>
      <c r="AU21" s="52">
        <f>(PIB_ENC[[#This Row],[2019:II]]/PIB_ENC[[#This Row],[2018:II]]-1)*100</f>
        <v>-3.4426221564764159</v>
      </c>
      <c r="AV21" s="52">
        <f>(PIB_ENC[[#This Row],[2019:III]]/PIB_ENC[[#This Row],[2018:III]]-1)*100</f>
        <v>1.2097481045294733</v>
      </c>
      <c r="AW21" s="52">
        <f>(PIB_ENC[[#This Row],[2019:IV]]/PIB_ENC[[#This Row],[2018:IV]]-1)*100</f>
        <v>10.780801028806874</v>
      </c>
      <c r="AX21" s="52">
        <f>(PIB_ENC[[#This Row],[2020:I]]/PIB_ENC[[#This Row],[2019:I]]-1)*100</f>
        <v>19.387431547954591</v>
      </c>
      <c r="AY21" s="52">
        <f>(PIB_ENC[[#This Row],[2020:II]]/PIB_ENC[[#This Row],[2019:II]]-1)*100</f>
        <v>-34.890399556217901</v>
      </c>
      <c r="AZ21" s="52">
        <f>(PIB_ENC[[#This Row],[2020:III]]/PIB_ENC[[#This Row],[2019:III]]-1)*100</f>
        <v>-24.359108201207114</v>
      </c>
      <c r="BA21" s="52">
        <f>(PIB_ENC[[#This Row],[2020:IV]]/PIB_ENC[[#This Row],[2019:IV]]-1)*100</f>
        <v>-26.656465987057853</v>
      </c>
      <c r="BB21" s="52">
        <f>(PIB_ENC[[#This Row],[2021:I]]/PIB_ENC[[#This Row],[2020:I]]-1)*100</f>
        <v>-33.771282519116895</v>
      </c>
      <c r="BC21" s="52">
        <f>(PIB_ENC[[#This Row],[2021:II]]/PIB_ENC[[#This Row],[2020:II]]-1)*100</f>
        <v>42.141867626517616</v>
      </c>
      <c r="BD21" s="52">
        <f>(PIB_ENC[[#This Row],[2021:III]]/PIB_ENC[[#This Row],[2020:III]]-1)*100</f>
        <v>15.626037193029463</v>
      </c>
      <c r="BE21" s="52">
        <f>(PIB_ENC[[#This Row],[2021:IV]]/PIB_ENC[[#This Row],[2020:IV]]-1)*100</f>
        <v>29.912074300069879</v>
      </c>
      <c r="BF21" s="52">
        <f>(PIB_ENC[[#This Row],[2022:I]]/PIB_ENC[[#This Row],[2021:I]]-1)*100</f>
        <v>33.436250200980687</v>
      </c>
      <c r="BG21" s="52">
        <f>(PIB_ENC[[#This Row],[2022:II]]/PIB_ENC[[#This Row],[2021:II]]-1)*100</f>
        <v>24.518736536910989</v>
      </c>
      <c r="BH21" s="52">
        <f>(PIB_ENC[[#This Row],[2022:III]]/PIB_ENC[[#This Row],[2021:III]]-1)*100</f>
        <v>34.548434123684821</v>
      </c>
      <c r="BI21" s="52">
        <f>(PIB_ENC[[#This Row],[2022:IV]]/PIB_ENC[[#This Row],[2021:IV]]-1)*100</f>
        <v>17.220618812079415</v>
      </c>
      <c r="BJ21" s="52">
        <f>(PIB_ENC[[#This Row],[2023:I]]/PIB_ENC[[#This Row],[2022:I]]-1)*100</f>
        <v>12.593267292155597</v>
      </c>
      <c r="BK21" s="52">
        <f>(PIB_ENC[[#This Row],[2023:II]]/PIB_ENC[[#This Row],[2022:II]]-1)*100</f>
        <v>1.4336790698040058</v>
      </c>
      <c r="BL21" s="52">
        <f>(PIB_ENC[[#This Row],[2023:III]]/PIB_ENC[[#This Row],[2022:III]]-1)*100</f>
        <v>5.4796339630208246</v>
      </c>
      <c r="BM21" s="52">
        <f>(PIB_ENC[[#This Row],[2023:IV]]/PIB_ENC[[#This Row],[2022:IV]]-1)*100</f>
        <v>0.14958428695108772</v>
      </c>
      <c r="BN21" s="52">
        <f>(PIB_ENC[[#This Row],[2024:I]]/PIB_ENC[[#This Row],[2023:I]]-1)*100</f>
        <v>9.1079385712727898</v>
      </c>
    </row>
    <row r="22" spans="1:66" ht="15" customHeight="1" x14ac:dyDescent="0.25">
      <c r="A22" s="54" t="s">
        <v>80</v>
      </c>
      <c r="B22" s="55">
        <f>(PIB_ENC[[#This Row],[2008:I]]/PIB_ENC[[#This Row],[2007:I]]-1)*100</f>
        <v>8.1688689705582185</v>
      </c>
      <c r="C22" s="55">
        <f>(PIB_ENC[[#This Row],[2008:II]]/PIB_ENC[[#This Row],[2007:II]]-1)*100</f>
        <v>-0.22402981264086907</v>
      </c>
      <c r="D22" s="55">
        <f>(PIB_ENC[[#This Row],[2008:III]]/PIB_ENC[[#This Row],[2007:III]]-1)*100</f>
        <v>11.691075956140985</v>
      </c>
      <c r="E22" s="55">
        <f>(PIB_ENC[[#This Row],[2008:IV]]/PIB_ENC[[#This Row],[2007:IV]]-1)*100</f>
        <v>8.6394840005484141</v>
      </c>
      <c r="F22" s="55">
        <f>(PIB_ENC[[#This Row],[2009:I]]/PIB_ENC[[#This Row],[2008:I]]-1)*100</f>
        <v>-0.53712533223591041</v>
      </c>
      <c r="G22" s="55">
        <f>(PIB_ENC[[#This Row],[2009:II]]/PIB_ENC[[#This Row],[2008:II]]-1)*100</f>
        <v>3.5956179393940912</v>
      </c>
      <c r="H22" s="55">
        <f>(PIB_ENC[[#This Row],[2009:III]]/PIB_ENC[[#This Row],[2008:III]]-1)*100</f>
        <v>0.43566492492250752</v>
      </c>
      <c r="I22" s="55">
        <f>(PIB_ENC[[#This Row],[2009:IV]]/PIB_ENC[[#This Row],[2008:IV]]-1)*100</f>
        <v>-8.4646032752921485</v>
      </c>
      <c r="J22" s="55">
        <f>(PIB_ENC[[#This Row],[2010:I]]/PIB_ENC[[#This Row],[2009:I]]-1)*100</f>
        <v>1.3235583330262646</v>
      </c>
      <c r="K22" s="55">
        <f>(PIB_ENC[[#This Row],[2010:II]]/PIB_ENC[[#This Row],[2009:II]]-1)*100</f>
        <v>5.0269810676907944</v>
      </c>
      <c r="L22" s="55">
        <f>(PIB_ENC[[#This Row],[2010:III]]/PIB_ENC[[#This Row],[2009:III]]-1)*100</f>
        <v>-0.15705324839165868</v>
      </c>
      <c r="M22" s="55">
        <f>(PIB_ENC[[#This Row],[2010:IV]]/PIB_ENC[[#This Row],[2009:IV]]-1)*100</f>
        <v>1.2507129101568148</v>
      </c>
      <c r="N22" s="55">
        <f>(PIB_ENC[[#This Row],[2011:I]]/PIB_ENC[[#This Row],[2010:I]]-1)*100</f>
        <v>0.63932915474125274</v>
      </c>
      <c r="O22" s="55">
        <f>(PIB_ENC[[#This Row],[2011:II]]/PIB_ENC[[#This Row],[2010:II]]-1)*100</f>
        <v>0.81634251850599693</v>
      </c>
      <c r="P22" s="55">
        <f>(PIB_ENC[[#This Row],[2011:III]]/PIB_ENC[[#This Row],[2010:III]]-1)*100</f>
        <v>5.0355087242803132</v>
      </c>
      <c r="Q22" s="55">
        <f>(PIB_ENC[[#This Row],[2011:IV]]/PIB_ENC[[#This Row],[2010:IV]]-1)*100</f>
        <v>9.0981770793408643</v>
      </c>
      <c r="R22" s="55">
        <f>(PIB_ENC[[#This Row],[2012:I]]/PIB_ENC[[#This Row],[2011:I]]-1)*100</f>
        <v>3.8289721721208148</v>
      </c>
      <c r="S22" s="55">
        <f>(PIB_ENC[[#This Row],[2012:II]]/PIB_ENC[[#This Row],[2011:II]]-1)*100</f>
        <v>1.0304829423949391</v>
      </c>
      <c r="T22" s="55">
        <f>(PIB_ENC[[#This Row],[2012:III]]/PIB_ENC[[#This Row],[2011:III]]-1)*100</f>
        <v>-0.5442942891616509</v>
      </c>
      <c r="U22" s="55">
        <f>(PIB_ENC[[#This Row],[2012:IV]]/PIB_ENC[[#This Row],[2011:IV]]-1)*100</f>
        <v>0.2389448677809769</v>
      </c>
      <c r="V22" s="55">
        <f>(PIB_ENC[[#This Row],[2013:I]]/PIB_ENC[[#This Row],[2012:I]]-1)*100</f>
        <v>3.2806759135113994</v>
      </c>
      <c r="W22" s="55">
        <f>(PIB_ENC[[#This Row],[2013:II]]/PIB_ENC[[#This Row],[2012:II]]-1)*100</f>
        <v>1.8543579404273203E-2</v>
      </c>
      <c r="X22" s="55">
        <f>(PIB_ENC[[#This Row],[2013:III]]/PIB_ENC[[#This Row],[2012:III]]-1)*100</f>
        <v>-0.27760851886389215</v>
      </c>
      <c r="Y22" s="55">
        <f>(PIB_ENC[[#This Row],[2013:IV]]/PIB_ENC[[#This Row],[2012:IV]]-1)*100</f>
        <v>-0.37749929406273308</v>
      </c>
      <c r="Z22" s="55">
        <f>(PIB_ENC[[#This Row],[2014:I]]/PIB_ENC[[#This Row],[2013:I]]-1)*100</f>
        <v>-0.34102011137971955</v>
      </c>
      <c r="AA22" s="55">
        <f>(PIB_ENC[[#This Row],[2014:II]]/PIB_ENC[[#This Row],[2013:II]]-1)*100</f>
        <v>1.1976562847308525</v>
      </c>
      <c r="AB22" s="55">
        <f>(PIB_ENC[[#This Row],[2014:III]]/PIB_ENC[[#This Row],[2013:III]]-1)*100</f>
        <v>2.2491258347138832</v>
      </c>
      <c r="AC22" s="55">
        <f>(PIB_ENC[[#This Row],[2014:IV]]/PIB_ENC[[#This Row],[2013:IV]]-1)*100</f>
        <v>-0.24467071215426017</v>
      </c>
      <c r="AD22" s="55">
        <f>(PIB_ENC[[#This Row],[2015:I]]/PIB_ENC[[#This Row],[2014:I]]-1)*100</f>
        <v>0.94110087264656084</v>
      </c>
      <c r="AE22" s="55">
        <f>(PIB_ENC[[#This Row],[2015:II]]/PIB_ENC[[#This Row],[2014:II]]-1)*100</f>
        <v>1.3599122841941202</v>
      </c>
      <c r="AF22" s="55">
        <f>(PIB_ENC[[#This Row],[2015:III]]/PIB_ENC[[#This Row],[2014:III]]-1)*100</f>
        <v>-1.8983627929115121</v>
      </c>
      <c r="AG22" s="55">
        <f>(PIB_ENC[[#This Row],[2015:IV]]/PIB_ENC[[#This Row],[2014:IV]]-1)*100</f>
        <v>3.2680669246577754</v>
      </c>
      <c r="AH22" s="55">
        <f>(PIB_ENC[[#This Row],[2016:I]]/PIB_ENC[[#This Row],[2015:I]]-1)*100</f>
        <v>4.6761876528251145</v>
      </c>
      <c r="AI22" s="55">
        <f>(PIB_ENC[[#This Row],[2016:II]]/PIB_ENC[[#This Row],[2015:II]]-1)*100</f>
        <v>3.3405335298947625</v>
      </c>
      <c r="AJ22" s="55">
        <f>(PIB_ENC[[#This Row],[2016:III]]/PIB_ENC[[#This Row],[2015:III]]-1)*100</f>
        <v>7.0697571679795512</v>
      </c>
      <c r="AK22" s="55">
        <f>(PIB_ENC[[#This Row],[2016:IV]]/PIB_ENC[[#This Row],[2015:IV]]-1)*100</f>
        <v>2.2267608494959568</v>
      </c>
      <c r="AL22" s="55">
        <f>(PIB_ENC[[#This Row],[2017:I]]/PIB_ENC[[#This Row],[2016:I]]-1)*100</f>
        <v>6.7781357486203397</v>
      </c>
      <c r="AM22" s="55">
        <f>(PIB_ENC[[#This Row],[2017:II]]/PIB_ENC[[#This Row],[2016:II]]-1)*100</f>
        <v>3.969767393999124</v>
      </c>
      <c r="AN22" s="55">
        <f>(PIB_ENC[[#This Row],[2017:III]]/PIB_ENC[[#This Row],[2016:III]]-1)*100</f>
        <v>2.4950358334657974</v>
      </c>
      <c r="AO22" s="55">
        <f>(PIB_ENC[[#This Row],[2017:IV]]/PIB_ENC[[#This Row],[2016:IV]]-1)*100</f>
        <v>4.9506149155534418</v>
      </c>
      <c r="AP22" s="55">
        <f>(PIB_ENC[[#This Row],[2018:I]]/PIB_ENC[[#This Row],[2017:I]]-1)*100</f>
        <v>-1.4153973146960652</v>
      </c>
      <c r="AQ22" s="55">
        <f>(PIB_ENC[[#This Row],[2018:II]]/PIB_ENC[[#This Row],[2017:II]]-1)*100</f>
        <v>4.867314601000583</v>
      </c>
      <c r="AR22" s="55">
        <f>(PIB_ENC[[#This Row],[2018:III]]/PIB_ENC[[#This Row],[2017:III]]-1)*100</f>
        <v>7.4164442817855836</v>
      </c>
      <c r="AS22" s="55">
        <f>(PIB_ENC[[#This Row],[2018:IV]]/PIB_ENC[[#This Row],[2017:IV]]-1)*100</f>
        <v>4.1150176025594343</v>
      </c>
      <c r="AT22" s="55">
        <f>(PIB_ENC[[#This Row],[2019:I]]/PIB_ENC[[#This Row],[2018:I]]-1)*100</f>
        <v>7.8757321059686802</v>
      </c>
      <c r="AU22" s="55">
        <f>(PIB_ENC[[#This Row],[2019:II]]/PIB_ENC[[#This Row],[2018:II]]-1)*100</f>
        <v>4.1378291981438275</v>
      </c>
      <c r="AV22" s="55">
        <f>(PIB_ENC[[#This Row],[2019:III]]/PIB_ENC[[#This Row],[2018:III]]-1)*100</f>
        <v>6.3163193281467134</v>
      </c>
      <c r="AW22" s="55">
        <f>(PIB_ENC[[#This Row],[2019:IV]]/PIB_ENC[[#This Row],[2018:IV]]-1)*100</f>
        <v>9.3426285562053337</v>
      </c>
      <c r="AX22" s="55">
        <f>(PIB_ENC[[#This Row],[2020:I]]/PIB_ENC[[#This Row],[2019:I]]-1)*100</f>
        <v>2.4208741780245679</v>
      </c>
      <c r="AY22" s="55">
        <f>(PIB_ENC[[#This Row],[2020:II]]/PIB_ENC[[#This Row],[2019:II]]-1)*100</f>
        <v>-33.893732823315794</v>
      </c>
      <c r="AZ22" s="55">
        <f>(PIB_ENC[[#This Row],[2020:III]]/PIB_ENC[[#This Row],[2019:III]]-1)*100</f>
        <v>-26.047792000338323</v>
      </c>
      <c r="BA22" s="55">
        <f>(PIB_ENC[[#This Row],[2020:IV]]/PIB_ENC[[#This Row],[2019:IV]]-1)*100</f>
        <v>-25.232276622305903</v>
      </c>
      <c r="BB22" s="55">
        <f>(PIB_ENC[[#This Row],[2021:I]]/PIB_ENC[[#This Row],[2020:I]]-1)*100</f>
        <v>-24.652824068826973</v>
      </c>
      <c r="BC22" s="55">
        <f>(PIB_ENC[[#This Row],[2021:II]]/PIB_ENC[[#This Row],[2020:II]]-1)*100</f>
        <v>31.79671449359325</v>
      </c>
      <c r="BD22" s="55">
        <f>(PIB_ENC[[#This Row],[2021:III]]/PIB_ENC[[#This Row],[2020:III]]-1)*100</f>
        <v>13.703623794581276</v>
      </c>
      <c r="BE22" s="55">
        <f>(PIB_ENC[[#This Row],[2021:IV]]/PIB_ENC[[#This Row],[2020:IV]]-1)*100</f>
        <v>20.612546129140561</v>
      </c>
      <c r="BF22" s="55">
        <f>(PIB_ENC[[#This Row],[2022:I]]/PIB_ENC[[#This Row],[2021:I]]-1)*100</f>
        <v>21.973660542380124</v>
      </c>
      <c r="BG22" s="55">
        <f>(PIB_ENC[[#This Row],[2022:II]]/PIB_ENC[[#This Row],[2021:II]]-1)*100</f>
        <v>15.253167098890973</v>
      </c>
      <c r="BH22" s="55">
        <f>(PIB_ENC[[#This Row],[2022:III]]/PIB_ENC[[#This Row],[2021:III]]-1)*100</f>
        <v>22.231781466228242</v>
      </c>
      <c r="BI22" s="55">
        <f>(PIB_ENC[[#This Row],[2022:IV]]/PIB_ENC[[#This Row],[2021:IV]]-1)*100</f>
        <v>11.597970900593847</v>
      </c>
      <c r="BJ22" s="55">
        <f>(PIB_ENC[[#This Row],[2023:I]]/PIB_ENC[[#This Row],[2022:I]]-1)*100</f>
        <v>9.2086375341570381</v>
      </c>
      <c r="BK22" s="55">
        <f>(PIB_ENC[[#This Row],[2023:II]]/PIB_ENC[[#This Row],[2022:II]]-1)*100</f>
        <v>2.4285393830711488</v>
      </c>
      <c r="BL22" s="55">
        <f>(PIB_ENC[[#This Row],[2023:III]]/PIB_ENC[[#This Row],[2022:III]]-1)*100</f>
        <v>2.6006492786124547</v>
      </c>
      <c r="BM22" s="55">
        <f>(PIB_ENC[[#This Row],[2023:IV]]/PIB_ENC[[#This Row],[2022:IV]]-1)*100</f>
        <v>6.5850823779038947</v>
      </c>
      <c r="BN22" s="55">
        <f>(PIB_ENC[[#This Row],[2024:I]]/PIB_ENC[[#This Row],[2023:I]]-1)*100</f>
        <v>10.246308391424218</v>
      </c>
    </row>
    <row r="24" spans="1:66" ht="15" customHeight="1" x14ac:dyDescent="0.2">
      <c r="A24" s="32" t="s">
        <v>113</v>
      </c>
    </row>
    <row r="25" spans="1:66" ht="15" customHeight="1" x14ac:dyDescent="0.2">
      <c r="A25" s="32"/>
    </row>
  </sheetData>
  <pageMargins left="0.208125" right="0.70866141732283472" top="0.4453125" bottom="0.74803149606299213" header="0.31496062992125984" footer="0.31496062992125984"/>
  <pageSetup paperSize="9" scale="15" orientation="portrait" r:id="rId1"/>
  <headerFooter>
    <oddHeader>&amp;C&amp;G</oddHead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R30"/>
  <sheetViews>
    <sheetView showGridLines="0" view="pageLayout" zoomScaleNormal="100" workbookViewId="0">
      <selection activeCell="BG56" sqref="BG56"/>
    </sheetView>
  </sheetViews>
  <sheetFormatPr defaultColWidth="10" defaultRowHeight="15" customHeight="1" x14ac:dyDescent="0.25"/>
  <cols>
    <col min="1" max="1" width="33.425781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8" width="7.28515625" style="4" bestFit="1" customWidth="1"/>
    <col min="19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4" width="7.28515625" style="4" bestFit="1" customWidth="1"/>
    <col min="55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6" width="9.42578125" style="4" bestFit="1" customWidth="1"/>
    <col min="67" max="70" width="9.42578125" style="4" customWidth="1"/>
    <col min="71" max="16384" width="10" style="4"/>
  </cols>
  <sheetData>
    <row r="1" spans="1:70" ht="15" customHeight="1" x14ac:dyDescent="0.25">
      <c r="A1" s="5" t="s">
        <v>150</v>
      </c>
      <c r="B1" s="6"/>
      <c r="C1" s="6"/>
      <c r="D1" s="6"/>
      <c r="E1" s="6"/>
      <c r="F1" s="6"/>
      <c r="G1" s="6"/>
      <c r="H1" s="6"/>
    </row>
    <row r="2" spans="1:70" ht="15" customHeight="1" x14ac:dyDescent="0.25">
      <c r="A2" s="7" t="s">
        <v>82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121</v>
      </c>
      <c r="BO2" s="124" t="s">
        <v>123</v>
      </c>
      <c r="BP2" s="124" t="s">
        <v>126</v>
      </c>
      <c r="BQ2" s="125" t="s">
        <v>133</v>
      </c>
      <c r="BR2" s="129" t="s">
        <v>146</v>
      </c>
    </row>
    <row r="3" spans="1:70" ht="15" customHeight="1" x14ac:dyDescent="0.25">
      <c r="A3" s="10" t="s">
        <v>83</v>
      </c>
      <c r="B3" s="11">
        <v>25032.649292265854</v>
      </c>
      <c r="C3" s="11">
        <v>25248.353935389303</v>
      </c>
      <c r="D3" s="11">
        <v>26049.070895772395</v>
      </c>
      <c r="E3" s="11">
        <v>29316.547149204194</v>
      </c>
      <c r="F3" s="11">
        <v>27505.908393540369</v>
      </c>
      <c r="G3" s="11">
        <v>26001.179158397954</v>
      </c>
      <c r="H3" s="11">
        <v>29129.434592384998</v>
      </c>
      <c r="I3" s="11">
        <v>30078.496404843841</v>
      </c>
      <c r="J3" s="11">
        <v>27795.864553606531</v>
      </c>
      <c r="K3" s="11">
        <v>30270.231435137321</v>
      </c>
      <c r="L3" s="11">
        <v>30585.802542567839</v>
      </c>
      <c r="M3" s="11">
        <v>31469.59121342425</v>
      </c>
      <c r="N3" s="11">
        <v>27779.248514200459</v>
      </c>
      <c r="O3" s="11">
        <v>30706.468173003392</v>
      </c>
      <c r="P3" s="11">
        <v>31296.975334759645</v>
      </c>
      <c r="Q3" s="11">
        <v>31824.104838866646</v>
      </c>
      <c r="R3" s="11">
        <v>29907.747946084659</v>
      </c>
      <c r="S3" s="11">
        <v>31090.427048730224</v>
      </c>
      <c r="T3" s="11">
        <v>33057.207827209706</v>
      </c>
      <c r="U3" s="11">
        <v>35588.387357402382</v>
      </c>
      <c r="V3" s="11">
        <v>31422.771145094914</v>
      </c>
      <c r="W3" s="11">
        <v>32189.873992173583</v>
      </c>
      <c r="X3" s="11">
        <v>33120.722169153509</v>
      </c>
      <c r="Y3" s="11">
        <v>36232.048462627667</v>
      </c>
      <c r="Z3" s="11">
        <v>33994.966229601901</v>
      </c>
      <c r="AA3" s="11">
        <v>32263.564451834714</v>
      </c>
      <c r="AB3" s="11">
        <v>33817.384123056436</v>
      </c>
      <c r="AC3" s="11">
        <v>36697.873608565358</v>
      </c>
      <c r="AD3" s="11">
        <v>33532.19739895517</v>
      </c>
      <c r="AE3" s="11">
        <v>32344.704236533427</v>
      </c>
      <c r="AF3" s="11">
        <v>35365.760656475715</v>
      </c>
      <c r="AG3" s="11">
        <v>37468.44324965842</v>
      </c>
      <c r="AH3" s="11">
        <v>33356.038326216833</v>
      </c>
      <c r="AI3" s="11">
        <v>33677.176165490091</v>
      </c>
      <c r="AJ3" s="11">
        <v>35520.066086594299</v>
      </c>
      <c r="AK3" s="11">
        <v>40100.806421698762</v>
      </c>
      <c r="AL3" s="11">
        <v>37947.728099178014</v>
      </c>
      <c r="AM3" s="11">
        <v>37190.334654710772</v>
      </c>
      <c r="AN3" s="11">
        <v>38060.664100024267</v>
      </c>
      <c r="AO3" s="11">
        <v>41471.95114608694</v>
      </c>
      <c r="AP3" s="11">
        <v>42298.54122137621</v>
      </c>
      <c r="AQ3" s="11">
        <v>42388.311905939772</v>
      </c>
      <c r="AR3" s="11">
        <v>40678.455378412182</v>
      </c>
      <c r="AS3" s="11">
        <v>43820.934494271816</v>
      </c>
      <c r="AT3" s="11">
        <v>42309.879374726683</v>
      </c>
      <c r="AU3" s="11">
        <v>43144.432582644557</v>
      </c>
      <c r="AV3" s="11">
        <v>44811.876641787159</v>
      </c>
      <c r="AW3" s="11">
        <v>48219.604400841599</v>
      </c>
      <c r="AX3" s="11">
        <v>44214.272994137405</v>
      </c>
      <c r="AY3" s="11">
        <v>45987.812847929068</v>
      </c>
      <c r="AZ3" s="11">
        <v>48371.249203671621</v>
      </c>
      <c r="BA3" s="11">
        <v>53886.5159542619</v>
      </c>
      <c r="BB3" s="11">
        <v>52264.837168149585</v>
      </c>
      <c r="BC3" s="11">
        <v>35858.52062537281</v>
      </c>
      <c r="BD3" s="11">
        <v>40133.325236503464</v>
      </c>
      <c r="BE3" s="11">
        <v>46026.248969974135</v>
      </c>
      <c r="BF3" s="11">
        <v>40407.054601789801</v>
      </c>
      <c r="BG3" s="11">
        <v>45877.857362521259</v>
      </c>
      <c r="BH3" s="11">
        <v>49683.589124213388</v>
      </c>
      <c r="BI3" s="11">
        <v>59136.627911475553</v>
      </c>
      <c r="BJ3" s="11">
        <v>50287.913902255663</v>
      </c>
      <c r="BK3" s="11">
        <v>55171.771752275097</v>
      </c>
      <c r="BL3" s="11">
        <v>58309.963707649069</v>
      </c>
      <c r="BM3" s="11">
        <v>64504.545861997984</v>
      </c>
      <c r="BN3" s="11">
        <v>60712.429681005342</v>
      </c>
      <c r="BO3" s="11">
        <v>58752.991337247804</v>
      </c>
      <c r="BP3" s="11">
        <v>63396.421748033456</v>
      </c>
      <c r="BQ3" s="11">
        <v>67893.509076336617</v>
      </c>
      <c r="BR3" s="11">
        <v>68532.012150469134</v>
      </c>
    </row>
    <row r="4" spans="1:70" ht="15" customHeight="1" x14ac:dyDescent="0.25">
      <c r="A4" s="12" t="s">
        <v>84</v>
      </c>
      <c r="B4" s="13">
        <v>19870.422013422951</v>
      </c>
      <c r="C4" s="13">
        <v>19714.795529821804</v>
      </c>
      <c r="D4" s="13">
        <v>19594.546155822121</v>
      </c>
      <c r="E4" s="13">
        <v>21387.439368853524</v>
      </c>
      <c r="F4" s="13">
        <v>21694.292248804581</v>
      </c>
      <c r="G4" s="13">
        <v>19955.706901431102</v>
      </c>
      <c r="H4" s="13">
        <v>21706.134869186852</v>
      </c>
      <c r="I4" s="13">
        <v>22580.158979551532</v>
      </c>
      <c r="J4" s="13">
        <v>21803.373923529864</v>
      </c>
      <c r="K4" s="13">
        <v>23314.996230534591</v>
      </c>
      <c r="L4" s="13">
        <v>23253.708371254699</v>
      </c>
      <c r="M4" s="13">
        <v>22651.794600095585</v>
      </c>
      <c r="N4" s="13">
        <v>21476.8119391246</v>
      </c>
      <c r="O4" s="13">
        <v>23401.098476823438</v>
      </c>
      <c r="P4" s="13">
        <v>23470.42074017123</v>
      </c>
      <c r="Q4" s="13">
        <v>23185.798809609874</v>
      </c>
      <c r="R4" s="13">
        <v>22455.791199657175</v>
      </c>
      <c r="S4" s="13">
        <v>23410.670078907136</v>
      </c>
      <c r="T4" s="13">
        <v>25144.536139883774</v>
      </c>
      <c r="U4" s="13">
        <v>26364.380738698037</v>
      </c>
      <c r="V4" s="13">
        <v>24595.182318977077</v>
      </c>
      <c r="W4" s="13">
        <v>24903.321944178551</v>
      </c>
      <c r="X4" s="13">
        <v>25890.173850704756</v>
      </c>
      <c r="Y4" s="13">
        <v>27001.876607005652</v>
      </c>
      <c r="Z4" s="13">
        <v>26844.536564586619</v>
      </c>
      <c r="AA4" s="13">
        <v>24630.713272972011</v>
      </c>
      <c r="AB4" s="13">
        <v>26651.240770942346</v>
      </c>
      <c r="AC4" s="13">
        <v>27043.16345322179</v>
      </c>
      <c r="AD4" s="13">
        <v>25683.231429748132</v>
      </c>
      <c r="AE4" s="13">
        <v>24170.438220609918</v>
      </c>
      <c r="AF4" s="13">
        <v>27167.422444038588</v>
      </c>
      <c r="AG4" s="13">
        <v>28131.814935842773</v>
      </c>
      <c r="AH4" s="13">
        <v>25232.443850360243</v>
      </c>
      <c r="AI4" s="13">
        <v>25017.248842731839</v>
      </c>
      <c r="AJ4" s="13">
        <v>27563.473252916574</v>
      </c>
      <c r="AK4" s="13">
        <v>29607.523053991335</v>
      </c>
      <c r="AL4" s="13">
        <v>29247.173669955027</v>
      </c>
      <c r="AM4" s="13">
        <v>28451.409846539544</v>
      </c>
      <c r="AN4" s="13">
        <v>29381.604648390196</v>
      </c>
      <c r="AO4" s="13">
        <v>31020.525835115222</v>
      </c>
      <c r="AP4" s="13">
        <v>34362.46009255723</v>
      </c>
      <c r="AQ4" s="13">
        <v>34082.219943236567</v>
      </c>
      <c r="AR4" s="13">
        <v>31839.887233016765</v>
      </c>
      <c r="AS4" s="13">
        <v>34202.53673118943</v>
      </c>
      <c r="AT4" s="13">
        <v>34065.701264894888</v>
      </c>
      <c r="AU4" s="13">
        <v>34087.435439246379</v>
      </c>
      <c r="AV4" s="13">
        <v>35500.850996191744</v>
      </c>
      <c r="AW4" s="13">
        <v>37488.306299666991</v>
      </c>
      <c r="AX4" s="13">
        <v>34092.609999977147</v>
      </c>
      <c r="AY4" s="13">
        <v>35261.58815118343</v>
      </c>
      <c r="AZ4" s="13">
        <v>37671.523190150721</v>
      </c>
      <c r="BA4" s="13">
        <v>41479.976658688676</v>
      </c>
      <c r="BB4" s="13">
        <v>42191.841812409577</v>
      </c>
      <c r="BC4" s="13">
        <v>25304.509738368321</v>
      </c>
      <c r="BD4" s="13">
        <v>28943.169823045962</v>
      </c>
      <c r="BE4" s="13">
        <v>32477.542626176135</v>
      </c>
      <c r="BF4" s="13">
        <v>29085.716844034592</v>
      </c>
      <c r="BG4" s="13">
        <v>33349.415988883244</v>
      </c>
      <c r="BH4" s="13">
        <v>36947.011476294218</v>
      </c>
      <c r="BI4" s="13">
        <v>44869.124690787947</v>
      </c>
      <c r="BJ4" s="13">
        <v>38548.913137391275</v>
      </c>
      <c r="BK4" s="13">
        <v>42777.079460198554</v>
      </c>
      <c r="BL4" s="13">
        <v>45696.727522842833</v>
      </c>
      <c r="BM4" s="13">
        <v>50229.403086768434</v>
      </c>
      <c r="BN4" s="13">
        <v>48244.871628316541</v>
      </c>
      <c r="BO4" s="13">
        <v>45870.522779299303</v>
      </c>
      <c r="BP4" s="13">
        <v>50034.260413435637</v>
      </c>
      <c r="BQ4" s="13">
        <v>52830.379872201192</v>
      </c>
      <c r="BR4" s="13">
        <v>55662.683446328701</v>
      </c>
    </row>
    <row r="5" spans="1:70" ht="15" customHeight="1" x14ac:dyDescent="0.25">
      <c r="A5" s="81" t="s">
        <v>139</v>
      </c>
      <c r="B5" s="14">
        <v>5162.2272788429027</v>
      </c>
      <c r="C5" s="14">
        <v>5533.5584055674981</v>
      </c>
      <c r="D5" s="14">
        <v>6454.5247399502732</v>
      </c>
      <c r="E5" s="14">
        <v>7929.1077803506687</v>
      </c>
      <c r="F5" s="14">
        <v>5811.6161447357881</v>
      </c>
      <c r="G5" s="14">
        <v>6045.4722569668511</v>
      </c>
      <c r="H5" s="14">
        <v>7423.2997231981453</v>
      </c>
      <c r="I5" s="14">
        <v>7498.3374252923104</v>
      </c>
      <c r="J5" s="14">
        <v>5992.4906300766652</v>
      </c>
      <c r="K5" s="14">
        <v>6955.2352046027308</v>
      </c>
      <c r="L5" s="14">
        <v>7332.0941713131415</v>
      </c>
      <c r="M5" s="14">
        <v>8817.7966133286645</v>
      </c>
      <c r="N5" s="14">
        <v>6302.4365750758607</v>
      </c>
      <c r="O5" s="14">
        <v>7305.3696961799515</v>
      </c>
      <c r="P5" s="14">
        <v>7826.5545945884123</v>
      </c>
      <c r="Q5" s="14">
        <v>8638.3060292567716</v>
      </c>
      <c r="R5" s="14">
        <v>7451.9567464274833</v>
      </c>
      <c r="S5" s="14">
        <v>7679.7569698230891</v>
      </c>
      <c r="T5" s="14">
        <v>7912.6716873259329</v>
      </c>
      <c r="U5" s="14">
        <v>9224.0066187043449</v>
      </c>
      <c r="V5" s="14">
        <v>6827.588826117837</v>
      </c>
      <c r="W5" s="14">
        <v>7286.5520479950328</v>
      </c>
      <c r="X5" s="14">
        <v>7230.5483184487512</v>
      </c>
      <c r="Y5" s="14">
        <v>9230.1718556220148</v>
      </c>
      <c r="Z5" s="14">
        <v>7150.4296650152892</v>
      </c>
      <c r="AA5" s="14">
        <v>7632.8511788627075</v>
      </c>
      <c r="AB5" s="14">
        <v>7166.1433521140916</v>
      </c>
      <c r="AC5" s="14">
        <v>9654.7101553435696</v>
      </c>
      <c r="AD5" s="14">
        <v>7848.9659692070381</v>
      </c>
      <c r="AE5" s="14">
        <v>8174.2660159235083</v>
      </c>
      <c r="AF5" s="14">
        <v>8198.3382124371255</v>
      </c>
      <c r="AG5" s="14">
        <v>9336.6283138156505</v>
      </c>
      <c r="AH5" s="14">
        <v>8123.5944758565875</v>
      </c>
      <c r="AI5" s="14">
        <v>8659.927322758258</v>
      </c>
      <c r="AJ5" s="14">
        <v>7956.5928336777251</v>
      </c>
      <c r="AK5" s="14">
        <v>10493.283367707429</v>
      </c>
      <c r="AL5" s="14">
        <v>8700.5544292229915</v>
      </c>
      <c r="AM5" s="14">
        <v>8738.9248081712249</v>
      </c>
      <c r="AN5" s="14">
        <v>8679.0594516340698</v>
      </c>
      <c r="AO5" s="14">
        <v>10451.425310971712</v>
      </c>
      <c r="AP5" s="14">
        <v>7936.0811288189852</v>
      </c>
      <c r="AQ5" s="14">
        <v>8306.091962703209</v>
      </c>
      <c r="AR5" s="14">
        <v>8838.5681453954148</v>
      </c>
      <c r="AS5" s="14">
        <v>9618.3977630823865</v>
      </c>
      <c r="AT5" s="14">
        <v>8244.1781098317988</v>
      </c>
      <c r="AU5" s="14">
        <v>9056.9971433981827</v>
      </c>
      <c r="AV5" s="14">
        <v>9311.0256455954077</v>
      </c>
      <c r="AW5" s="14">
        <v>10731.298101174611</v>
      </c>
      <c r="AX5" s="14">
        <v>10121.662994160253</v>
      </c>
      <c r="AY5" s="14">
        <v>10726.224696745632</v>
      </c>
      <c r="AZ5" s="14">
        <v>10699.726013520896</v>
      </c>
      <c r="BA5" s="14">
        <v>12406.539295573217</v>
      </c>
      <c r="BB5" s="14">
        <v>10072.995355740006</v>
      </c>
      <c r="BC5" s="14">
        <v>10554.010887004493</v>
      </c>
      <c r="BD5" s="14">
        <v>11190.155413457502</v>
      </c>
      <c r="BE5" s="14">
        <v>13548.706343798001</v>
      </c>
      <c r="BF5" s="14">
        <v>11321.337757755211</v>
      </c>
      <c r="BG5" s="14">
        <v>12528.441373638017</v>
      </c>
      <c r="BH5" s="14">
        <v>12736.577647919168</v>
      </c>
      <c r="BI5" s="14">
        <v>14267.503220687604</v>
      </c>
      <c r="BJ5" s="14">
        <v>11739.000764864388</v>
      </c>
      <c r="BK5" s="14">
        <v>12394.692292076543</v>
      </c>
      <c r="BL5" s="14">
        <v>12613.236184806239</v>
      </c>
      <c r="BM5" s="14">
        <v>14275.142775229551</v>
      </c>
      <c r="BN5" s="14">
        <v>12467.558052688801</v>
      </c>
      <c r="BO5" s="14">
        <v>12882.468557948503</v>
      </c>
      <c r="BP5" s="14">
        <v>13362.161334597818</v>
      </c>
      <c r="BQ5" s="14">
        <v>15063.12920413543</v>
      </c>
      <c r="BR5" s="14">
        <v>12869.328704140438</v>
      </c>
    </row>
    <row r="6" spans="1:70" ht="15" customHeight="1" x14ac:dyDescent="0.25">
      <c r="A6" s="4" t="s">
        <v>85</v>
      </c>
      <c r="B6" s="13">
        <v>13894.232389877565</v>
      </c>
      <c r="C6" s="13">
        <v>17210.365399052731</v>
      </c>
      <c r="D6" s="13">
        <v>15411.175231814321</v>
      </c>
      <c r="E6" s="13">
        <v>16347.879882912976</v>
      </c>
      <c r="F6" s="13">
        <v>12646.409306129108</v>
      </c>
      <c r="G6" s="13">
        <v>15186.044352770194</v>
      </c>
      <c r="H6" s="13">
        <v>17526.56616291311</v>
      </c>
      <c r="I6" s="13">
        <v>22456.003378184909</v>
      </c>
      <c r="J6" s="13">
        <v>17578.33333240472</v>
      </c>
      <c r="K6" s="13">
        <v>14496.843582074194</v>
      </c>
      <c r="L6" s="13">
        <v>15014.247360169244</v>
      </c>
      <c r="M6" s="13">
        <v>14228.191623743629</v>
      </c>
      <c r="N6" s="13">
        <v>16149.665791326537</v>
      </c>
      <c r="O6" s="13">
        <v>17754.863742876627</v>
      </c>
      <c r="P6" s="13">
        <v>16459.596182848931</v>
      </c>
      <c r="Q6" s="13">
        <v>17953.544942093431</v>
      </c>
      <c r="R6" s="13">
        <v>17124.892579545936</v>
      </c>
      <c r="S6" s="13">
        <v>20933.559724109586</v>
      </c>
      <c r="T6" s="13">
        <v>17861.890576284699</v>
      </c>
      <c r="U6" s="13">
        <v>16955.903260287785</v>
      </c>
      <c r="V6" s="13">
        <v>14156.361473593193</v>
      </c>
      <c r="W6" s="13">
        <v>14039.818493312547</v>
      </c>
      <c r="X6" s="13">
        <v>15750.919130604341</v>
      </c>
      <c r="Y6" s="13">
        <v>14186.873424303436</v>
      </c>
      <c r="Z6" s="13">
        <v>10241.840765128192</v>
      </c>
      <c r="AA6" s="13">
        <v>14253.738418674835</v>
      </c>
      <c r="AB6" s="13">
        <v>12269.178545993309</v>
      </c>
      <c r="AC6" s="13">
        <v>13777.824799395148</v>
      </c>
      <c r="AD6" s="13">
        <v>12950.913251027165</v>
      </c>
      <c r="AE6" s="13">
        <v>15823.410152487781</v>
      </c>
      <c r="AF6" s="13">
        <v>17496.137884186461</v>
      </c>
      <c r="AG6" s="13">
        <v>13065.910887532036</v>
      </c>
      <c r="AH6" s="13">
        <v>13515.930990381017</v>
      </c>
      <c r="AI6" s="13">
        <v>15787.765480586822</v>
      </c>
      <c r="AJ6" s="13">
        <v>10004.73529091057</v>
      </c>
      <c r="AK6" s="13">
        <v>12362.092238121575</v>
      </c>
      <c r="AL6" s="13">
        <v>9618.208821362834</v>
      </c>
      <c r="AM6" s="13">
        <v>14164.411459895224</v>
      </c>
      <c r="AN6" s="13">
        <v>15985.716655825698</v>
      </c>
      <c r="AO6" s="13">
        <v>12888.373062916251</v>
      </c>
      <c r="AP6" s="13">
        <v>11123.20408224548</v>
      </c>
      <c r="AQ6" s="13">
        <v>14202.703652088996</v>
      </c>
      <c r="AR6" s="13">
        <v>15968.675533872378</v>
      </c>
      <c r="AS6" s="13">
        <v>15894.65273179315</v>
      </c>
      <c r="AT6" s="13">
        <v>8931.6519705509672</v>
      </c>
      <c r="AU6" s="13">
        <v>15895.054269121747</v>
      </c>
      <c r="AV6" s="13">
        <v>18139.454609839857</v>
      </c>
      <c r="AW6" s="13">
        <v>13651.544150487412</v>
      </c>
      <c r="AX6" s="13">
        <v>10830.213915074351</v>
      </c>
      <c r="AY6" s="13">
        <v>14011.056658379553</v>
      </c>
      <c r="AZ6" s="13">
        <v>15941.173684330332</v>
      </c>
      <c r="BA6" s="13">
        <v>11196.37274221579</v>
      </c>
      <c r="BB6" s="13">
        <v>6926.6760457976879</v>
      </c>
      <c r="BC6" s="13">
        <v>12540.081860462038</v>
      </c>
      <c r="BD6" s="13">
        <v>17023.140169047554</v>
      </c>
      <c r="BE6" s="13">
        <v>14575.706924692724</v>
      </c>
      <c r="BF6" s="13">
        <v>14395.631553845105</v>
      </c>
      <c r="BG6" s="13">
        <v>14694.443730479898</v>
      </c>
      <c r="BH6" s="13">
        <v>13778.851226813838</v>
      </c>
      <c r="BI6" s="13">
        <v>10207.729488861158</v>
      </c>
      <c r="BJ6" s="13">
        <v>11709.634462097869</v>
      </c>
      <c r="BK6" s="13">
        <v>14806.47779973312</v>
      </c>
      <c r="BL6" s="13">
        <v>18466.047513114729</v>
      </c>
      <c r="BM6" s="13">
        <v>15614.329054695747</v>
      </c>
      <c r="BN6" s="13">
        <v>11866.242651908398</v>
      </c>
      <c r="BO6" s="13">
        <v>14867.321423170357</v>
      </c>
      <c r="BP6" s="13">
        <v>19412.566337021086</v>
      </c>
      <c r="BQ6" s="13">
        <v>13288.112638472208</v>
      </c>
      <c r="BR6" s="13">
        <v>13145.266984205597</v>
      </c>
    </row>
    <row r="7" spans="1:70" ht="15" customHeight="1" x14ac:dyDescent="0.25">
      <c r="A7" s="15" t="s">
        <v>86</v>
      </c>
      <c r="B7" s="14">
        <v>10660.342042769278</v>
      </c>
      <c r="C7" s="14">
        <v>11510.721001102922</v>
      </c>
      <c r="D7" s="14">
        <v>9993.6043333494526</v>
      </c>
      <c r="E7" s="14">
        <v>12712.079352519733</v>
      </c>
      <c r="F7" s="14">
        <v>13166.191211472909</v>
      </c>
      <c r="G7" s="14">
        <v>12642.501279639111</v>
      </c>
      <c r="H7" s="14">
        <v>12197.100617111169</v>
      </c>
      <c r="I7" s="14">
        <v>12691.014993122853</v>
      </c>
      <c r="J7" s="14">
        <v>10347.42989397583</v>
      </c>
      <c r="K7" s="14">
        <v>10703.78842685706</v>
      </c>
      <c r="L7" s="14">
        <v>10963.971310067765</v>
      </c>
      <c r="M7" s="14">
        <v>11034.081547716371</v>
      </c>
      <c r="N7" s="14">
        <v>10681.198490443374</v>
      </c>
      <c r="O7" s="14">
        <v>10851.555266730789</v>
      </c>
      <c r="P7" s="14">
        <v>12064.731728089368</v>
      </c>
      <c r="Q7" s="14">
        <v>12422.692692393406</v>
      </c>
      <c r="R7" s="14">
        <v>11834.281744107493</v>
      </c>
      <c r="S7" s="14">
        <v>12056.991269562421</v>
      </c>
      <c r="T7" s="14">
        <v>14326.26924889067</v>
      </c>
      <c r="U7" s="14">
        <v>15125.991130049008</v>
      </c>
      <c r="V7" s="14">
        <v>14917.964770094994</v>
      </c>
      <c r="W7" s="14">
        <v>15553.139417489791</v>
      </c>
      <c r="X7" s="14">
        <v>16070.654546902428</v>
      </c>
      <c r="Y7" s="14">
        <v>15323.578088655484</v>
      </c>
      <c r="Z7" s="14">
        <v>15402.549651764564</v>
      </c>
      <c r="AA7" s="14">
        <v>15290.242376781991</v>
      </c>
      <c r="AB7" s="14">
        <v>15979.459552147879</v>
      </c>
      <c r="AC7" s="14">
        <v>16561.142549886517</v>
      </c>
      <c r="AD7" s="14">
        <v>15450.95230290566</v>
      </c>
      <c r="AE7" s="14">
        <v>14414.142102327407</v>
      </c>
      <c r="AF7" s="14">
        <v>13884.72700655558</v>
      </c>
      <c r="AG7" s="14">
        <v>19404.899502637898</v>
      </c>
      <c r="AH7" s="14">
        <v>18410.157100347646</v>
      </c>
      <c r="AI7" s="14">
        <v>16606.11816005049</v>
      </c>
      <c r="AJ7" s="14">
        <v>17986.923345497726</v>
      </c>
      <c r="AK7" s="14">
        <v>18535.365394104141</v>
      </c>
      <c r="AL7" s="14">
        <v>20226.367421094637</v>
      </c>
      <c r="AM7" s="14">
        <v>16973.360048979524</v>
      </c>
      <c r="AN7" s="14">
        <v>18003.014781826478</v>
      </c>
      <c r="AO7" s="14">
        <v>21274.235748099367</v>
      </c>
      <c r="AP7" s="14">
        <v>22452.435842465398</v>
      </c>
      <c r="AQ7" s="14">
        <v>17135.434983125619</v>
      </c>
      <c r="AR7" s="14">
        <v>19567.248317029902</v>
      </c>
      <c r="AS7" s="14">
        <v>23003.224857379086</v>
      </c>
      <c r="AT7" s="14">
        <v>24609.123563150817</v>
      </c>
      <c r="AU7" s="14">
        <v>22309.305603821314</v>
      </c>
      <c r="AV7" s="14">
        <v>21508.048003067357</v>
      </c>
      <c r="AW7" s="14">
        <v>26051.156829960524</v>
      </c>
      <c r="AX7" s="14">
        <v>26328.798480237263</v>
      </c>
      <c r="AY7" s="14">
        <v>23982.355677416617</v>
      </c>
      <c r="AZ7" s="14">
        <v>24143.148798106988</v>
      </c>
      <c r="BA7" s="14">
        <v>29150.813044239127</v>
      </c>
      <c r="BB7" s="14">
        <v>26048.844452577403</v>
      </c>
      <c r="BC7" s="14">
        <v>5741.6137203558883</v>
      </c>
      <c r="BD7" s="14">
        <v>5318.222300139766</v>
      </c>
      <c r="BE7" s="14">
        <v>7488.539526926942</v>
      </c>
      <c r="BF7" s="14">
        <v>8127.3983081873894</v>
      </c>
      <c r="BG7" s="14">
        <v>9341.7556390783993</v>
      </c>
      <c r="BH7" s="14">
        <v>11495.417713325945</v>
      </c>
      <c r="BI7" s="14">
        <v>16652.664339408268</v>
      </c>
      <c r="BJ7" s="14">
        <v>20116.072761428524</v>
      </c>
      <c r="BK7" s="14">
        <v>21107.757901711921</v>
      </c>
      <c r="BL7" s="14">
        <v>24394.62731807831</v>
      </c>
      <c r="BM7" s="14">
        <v>24792.012002351232</v>
      </c>
      <c r="BN7" s="14">
        <v>26681.872101935209</v>
      </c>
      <c r="BO7" s="14">
        <v>20991.426091078021</v>
      </c>
      <c r="BP7" s="14">
        <v>23933.412838300086</v>
      </c>
      <c r="BQ7" s="14">
        <v>27250.0567813956</v>
      </c>
      <c r="BR7" s="14">
        <v>31601.726951481</v>
      </c>
    </row>
    <row r="8" spans="1:70" ht="15" customHeight="1" x14ac:dyDescent="0.25">
      <c r="A8" s="12" t="s">
        <v>87</v>
      </c>
      <c r="B8" s="13">
        <v>657.33980926446191</v>
      </c>
      <c r="C8" s="13">
        <v>630.94586613364004</v>
      </c>
      <c r="D8" s="13">
        <v>380.64781224547323</v>
      </c>
      <c r="E8" s="13">
        <v>552.97700392777688</v>
      </c>
      <c r="F8" s="13">
        <v>738.48888230917692</v>
      </c>
      <c r="G8" s="13">
        <v>659.11675602015737</v>
      </c>
      <c r="H8" s="13">
        <v>927.70201079951323</v>
      </c>
      <c r="I8" s="13">
        <v>763.32209543293811</v>
      </c>
      <c r="J8" s="13">
        <v>450.95961603987183</v>
      </c>
      <c r="K8" s="13">
        <v>698.97898689771898</v>
      </c>
      <c r="L8" s="13">
        <v>841.98162219167648</v>
      </c>
      <c r="M8" s="13">
        <v>852.37666367300949</v>
      </c>
      <c r="N8" s="13">
        <v>773.81915407406996</v>
      </c>
      <c r="O8" s="13">
        <v>1197.8672856023813</v>
      </c>
      <c r="P8" s="13">
        <v>664.45627565408563</v>
      </c>
      <c r="Q8" s="13">
        <v>1485.072406113806</v>
      </c>
      <c r="R8" s="13">
        <v>1223.7794386917624</v>
      </c>
      <c r="S8" s="13">
        <v>1358.1120849724286</v>
      </c>
      <c r="T8" s="13">
        <v>1175.0760561091274</v>
      </c>
      <c r="U8" s="13">
        <v>1578.8572356430677</v>
      </c>
      <c r="V8" s="13">
        <v>982.81003258671683</v>
      </c>
      <c r="W8" s="13">
        <v>1564.016244054862</v>
      </c>
      <c r="X8" s="13">
        <v>1462.3264438423919</v>
      </c>
      <c r="Y8" s="13">
        <v>959.09679471238383</v>
      </c>
      <c r="Z8" s="13">
        <v>780.14110147626991</v>
      </c>
      <c r="AA8" s="13">
        <v>1677.0484899451415</v>
      </c>
      <c r="AB8" s="13">
        <v>1878.5811224952247</v>
      </c>
      <c r="AC8" s="13">
        <v>1684.1591031231139</v>
      </c>
      <c r="AD8" s="13">
        <v>1428.1302074206505</v>
      </c>
      <c r="AE8" s="13">
        <v>1074.5015695676213</v>
      </c>
      <c r="AF8" s="13">
        <v>1917.1288763666978</v>
      </c>
      <c r="AG8" s="13">
        <v>2961.8853623893265</v>
      </c>
      <c r="AH8" s="13">
        <v>3342.7024262004438</v>
      </c>
      <c r="AI8" s="13">
        <v>3656.3979650950423</v>
      </c>
      <c r="AJ8" s="13">
        <v>3207.1800919539187</v>
      </c>
      <c r="AK8" s="13">
        <v>3697.1135167505954</v>
      </c>
      <c r="AL8" s="13">
        <v>3524.1390657522093</v>
      </c>
      <c r="AM8" s="13">
        <v>2957.3881734631532</v>
      </c>
      <c r="AN8" s="13">
        <v>2778.7684502278798</v>
      </c>
      <c r="AO8" s="13">
        <v>3152.415310556757</v>
      </c>
      <c r="AP8" s="13">
        <v>3259.2577799243913</v>
      </c>
      <c r="AQ8" s="13">
        <v>2978.6860727657386</v>
      </c>
      <c r="AR8" s="13">
        <v>3054.0524962591476</v>
      </c>
      <c r="AS8" s="13">
        <v>4652.0516510507223</v>
      </c>
      <c r="AT8" s="13">
        <v>5276.6998183023316</v>
      </c>
      <c r="AU8" s="13">
        <v>5568.6720579181247</v>
      </c>
      <c r="AV8" s="13">
        <v>5817.5184750953122</v>
      </c>
      <c r="AW8" s="13">
        <v>6500.6846486842314</v>
      </c>
      <c r="AX8" s="13">
        <v>5726.9734212884459</v>
      </c>
      <c r="AY8" s="13">
        <v>5732.3669432391698</v>
      </c>
      <c r="AZ8" s="13">
        <v>5084.20579100144</v>
      </c>
      <c r="BA8" s="13">
        <v>6249.4368444709453</v>
      </c>
      <c r="BB8" s="13">
        <v>4515.6443663894852</v>
      </c>
      <c r="BC8" s="13">
        <v>1573.9942137063897</v>
      </c>
      <c r="BD8" s="13">
        <v>1809.3947932115291</v>
      </c>
      <c r="BE8" s="13">
        <v>2619.5856266925971</v>
      </c>
      <c r="BF8" s="13">
        <v>2832.2676017638605</v>
      </c>
      <c r="BG8" s="13">
        <v>3826.3827964788102</v>
      </c>
      <c r="BH8" s="13">
        <v>3568.3618807156081</v>
      </c>
      <c r="BI8" s="13">
        <v>4111.0777210417209</v>
      </c>
      <c r="BJ8" s="13">
        <v>6686.4122245800008</v>
      </c>
      <c r="BK8" s="13">
        <v>8002.9305894400004</v>
      </c>
      <c r="BL8" s="13">
        <v>8415.2783065466683</v>
      </c>
      <c r="BM8" s="13">
        <v>6545.9775794800007</v>
      </c>
      <c r="BN8" s="13">
        <v>8398.3466157399998</v>
      </c>
      <c r="BO8" s="13">
        <v>6039.7869861099998</v>
      </c>
      <c r="BP8" s="13">
        <v>4661.2321996299997</v>
      </c>
      <c r="BQ8" s="13">
        <v>7091.9472281600001</v>
      </c>
      <c r="BR8" s="13">
        <v>9841.5802565499998</v>
      </c>
    </row>
    <row r="9" spans="1:70" ht="15" customHeight="1" x14ac:dyDescent="0.25">
      <c r="A9" s="12" t="s">
        <v>88</v>
      </c>
      <c r="B9" s="13">
        <v>10003.002233504814</v>
      </c>
      <c r="C9" s="13">
        <v>10879.775134969283</v>
      </c>
      <c r="D9" s="13">
        <v>9612.9565211039808</v>
      </c>
      <c r="E9" s="13">
        <v>12159.102348591958</v>
      </c>
      <c r="F9" s="13">
        <v>12427.702329163732</v>
      </c>
      <c r="G9" s="13">
        <v>11983.384523618955</v>
      </c>
      <c r="H9" s="13">
        <v>11269.398606311657</v>
      </c>
      <c r="I9" s="13">
        <v>11927.692897689916</v>
      </c>
      <c r="J9" s="13">
        <v>9896.4702779359577</v>
      </c>
      <c r="K9" s="13">
        <v>10004.809439959341</v>
      </c>
      <c r="L9" s="13">
        <v>10121.989687876088</v>
      </c>
      <c r="M9" s="13">
        <v>10181.70488404336</v>
      </c>
      <c r="N9" s="13">
        <v>9907.3793363693039</v>
      </c>
      <c r="O9" s="13">
        <v>9653.687981128407</v>
      </c>
      <c r="P9" s="13">
        <v>11400.275452435282</v>
      </c>
      <c r="Q9" s="13">
        <v>10937.6202862796</v>
      </c>
      <c r="R9" s="13">
        <v>10610.502305415728</v>
      </c>
      <c r="S9" s="13">
        <v>10698.879184589994</v>
      </c>
      <c r="T9" s="13">
        <v>13151.193192781544</v>
      </c>
      <c r="U9" s="13">
        <v>13547.133894405939</v>
      </c>
      <c r="V9" s="13">
        <v>13935.154737508279</v>
      </c>
      <c r="W9" s="13">
        <v>13989.123173434929</v>
      </c>
      <c r="X9" s="13">
        <v>14608.328103060036</v>
      </c>
      <c r="Y9" s="13">
        <v>14364.481293943101</v>
      </c>
      <c r="Z9" s="13">
        <v>14622.408550288294</v>
      </c>
      <c r="AA9" s="13">
        <v>13613.193886836849</v>
      </c>
      <c r="AB9" s="13">
        <v>14100.878429652654</v>
      </c>
      <c r="AC9" s="13">
        <v>14876.983446763406</v>
      </c>
      <c r="AD9" s="13">
        <v>14022.822095485009</v>
      </c>
      <c r="AE9" s="13">
        <v>13339.640532759786</v>
      </c>
      <c r="AF9" s="13">
        <v>11967.598130188882</v>
      </c>
      <c r="AG9" s="13">
        <v>16443.014140248568</v>
      </c>
      <c r="AH9" s="13">
        <v>15067.454674147204</v>
      </c>
      <c r="AI9" s="13">
        <v>12949.720194955446</v>
      </c>
      <c r="AJ9" s="13">
        <v>14779.743253543807</v>
      </c>
      <c r="AK9" s="13">
        <v>14838.251877353545</v>
      </c>
      <c r="AL9" s="13">
        <v>16702.228355342428</v>
      </c>
      <c r="AM9" s="13">
        <v>14015.97187551637</v>
      </c>
      <c r="AN9" s="13">
        <v>15224.246331598599</v>
      </c>
      <c r="AO9" s="13">
        <v>18121.82043754261</v>
      </c>
      <c r="AP9" s="13">
        <v>19193.178062541003</v>
      </c>
      <c r="AQ9" s="13">
        <v>14156.74891035988</v>
      </c>
      <c r="AR9" s="13">
        <v>16513.195820770754</v>
      </c>
      <c r="AS9" s="13">
        <v>18351.173206328363</v>
      </c>
      <c r="AT9" s="13">
        <v>19332.423744848482</v>
      </c>
      <c r="AU9" s="13">
        <v>16740.633545903191</v>
      </c>
      <c r="AV9" s="13">
        <v>15690.529527972043</v>
      </c>
      <c r="AW9" s="13">
        <v>19550.472181276295</v>
      </c>
      <c r="AX9" s="13">
        <v>20601.82505894882</v>
      </c>
      <c r="AY9" s="13">
        <v>18249.988734177448</v>
      </c>
      <c r="AZ9" s="13">
        <v>19058.943007105547</v>
      </c>
      <c r="BA9" s="13">
        <v>22901.376199768183</v>
      </c>
      <c r="BB9" s="13">
        <v>21533.200086187921</v>
      </c>
      <c r="BC9" s="13">
        <v>4167.6195066494975</v>
      </c>
      <c r="BD9" s="13">
        <v>3508.8275069282367</v>
      </c>
      <c r="BE9" s="13">
        <v>4868.9539002343445</v>
      </c>
      <c r="BF9" s="13">
        <v>5295.1307064235298</v>
      </c>
      <c r="BG9" s="13">
        <v>5515.3728425995887</v>
      </c>
      <c r="BH9" s="13">
        <v>7927.0558326103383</v>
      </c>
      <c r="BI9" s="13">
        <v>12541.586618366549</v>
      </c>
      <c r="BJ9" s="13">
        <v>13429.660536848523</v>
      </c>
      <c r="BK9" s="13">
        <v>13104.82731227192</v>
      </c>
      <c r="BL9" s="13">
        <v>15979.349011531642</v>
      </c>
      <c r="BM9" s="13">
        <v>18246.034422871231</v>
      </c>
      <c r="BN9" s="13">
        <v>18283.525486195205</v>
      </c>
      <c r="BO9" s="13">
        <v>14951.639104968019</v>
      </c>
      <c r="BP9" s="13">
        <v>19272.180638670088</v>
      </c>
      <c r="BQ9" s="13">
        <v>20158.109553235598</v>
      </c>
      <c r="BR9" s="13">
        <v>21760.146694931002</v>
      </c>
    </row>
    <row r="10" spans="1:70" ht="15" customHeight="1" x14ac:dyDescent="0.25">
      <c r="A10" s="15" t="s">
        <v>89</v>
      </c>
      <c r="B10" s="14">
        <v>17635.388089568281</v>
      </c>
      <c r="C10" s="14">
        <v>20693.093695007399</v>
      </c>
      <c r="D10" s="14">
        <v>19619.767534154213</v>
      </c>
      <c r="E10" s="14">
        <v>22454.470587300853</v>
      </c>
      <c r="F10" s="14">
        <v>19258.275852119608</v>
      </c>
      <c r="G10" s="14">
        <v>19515.876356231169</v>
      </c>
      <c r="H10" s="14">
        <v>21361.171034157429</v>
      </c>
      <c r="I10" s="14">
        <v>23461.537608002302</v>
      </c>
      <c r="J10" s="14">
        <v>19152.682447759165</v>
      </c>
      <c r="K10" s="14">
        <v>19419.934709698598</v>
      </c>
      <c r="L10" s="14">
        <v>18549.611728834352</v>
      </c>
      <c r="M10" s="14">
        <v>19113.775935452632</v>
      </c>
      <c r="N10" s="14">
        <v>18363.966474112429</v>
      </c>
      <c r="O10" s="14">
        <v>20816.476203485559</v>
      </c>
      <c r="P10" s="14">
        <v>21421.163654824228</v>
      </c>
      <c r="Q10" s="14">
        <v>23380.129365210392</v>
      </c>
      <c r="R10" s="14">
        <v>21107.946504854506</v>
      </c>
      <c r="S10" s="14">
        <v>23995.960466469984</v>
      </c>
      <c r="T10" s="14">
        <v>24331.850657604213</v>
      </c>
      <c r="U10" s="14">
        <v>24162.446083335883</v>
      </c>
      <c r="V10" s="14">
        <v>21092.374801193811</v>
      </c>
      <c r="W10" s="14">
        <v>21980.261046340311</v>
      </c>
      <c r="X10" s="14">
        <v>23532.141142204699</v>
      </c>
      <c r="Y10" s="14">
        <v>21224.779124267039</v>
      </c>
      <c r="Z10" s="14">
        <v>17983.042966899222</v>
      </c>
      <c r="AA10" s="14">
        <v>20942.836552184857</v>
      </c>
      <c r="AB10" s="14">
        <v>20379.162118573029</v>
      </c>
      <c r="AC10" s="14">
        <v>22698.021435173774</v>
      </c>
      <c r="AD10" s="14">
        <v>20090.366703968553</v>
      </c>
      <c r="AE10" s="14">
        <v>21136.224632273104</v>
      </c>
      <c r="AF10" s="14">
        <v>24679.906657165029</v>
      </c>
      <c r="AG10" s="14">
        <v>25745.053637876041</v>
      </c>
      <c r="AH10" s="14">
        <v>22710.783043842974</v>
      </c>
      <c r="AI10" s="14">
        <v>23522.900643090674</v>
      </c>
      <c r="AJ10" s="14">
        <v>21537.158940470978</v>
      </c>
      <c r="AK10" s="14">
        <v>24181.518372595372</v>
      </c>
      <c r="AL10" s="14">
        <v>22471.741221358778</v>
      </c>
      <c r="AM10" s="14">
        <v>23508.428594864061</v>
      </c>
      <c r="AN10" s="14">
        <v>26430.108686136013</v>
      </c>
      <c r="AO10" s="14">
        <v>26992.012497641153</v>
      </c>
      <c r="AP10" s="14">
        <v>26615.433929538416</v>
      </c>
      <c r="AQ10" s="14">
        <v>26593.040032650606</v>
      </c>
      <c r="AR10" s="14">
        <v>28228.854325571567</v>
      </c>
      <c r="AS10" s="14">
        <v>31801.318712239412</v>
      </c>
      <c r="AT10" s="14">
        <v>27144.492595118718</v>
      </c>
      <c r="AU10" s="14">
        <v>31611.421938982905</v>
      </c>
      <c r="AV10" s="14">
        <v>31678.757339244075</v>
      </c>
      <c r="AW10" s="14">
        <v>33160.223126654302</v>
      </c>
      <c r="AX10" s="14">
        <v>28439.415220437262</v>
      </c>
      <c r="AY10" s="14">
        <v>30834.98551455716</v>
      </c>
      <c r="AZ10" s="14">
        <v>32328.129554662377</v>
      </c>
      <c r="BA10" s="14">
        <v>34612.664710343219</v>
      </c>
      <c r="BB10" s="14">
        <v>30386.56484177773</v>
      </c>
      <c r="BC10" s="14">
        <v>18726.825176598551</v>
      </c>
      <c r="BD10" s="14">
        <v>21214.058706904187</v>
      </c>
      <c r="BE10" s="14">
        <v>23298.511274719538</v>
      </c>
      <c r="BF10" s="14">
        <v>21885.872726744929</v>
      </c>
      <c r="BG10" s="14">
        <v>24563.677822843871</v>
      </c>
      <c r="BH10" s="14">
        <v>26323.522934483284</v>
      </c>
      <c r="BI10" s="14">
        <v>29757.093515927918</v>
      </c>
      <c r="BJ10" s="14">
        <v>28670.948158961586</v>
      </c>
      <c r="BK10" s="14">
        <v>33962.30172700627</v>
      </c>
      <c r="BL10" s="14">
        <v>37704.30310010189</v>
      </c>
      <c r="BM10" s="14">
        <v>37367.195055626085</v>
      </c>
      <c r="BN10" s="14">
        <v>37119.740021629099</v>
      </c>
      <c r="BO10" s="14">
        <v>32414.652492325946</v>
      </c>
      <c r="BP10" s="14">
        <v>40248.666844225299</v>
      </c>
      <c r="BQ10" s="14">
        <v>35448.284168594946</v>
      </c>
      <c r="BR10" s="14">
        <v>37086.7922566626</v>
      </c>
    </row>
    <row r="11" spans="1:70" ht="15" customHeight="1" x14ac:dyDescent="0.25">
      <c r="A11" s="12" t="s">
        <v>90</v>
      </c>
      <c r="B11" s="13">
        <v>13474.014554405152</v>
      </c>
      <c r="C11" s="13">
        <v>16215.043805546919</v>
      </c>
      <c r="D11" s="13">
        <v>15200.937449758721</v>
      </c>
      <c r="E11" s="13">
        <v>17454.426618437461</v>
      </c>
      <c r="F11" s="13">
        <v>14391.344898903302</v>
      </c>
      <c r="G11" s="13">
        <v>14679.148415710983</v>
      </c>
      <c r="H11" s="13">
        <v>16492.513862210348</v>
      </c>
      <c r="I11" s="13">
        <v>18442.271071890023</v>
      </c>
      <c r="J11" s="13">
        <v>14626.883708819796</v>
      </c>
      <c r="K11" s="13">
        <v>14606.96168186523</v>
      </c>
      <c r="L11" s="13">
        <v>13558.470226078682</v>
      </c>
      <c r="M11" s="13">
        <v>14197.243599741485</v>
      </c>
      <c r="N11" s="13">
        <v>14232.450264411353</v>
      </c>
      <c r="O11" s="13">
        <v>16680.081733598632</v>
      </c>
      <c r="P11" s="13">
        <v>16397.785704189901</v>
      </c>
      <c r="Q11" s="13">
        <v>17136.438988994723</v>
      </c>
      <c r="R11" s="13">
        <v>16480.99140644979</v>
      </c>
      <c r="S11" s="13">
        <v>19331.733395577688</v>
      </c>
      <c r="T11" s="13">
        <v>19486.145198843096</v>
      </c>
      <c r="U11" s="13">
        <v>19331.744497690233</v>
      </c>
      <c r="V11" s="13">
        <v>16246.797302654224</v>
      </c>
      <c r="W11" s="13">
        <v>17109.123774233583</v>
      </c>
      <c r="X11" s="13">
        <v>15794.476144305332</v>
      </c>
      <c r="Y11" s="13">
        <v>16279.959774534895</v>
      </c>
      <c r="Z11" s="13">
        <v>12609.370391272183</v>
      </c>
      <c r="AA11" s="13">
        <v>15418.085562951181</v>
      </c>
      <c r="AB11" s="13">
        <v>14586.756312328658</v>
      </c>
      <c r="AC11" s="13">
        <v>16962.644992322799</v>
      </c>
      <c r="AD11" s="13">
        <v>14666.959736144239</v>
      </c>
      <c r="AE11" s="13">
        <v>15281.494151946219</v>
      </c>
      <c r="AF11" s="13">
        <v>18957.143142676097</v>
      </c>
      <c r="AG11" s="13">
        <v>18901.470083643359</v>
      </c>
      <c r="AH11" s="13">
        <v>17292.288086428631</v>
      </c>
      <c r="AI11" s="13">
        <v>17625.507376149188</v>
      </c>
      <c r="AJ11" s="13">
        <v>15518.372504001531</v>
      </c>
      <c r="AK11" s="13">
        <v>17664.887033420648</v>
      </c>
      <c r="AL11" s="13">
        <v>15823.291607890893</v>
      </c>
      <c r="AM11" s="13">
        <v>16693.154982538716</v>
      </c>
      <c r="AN11" s="13">
        <v>20001.965665407854</v>
      </c>
      <c r="AO11" s="13">
        <v>20386.804744162539</v>
      </c>
      <c r="AP11" s="13">
        <v>20344.885478270717</v>
      </c>
      <c r="AQ11" s="13">
        <v>20326.545593878767</v>
      </c>
      <c r="AR11" s="13">
        <v>21817.084168431094</v>
      </c>
      <c r="AS11" s="13">
        <v>24733.36975941942</v>
      </c>
      <c r="AT11" s="13">
        <v>20574.814199301807</v>
      </c>
      <c r="AU11" s="13">
        <v>24167.45774697989</v>
      </c>
      <c r="AV11" s="13">
        <v>24263.218542479244</v>
      </c>
      <c r="AW11" s="13">
        <v>24932.67651123906</v>
      </c>
      <c r="AX11" s="13">
        <v>21070.487659602801</v>
      </c>
      <c r="AY11" s="13">
        <v>23907.73650306249</v>
      </c>
      <c r="AZ11" s="13">
        <v>24606.152561169889</v>
      </c>
      <c r="BA11" s="13">
        <v>26896.029276164834</v>
      </c>
      <c r="BB11" s="13">
        <v>23553.335046223576</v>
      </c>
      <c r="BC11" s="13">
        <v>15425.30536140527</v>
      </c>
      <c r="BD11" s="13">
        <v>17758.108329751358</v>
      </c>
      <c r="BE11" s="13">
        <v>19160.719262619805</v>
      </c>
      <c r="BF11" s="13">
        <v>18364.890997798051</v>
      </c>
      <c r="BG11" s="13">
        <v>20560.48821020079</v>
      </c>
      <c r="BH11" s="13">
        <v>21956.793483561178</v>
      </c>
      <c r="BI11" s="13">
        <v>25086.729308439986</v>
      </c>
      <c r="BJ11" s="13">
        <v>22769.574106390002</v>
      </c>
      <c r="BK11" s="13">
        <v>27428.260848999998</v>
      </c>
      <c r="BL11" s="13">
        <v>31166.953051720804</v>
      </c>
      <c r="BM11" s="13">
        <v>30340.049132</v>
      </c>
      <c r="BN11" s="13">
        <v>29970.719475000005</v>
      </c>
      <c r="BO11" s="13">
        <v>25381.165192649998</v>
      </c>
      <c r="BP11" s="13">
        <v>32934.191739920003</v>
      </c>
      <c r="BQ11" s="13">
        <v>28807.440315</v>
      </c>
      <c r="BR11" s="13">
        <v>30079.782860399999</v>
      </c>
    </row>
    <row r="12" spans="1:70" ht="15" customHeight="1" x14ac:dyDescent="0.25">
      <c r="A12" s="12" t="s">
        <v>91</v>
      </c>
      <c r="B12" s="13">
        <v>4161.3735351631267</v>
      </c>
      <c r="C12" s="13">
        <v>4478.0498894604798</v>
      </c>
      <c r="D12" s="13">
        <v>4418.830084395493</v>
      </c>
      <c r="E12" s="13">
        <v>5000.0439688633915</v>
      </c>
      <c r="F12" s="13">
        <v>4866.9309532163052</v>
      </c>
      <c r="G12" s="13">
        <v>4836.7279405201843</v>
      </c>
      <c r="H12" s="13">
        <v>4868.6571719470794</v>
      </c>
      <c r="I12" s="13">
        <v>5019.266536112279</v>
      </c>
      <c r="J12" s="13">
        <v>4525.7987389393693</v>
      </c>
      <c r="K12" s="13">
        <v>4812.9730278333673</v>
      </c>
      <c r="L12" s="13">
        <v>4991.1415027556732</v>
      </c>
      <c r="M12" s="13">
        <v>4916.5323357111492</v>
      </c>
      <c r="N12" s="13">
        <v>4131.5162097010771</v>
      </c>
      <c r="O12" s="13">
        <v>4136.3944698869273</v>
      </c>
      <c r="P12" s="13">
        <v>5023.3779506343235</v>
      </c>
      <c r="Q12" s="13">
        <v>6243.690376215668</v>
      </c>
      <c r="R12" s="13">
        <v>4626.9550984047164</v>
      </c>
      <c r="S12" s="13">
        <v>4664.2270708922961</v>
      </c>
      <c r="T12" s="13">
        <v>4845.7054587611183</v>
      </c>
      <c r="U12" s="13">
        <v>4830.7015856456474</v>
      </c>
      <c r="V12" s="13">
        <v>4845.5774985395856</v>
      </c>
      <c r="W12" s="13">
        <v>4871.1372721067255</v>
      </c>
      <c r="X12" s="13">
        <v>7737.6649978993673</v>
      </c>
      <c r="Y12" s="13">
        <v>4944.8193497321436</v>
      </c>
      <c r="Z12" s="13">
        <v>5373.672575627038</v>
      </c>
      <c r="AA12" s="13">
        <v>5524.7509892336784</v>
      </c>
      <c r="AB12" s="13">
        <v>5792.4058062443692</v>
      </c>
      <c r="AC12" s="13">
        <v>5735.3764428509721</v>
      </c>
      <c r="AD12" s="13">
        <v>5423.4069678243159</v>
      </c>
      <c r="AE12" s="13">
        <v>5854.7304803268844</v>
      </c>
      <c r="AF12" s="13">
        <v>5722.7635144889337</v>
      </c>
      <c r="AG12" s="13">
        <v>6843.583554232684</v>
      </c>
      <c r="AH12" s="13">
        <v>5418.4949574143429</v>
      </c>
      <c r="AI12" s="13">
        <v>5897.3932669414826</v>
      </c>
      <c r="AJ12" s="13">
        <v>6018.7864364694487</v>
      </c>
      <c r="AK12" s="13">
        <v>6516.6313391747253</v>
      </c>
      <c r="AL12" s="13">
        <v>6648.4496134678839</v>
      </c>
      <c r="AM12" s="13">
        <v>6815.2736123253435</v>
      </c>
      <c r="AN12" s="13">
        <v>6428.1430207281546</v>
      </c>
      <c r="AO12" s="13">
        <v>6605.2077534786185</v>
      </c>
      <c r="AP12" s="13">
        <v>6270.5484512677003</v>
      </c>
      <c r="AQ12" s="13">
        <v>6266.494438771836</v>
      </c>
      <c r="AR12" s="13">
        <v>6411.7701571404714</v>
      </c>
      <c r="AS12" s="13">
        <v>7067.9489528199929</v>
      </c>
      <c r="AT12" s="13">
        <v>6569.678395816909</v>
      </c>
      <c r="AU12" s="13">
        <v>7443.9641920030153</v>
      </c>
      <c r="AV12" s="13">
        <v>7415.538796764833</v>
      </c>
      <c r="AW12" s="13">
        <v>8227.5466154152455</v>
      </c>
      <c r="AX12" s="13">
        <v>7368.9275608344606</v>
      </c>
      <c r="AY12" s="13">
        <v>6927.2490114946704</v>
      </c>
      <c r="AZ12" s="13">
        <v>7721.9769934924861</v>
      </c>
      <c r="BA12" s="13">
        <v>7716.6354341783845</v>
      </c>
      <c r="BB12" s="13">
        <v>6833.2297955541544</v>
      </c>
      <c r="BC12" s="13">
        <v>3301.5198151932818</v>
      </c>
      <c r="BD12" s="13">
        <v>3455.9503771528307</v>
      </c>
      <c r="BE12" s="13">
        <v>4137.7920120997333</v>
      </c>
      <c r="BF12" s="13">
        <v>3520.981728946876</v>
      </c>
      <c r="BG12" s="13">
        <v>4003.1896126430811</v>
      </c>
      <c r="BH12" s="13">
        <v>4366.7294509221101</v>
      </c>
      <c r="BI12" s="13">
        <v>4670.3642074879335</v>
      </c>
      <c r="BJ12" s="13">
        <v>5901.3740525715821</v>
      </c>
      <c r="BK12" s="13">
        <v>6534.0408780062753</v>
      </c>
      <c r="BL12" s="13">
        <v>6537.3500483810858</v>
      </c>
      <c r="BM12" s="13">
        <v>7027.1459236260862</v>
      </c>
      <c r="BN12" s="13">
        <v>7149.0205466291</v>
      </c>
      <c r="BO12" s="13">
        <v>7033.4872996759505</v>
      </c>
      <c r="BP12" s="13">
        <v>7314.4751043053011</v>
      </c>
      <c r="BQ12" s="13">
        <v>6640.8438535949499</v>
      </c>
      <c r="BR12" s="13">
        <v>7007.0093962625997</v>
      </c>
    </row>
    <row r="13" spans="1:70" ht="15" customHeight="1" x14ac:dyDescent="0.25">
      <c r="A13" s="15" t="s">
        <v>92</v>
      </c>
      <c r="B13" s="14">
        <v>-6975.0460467990024</v>
      </c>
      <c r="C13" s="14">
        <v>-9182.3726939044755</v>
      </c>
      <c r="D13" s="14">
        <v>-9626.16320080476</v>
      </c>
      <c r="E13" s="14">
        <v>-9742.3912347811183</v>
      </c>
      <c r="F13" s="14">
        <v>-6092.0846406466999</v>
      </c>
      <c r="G13" s="14">
        <v>-6873.3750765920558</v>
      </c>
      <c r="H13" s="14">
        <v>-9164.0704170462595</v>
      </c>
      <c r="I13" s="14">
        <v>-10770.522614879448</v>
      </c>
      <c r="J13" s="14">
        <v>-8805.2525537833371</v>
      </c>
      <c r="K13" s="14">
        <v>-8716.1462828415388</v>
      </c>
      <c r="L13" s="14">
        <v>-7585.6404187665876</v>
      </c>
      <c r="M13" s="14">
        <v>-8079.6943877362628</v>
      </c>
      <c r="N13" s="14">
        <v>-7682.7679836690559</v>
      </c>
      <c r="O13" s="14">
        <v>-9964.9209367547701</v>
      </c>
      <c r="P13" s="14">
        <v>-9356.4319267348583</v>
      </c>
      <c r="Q13" s="14">
        <v>-10957.436672816986</v>
      </c>
      <c r="R13" s="14">
        <v>-9273.664760747015</v>
      </c>
      <c r="S13" s="14">
        <v>-11938.969196907563</v>
      </c>
      <c r="T13" s="14">
        <v>-10005.581408713544</v>
      </c>
      <c r="U13" s="14">
        <v>-9036.4549532868768</v>
      </c>
      <c r="V13" s="14">
        <v>-6174.4100310988169</v>
      </c>
      <c r="W13" s="14">
        <v>-6427.1216288505175</v>
      </c>
      <c r="X13" s="14">
        <v>-7461.4865953022709</v>
      </c>
      <c r="Y13" s="14">
        <v>-5901.2010356115534</v>
      </c>
      <c r="Z13" s="14">
        <v>-2580.4933151346595</v>
      </c>
      <c r="AA13" s="14">
        <v>-5652.5941754028663</v>
      </c>
      <c r="AB13" s="14">
        <v>-4399.7025664251505</v>
      </c>
      <c r="AC13" s="14">
        <v>-6136.8788852872531</v>
      </c>
      <c r="AD13" s="14">
        <v>-4639.4144010628943</v>
      </c>
      <c r="AE13" s="14">
        <v>-6722.0825299456974</v>
      </c>
      <c r="AF13" s="14">
        <v>-10795.179650609449</v>
      </c>
      <c r="AG13" s="14">
        <v>-6340.1541352381446</v>
      </c>
      <c r="AH13" s="14">
        <v>-4300.6259434953299</v>
      </c>
      <c r="AI13" s="14">
        <v>-6916.7824830401842</v>
      </c>
      <c r="AJ13" s="14">
        <v>-3550.2355949732514</v>
      </c>
      <c r="AK13" s="14">
        <v>-5646.1529784912318</v>
      </c>
      <c r="AL13" s="14">
        <v>-2245.3738002641389</v>
      </c>
      <c r="AM13" s="14">
        <v>-6535.0685458845346</v>
      </c>
      <c r="AN13" s="14">
        <v>-8427.0939043095332</v>
      </c>
      <c r="AO13" s="14">
        <v>-5717.7767495417856</v>
      </c>
      <c r="AP13" s="14">
        <v>-4162.9980870730205</v>
      </c>
      <c r="AQ13" s="14">
        <v>-9457.6050495249856</v>
      </c>
      <c r="AR13" s="14">
        <v>-8661.6060085416666</v>
      </c>
      <c r="AS13" s="14">
        <v>-8798.0938548603244</v>
      </c>
      <c r="AT13" s="14">
        <v>-2535.3690319679008</v>
      </c>
      <c r="AU13" s="14">
        <v>-9302.1163351615887</v>
      </c>
      <c r="AV13" s="14">
        <v>-10170.70933617672</v>
      </c>
      <c r="AW13" s="14">
        <v>-7109.0662966937798</v>
      </c>
      <c r="AX13" s="14">
        <v>-2110.6167401999978</v>
      </c>
      <c r="AY13" s="14">
        <v>-6852.6298371405419</v>
      </c>
      <c r="AZ13" s="14">
        <v>-8184.9807565553892</v>
      </c>
      <c r="BA13" s="14">
        <v>-5461.8516661040931</v>
      </c>
      <c r="BB13" s="14">
        <v>-4337.7203892003263</v>
      </c>
      <c r="BC13" s="14">
        <v>-12985.211456242665</v>
      </c>
      <c r="BD13" s="14">
        <v>-15895.836406764422</v>
      </c>
      <c r="BE13" s="14">
        <v>-15809.971747792593</v>
      </c>
      <c r="BF13" s="14">
        <v>-13758.474418557538</v>
      </c>
      <c r="BG13" s="14">
        <v>-15221.922183765473</v>
      </c>
      <c r="BH13" s="14">
        <v>-14828.105221157341</v>
      </c>
      <c r="BI13" s="14">
        <v>-13104.429176519649</v>
      </c>
      <c r="BJ13" s="14">
        <v>-8554.8753975330637</v>
      </c>
      <c r="BK13" s="14">
        <v>-12854.54382529435</v>
      </c>
      <c r="BL13" s="14">
        <v>-13309.675782023578</v>
      </c>
      <c r="BM13" s="14">
        <v>-12575.183053274855</v>
      </c>
      <c r="BN13" s="14">
        <v>-10437.867919693894</v>
      </c>
      <c r="BO13" s="14">
        <v>-11423.226401247926</v>
      </c>
      <c r="BP13" s="14">
        <v>-16315.254005925215</v>
      </c>
      <c r="BQ13" s="14">
        <v>-8198.2273871993493</v>
      </c>
      <c r="BR13" s="14">
        <v>-5485.0653051815998</v>
      </c>
    </row>
    <row r="14" spans="1:70" ht="15" customHeight="1" x14ac:dyDescent="0.25">
      <c r="A14" s="16" t="s">
        <v>93</v>
      </c>
      <c r="B14" s="17">
        <v>31951.835635344414</v>
      </c>
      <c r="C14" s="17">
        <v>33276.346640537558</v>
      </c>
      <c r="D14" s="17">
        <v>31834.082926781954</v>
      </c>
      <c r="E14" s="17">
        <v>35922.035797336051</v>
      </c>
      <c r="F14" s="17">
        <v>34060.233059022779</v>
      </c>
      <c r="G14" s="17">
        <v>34313.848434576095</v>
      </c>
      <c r="H14" s="17">
        <v>37491.930338251848</v>
      </c>
      <c r="I14" s="17">
        <v>41763.9771681493</v>
      </c>
      <c r="J14" s="17">
        <v>36568.945332227915</v>
      </c>
      <c r="K14" s="17">
        <v>36050.928734369976</v>
      </c>
      <c r="L14" s="17">
        <v>38014.409483970492</v>
      </c>
      <c r="M14" s="17">
        <v>37618.088449431612</v>
      </c>
      <c r="N14" s="17">
        <v>36246.146321857945</v>
      </c>
      <c r="O14" s="17">
        <v>38496.410979125249</v>
      </c>
      <c r="P14" s="17">
        <v>38400.139590873718</v>
      </c>
      <c r="Q14" s="17">
        <v>38820.213108143093</v>
      </c>
      <c r="R14" s="17">
        <v>37758.97576488358</v>
      </c>
      <c r="S14" s="17">
        <v>40085.017575932252</v>
      </c>
      <c r="T14" s="17">
        <v>40913.516994780861</v>
      </c>
      <c r="U14" s="17">
        <v>43507.83566440329</v>
      </c>
      <c r="V14" s="17">
        <v>39404.722587589291</v>
      </c>
      <c r="W14" s="17">
        <v>39802.570856635619</v>
      </c>
      <c r="X14" s="17">
        <v>41410.154704455577</v>
      </c>
      <c r="Y14" s="17">
        <v>44517.720851319551</v>
      </c>
      <c r="Z14" s="17">
        <v>41656.313679595441</v>
      </c>
      <c r="AA14" s="17">
        <v>40864.708695106689</v>
      </c>
      <c r="AB14" s="17">
        <v>41686.860102624596</v>
      </c>
      <c r="AC14" s="17">
        <v>44338.819522673257</v>
      </c>
      <c r="AD14" s="17">
        <v>41843.696248919441</v>
      </c>
      <c r="AE14" s="17">
        <v>41446.031859075512</v>
      </c>
      <c r="AF14" s="17">
        <v>42066.718890052725</v>
      </c>
      <c r="AG14" s="17">
        <v>44194.200001952311</v>
      </c>
      <c r="AH14" s="17">
        <v>42571.343373102522</v>
      </c>
      <c r="AI14" s="17">
        <v>42548.159163036733</v>
      </c>
      <c r="AJ14" s="17">
        <v>41974.565782531616</v>
      </c>
      <c r="AK14" s="17">
        <v>46816.745681329106</v>
      </c>
      <c r="AL14" s="17">
        <v>45320.563120276711</v>
      </c>
      <c r="AM14" s="17">
        <v>44819.677568721454</v>
      </c>
      <c r="AN14" s="17">
        <v>45619.286851540433</v>
      </c>
      <c r="AO14" s="17">
        <v>48642.547459461399</v>
      </c>
      <c r="AP14" s="17">
        <v>49258.747216548676</v>
      </c>
      <c r="AQ14" s="17">
        <v>47133.410508503788</v>
      </c>
      <c r="AR14" s="17">
        <v>47985.524903742895</v>
      </c>
      <c r="AS14" s="17">
        <v>50917.49337120464</v>
      </c>
      <c r="AT14" s="17">
        <v>48706.162313309753</v>
      </c>
      <c r="AU14" s="17">
        <v>49737.370516604722</v>
      </c>
      <c r="AV14" s="17">
        <v>52780.621915450291</v>
      </c>
      <c r="AW14" s="17">
        <v>54762.082254635236</v>
      </c>
      <c r="AX14" s="17">
        <v>52933.87016901176</v>
      </c>
      <c r="AY14" s="17">
        <v>53146.239669168077</v>
      </c>
      <c r="AZ14" s="17">
        <v>56127.442131446565</v>
      </c>
      <c r="BA14" s="17">
        <v>59621.037030373598</v>
      </c>
      <c r="BB14" s="17">
        <v>54853.792824746946</v>
      </c>
      <c r="BC14" s="17">
        <v>35413.391029592189</v>
      </c>
      <c r="BD14" s="17">
        <v>41260.628998786589</v>
      </c>
      <c r="BE14" s="17">
        <v>44791.984146874267</v>
      </c>
      <c r="BF14" s="17">
        <v>41044.21173707737</v>
      </c>
      <c r="BG14" s="17">
        <v>45350.378909235689</v>
      </c>
      <c r="BH14" s="17">
        <v>48634.335129869884</v>
      </c>
      <c r="BI14" s="17">
        <v>56239.928223817064</v>
      </c>
      <c r="BJ14" s="17">
        <v>53442.672966820472</v>
      </c>
      <c r="BK14" s="17">
        <v>57123.705726713859</v>
      </c>
      <c r="BL14" s="17">
        <v>63466.335438740214</v>
      </c>
      <c r="BM14" s="17">
        <v>67543.691863418877</v>
      </c>
      <c r="BN14" s="17">
        <v>62140.804413219841</v>
      </c>
      <c r="BO14" s="17">
        <v>62197.086359170236</v>
      </c>
      <c r="BP14" s="17">
        <v>66493.734079129325</v>
      </c>
      <c r="BQ14" s="17">
        <v>72983.39432760948</v>
      </c>
      <c r="BR14" s="17">
        <v>69325.844138646076</v>
      </c>
    </row>
    <row r="15" spans="1:70" ht="15" customHeight="1" x14ac:dyDescent="0.25">
      <c r="A15" s="18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</row>
    <row r="16" spans="1:70" ht="15" customHeight="1" x14ac:dyDescent="0.25">
      <c r="A16" s="20" t="s">
        <v>94</v>
      </c>
      <c r="B16" s="20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6"/>
      <c r="AM16" s="56"/>
      <c r="AN16" s="56"/>
      <c r="AO16" s="56"/>
      <c r="AP16" s="56"/>
      <c r="AQ16" s="56"/>
    </row>
    <row r="17" spans="1:70" ht="15" customHeight="1" x14ac:dyDescent="0.25">
      <c r="A17" s="24" t="s">
        <v>95</v>
      </c>
      <c r="B17" s="25"/>
      <c r="C17" s="26"/>
      <c r="D17" s="26"/>
      <c r="E17" s="26"/>
      <c r="F17" s="26">
        <f t="shared" ref="F17:BM21" si="0">+(F3/B3-1)*100</f>
        <v>9.8801332307989487</v>
      </c>
      <c r="G17" s="26">
        <f t="shared" si="0"/>
        <v>2.9816804094838556</v>
      </c>
      <c r="H17" s="26">
        <f t="shared" si="0"/>
        <v>11.825234415990348</v>
      </c>
      <c r="I17" s="26">
        <f t="shared" si="0"/>
        <v>2.5990415984589399</v>
      </c>
      <c r="J17" s="26">
        <f t="shared" si="0"/>
        <v>1.054159549714262</v>
      </c>
      <c r="K17" s="26">
        <f t="shared" si="0"/>
        <v>16.418687209270399</v>
      </c>
      <c r="L17" s="26">
        <f t="shared" si="0"/>
        <v>4.9996437300007246</v>
      </c>
      <c r="M17" s="26">
        <f t="shared" si="0"/>
        <v>4.6248814763107271</v>
      </c>
      <c r="N17" s="26">
        <f t="shared" si="0"/>
        <v>-5.9778818442668413E-2</v>
      </c>
      <c r="O17" s="26">
        <f t="shared" si="0"/>
        <v>1.441141072214247</v>
      </c>
      <c r="P17" s="26">
        <f t="shared" si="0"/>
        <v>2.3251729007340183</v>
      </c>
      <c r="Q17" s="26">
        <f t="shared" si="0"/>
        <v>1.1265275835269373</v>
      </c>
      <c r="R17" s="26">
        <f t="shared" si="0"/>
        <v>7.6621922684342314</v>
      </c>
      <c r="S17" s="26">
        <f t="shared" si="0"/>
        <v>1.2504169270251664</v>
      </c>
      <c r="T17" s="26">
        <f t="shared" si="0"/>
        <v>5.6242894836392665</v>
      </c>
      <c r="U17" s="26">
        <f t="shared" si="0"/>
        <v>11.828400319805477</v>
      </c>
      <c r="V17" s="26">
        <f t="shared" si="0"/>
        <v>5.0656545646346141</v>
      </c>
      <c r="W17" s="26">
        <f t="shared" si="0"/>
        <v>3.5362876866249504</v>
      </c>
      <c r="X17" s="26">
        <f t="shared" si="0"/>
        <v>0.19213462393978809</v>
      </c>
      <c r="Y17" s="26">
        <f t="shared" si="0"/>
        <v>1.8086267825546898</v>
      </c>
      <c r="Z17" s="26">
        <f t="shared" si="0"/>
        <v>8.1857678071416871</v>
      </c>
      <c r="AA17" s="26">
        <f t="shared" si="0"/>
        <v>0.22892434956112151</v>
      </c>
      <c r="AB17" s="26">
        <f t="shared" si="0"/>
        <v>2.103402064559301</v>
      </c>
      <c r="AC17" s="26">
        <f t="shared" si="0"/>
        <v>1.2856715689651965</v>
      </c>
      <c r="AD17" s="26">
        <f t="shared" si="0"/>
        <v>-1.3612863372806205</v>
      </c>
      <c r="AE17" s="26">
        <f t="shared" si="0"/>
        <v>0.25149045394485814</v>
      </c>
      <c r="AF17" s="26">
        <f t="shared" si="0"/>
        <v>4.5786407599859524</v>
      </c>
      <c r="AG17" s="26">
        <f t="shared" si="0"/>
        <v>2.0997664587116827</v>
      </c>
      <c r="AH17" s="26">
        <f t="shared" si="0"/>
        <v>-0.52534306249737428</v>
      </c>
      <c r="AI17" s="26">
        <f t="shared" si="0"/>
        <v>4.1195984332162539</v>
      </c>
      <c r="AJ17" s="26">
        <f t="shared" si="0"/>
        <v>0.43631305323084124</v>
      </c>
      <c r="AK17" s="26">
        <f t="shared" si="0"/>
        <v>7.0255472171621092</v>
      </c>
      <c r="AL17" s="26">
        <f t="shared" si="0"/>
        <v>13.765692820158005</v>
      </c>
      <c r="AM17" s="26">
        <f t="shared" si="0"/>
        <v>10.431867778809512</v>
      </c>
      <c r="AN17" s="26">
        <f t="shared" si="0"/>
        <v>7.1525711895812583</v>
      </c>
      <c r="AO17" s="26">
        <f t="shared" si="0"/>
        <v>3.41924476522808</v>
      </c>
      <c r="AP17" s="26">
        <f t="shared" si="0"/>
        <v>11.465279583608169</v>
      </c>
      <c r="AQ17" s="26">
        <f t="shared" si="0"/>
        <v>13.976688565695895</v>
      </c>
      <c r="AR17" s="26">
        <f t="shared" si="0"/>
        <v>6.8779443036209198</v>
      </c>
      <c r="AS17" s="26">
        <f t="shared" si="0"/>
        <v>5.6640290202659482</v>
      </c>
      <c r="AT17" s="26">
        <f t="shared" si="0"/>
        <v>2.6805069449409302E-2</v>
      </c>
      <c r="AU17" s="26">
        <f t="shared" si="0"/>
        <v>1.7837952084117648</v>
      </c>
      <c r="AV17" s="26">
        <f t="shared" si="0"/>
        <v>10.161205052954303</v>
      </c>
      <c r="AW17" s="26">
        <f t="shared" si="0"/>
        <v>10.037827712562297</v>
      </c>
      <c r="AX17" s="26">
        <f t="shared" si="0"/>
        <v>4.5010613302487679</v>
      </c>
      <c r="AY17" s="26">
        <f t="shared" si="0"/>
        <v>6.5903758493935927</v>
      </c>
      <c r="AZ17" s="26">
        <f t="shared" si="0"/>
        <v>7.9429223425232287</v>
      </c>
      <c r="BA17" s="26">
        <f t="shared" si="0"/>
        <v>11.752297895918428</v>
      </c>
      <c r="BB17" s="26">
        <f t="shared" si="0"/>
        <v>18.208066375036047</v>
      </c>
      <c r="BC17" s="26">
        <f t="shared" si="0"/>
        <v>-22.026036019698214</v>
      </c>
      <c r="BD17" s="26">
        <f t="shared" si="0"/>
        <v>-17.030620674032249</v>
      </c>
      <c r="BE17" s="26">
        <f t="shared" si="0"/>
        <v>-14.586704753670565</v>
      </c>
      <c r="BF17" s="26">
        <f t="shared" si="0"/>
        <v>-22.687878139197505</v>
      </c>
      <c r="BG17" s="26">
        <f t="shared" si="0"/>
        <v>27.941299759195747</v>
      </c>
      <c r="BH17" s="26">
        <f t="shared" si="0"/>
        <v>23.796343391510042</v>
      </c>
      <c r="BI17" s="26">
        <f t="shared" si="0"/>
        <v>28.484569642106084</v>
      </c>
      <c r="BJ17" s="26">
        <f t="shared" si="0"/>
        <v>24.453302518189979</v>
      </c>
      <c r="BK17" s="26">
        <f t="shared" si="0"/>
        <v>20.257952145224344</v>
      </c>
      <c r="BL17" s="26">
        <f t="shared" si="0"/>
        <v>17.362623625819328</v>
      </c>
      <c r="BM17" s="26">
        <f t="shared" si="0"/>
        <v>9.0771458233261484</v>
      </c>
      <c r="BN17" s="26">
        <f t="shared" ref="BN17:BR20" si="1">+(BN3/BJ3-1)*100</f>
        <v>20.729664386181845</v>
      </c>
      <c r="BO17" s="26">
        <f t="shared" si="1"/>
        <v>6.4910360338845452</v>
      </c>
      <c r="BP17" s="26">
        <f t="shared" si="1"/>
        <v>8.7231370368991534</v>
      </c>
      <c r="BQ17" s="26">
        <f t="shared" si="1"/>
        <v>5.253836251462074</v>
      </c>
      <c r="BR17" s="26">
        <f t="shared" si="1"/>
        <v>12.8797060347434</v>
      </c>
    </row>
    <row r="18" spans="1:70" ht="15" customHeight="1" x14ac:dyDescent="0.25">
      <c r="A18" s="12" t="s">
        <v>84</v>
      </c>
      <c r="C18" s="27"/>
      <c r="D18" s="27"/>
      <c r="E18" s="27"/>
      <c r="F18" s="27">
        <f t="shared" si="0"/>
        <v>9.1788198265218668</v>
      </c>
      <c r="G18" s="27">
        <f t="shared" si="0"/>
        <v>1.2219826030905656</v>
      </c>
      <c r="H18" s="27">
        <f t="shared" si="0"/>
        <v>10.776410418351601</v>
      </c>
      <c r="I18" s="27">
        <f t="shared" si="0"/>
        <v>5.5767293602943635</v>
      </c>
      <c r="J18" s="27">
        <f t="shared" si="0"/>
        <v>0.50281278353891956</v>
      </c>
      <c r="K18" s="27">
        <f t="shared" si="0"/>
        <v>16.833727543185063</v>
      </c>
      <c r="L18" s="27">
        <f t="shared" si="0"/>
        <v>7.1296594782736644</v>
      </c>
      <c r="M18" s="27">
        <f t="shared" si="0"/>
        <v>0.31725029309548347</v>
      </c>
      <c r="N18" s="27">
        <f t="shared" si="0"/>
        <v>-1.4977589502918276</v>
      </c>
      <c r="O18" s="27">
        <f t="shared" si="0"/>
        <v>0.36929985078051342</v>
      </c>
      <c r="P18" s="27">
        <f t="shared" si="0"/>
        <v>0.93194756490719843</v>
      </c>
      <c r="Q18" s="27">
        <f t="shared" si="0"/>
        <v>2.3574476942857192</v>
      </c>
      <c r="R18" s="27">
        <f t="shared" si="0"/>
        <v>4.5583081106612244</v>
      </c>
      <c r="S18" s="27">
        <f t="shared" si="0"/>
        <v>4.0902362310801799E-2</v>
      </c>
      <c r="T18" s="27">
        <f t="shared" si="0"/>
        <v>7.1328734079623146</v>
      </c>
      <c r="U18" s="27">
        <f t="shared" si="0"/>
        <v>13.709175841596322</v>
      </c>
      <c r="V18" s="27">
        <f t="shared" si="0"/>
        <v>9.5271242072849418</v>
      </c>
      <c r="W18" s="27">
        <f t="shared" si="0"/>
        <v>6.3759467808496728</v>
      </c>
      <c r="X18" s="27">
        <f t="shared" si="0"/>
        <v>2.9654065068962066</v>
      </c>
      <c r="Y18" s="27">
        <f t="shared" si="0"/>
        <v>2.4180195037613261</v>
      </c>
      <c r="Z18" s="27">
        <f t="shared" si="0"/>
        <v>9.1455075080862258</v>
      </c>
      <c r="AA18" s="27">
        <f t="shared" si="0"/>
        <v>-1.0946678993975167</v>
      </c>
      <c r="AB18" s="27">
        <f t="shared" si="0"/>
        <v>2.9395975655716722</v>
      </c>
      <c r="AC18" s="27">
        <f t="shared" si="0"/>
        <v>0.15290361783752981</v>
      </c>
      <c r="AD18" s="27">
        <f t="shared" si="0"/>
        <v>-4.3260390509795021</v>
      </c>
      <c r="AE18" s="27">
        <f t="shared" si="0"/>
        <v>-1.8687037085002522</v>
      </c>
      <c r="AF18" s="27">
        <f t="shared" si="0"/>
        <v>1.9368016578763969</v>
      </c>
      <c r="AG18" s="27">
        <f t="shared" si="0"/>
        <v>4.0256070060149973</v>
      </c>
      <c r="AH18" s="27">
        <f t="shared" si="0"/>
        <v>-1.7551824840302377</v>
      </c>
      <c r="AI18" s="27">
        <f t="shared" si="0"/>
        <v>3.5034971827687222</v>
      </c>
      <c r="AJ18" s="27">
        <f t="shared" si="0"/>
        <v>1.4578151817449703</v>
      </c>
      <c r="AK18" s="27">
        <f t="shared" si="0"/>
        <v>5.2456911205837731</v>
      </c>
      <c r="AL18" s="27">
        <f t="shared" si="0"/>
        <v>15.910982873493907</v>
      </c>
      <c r="AM18" s="27">
        <f t="shared" si="0"/>
        <v>13.727172901369688</v>
      </c>
      <c r="AN18" s="27">
        <f t="shared" si="0"/>
        <v>6.5961621700967532</v>
      </c>
      <c r="AO18" s="27">
        <f t="shared" si="0"/>
        <v>4.7724450929149898</v>
      </c>
      <c r="AP18" s="27">
        <f t="shared" si="0"/>
        <v>17.489848695557964</v>
      </c>
      <c r="AQ18" s="27">
        <f t="shared" si="0"/>
        <v>19.790970384484762</v>
      </c>
      <c r="AR18" s="27">
        <f t="shared" si="0"/>
        <v>8.3667403943550767</v>
      </c>
      <c r="AS18" s="27">
        <f t="shared" si="0"/>
        <v>10.257759371932273</v>
      </c>
      <c r="AT18" s="27">
        <f t="shared" si="0"/>
        <v>-0.86361345160680392</v>
      </c>
      <c r="AU18" s="27">
        <f t="shared" si="0"/>
        <v>1.5302688670226772E-2</v>
      </c>
      <c r="AV18" s="27">
        <f t="shared" si="0"/>
        <v>11.498042491113768</v>
      </c>
      <c r="AW18" s="27">
        <f t="shared" si="0"/>
        <v>9.6068007887884388</v>
      </c>
      <c r="AX18" s="27">
        <f t="shared" si="0"/>
        <v>7.8990697631664553E-2</v>
      </c>
      <c r="AY18" s="27">
        <f t="shared" si="0"/>
        <v>3.4445322647687293</v>
      </c>
      <c r="AZ18" s="27">
        <f t="shared" si="0"/>
        <v>6.1144229871893163</v>
      </c>
      <c r="BA18" s="27">
        <f t="shared" si="0"/>
        <v>10.647774607670502</v>
      </c>
      <c r="BB18" s="27">
        <f t="shared" si="0"/>
        <v>23.756561355783145</v>
      </c>
      <c r="BC18" s="27">
        <f t="shared" si="0"/>
        <v>-28.237748028036378</v>
      </c>
      <c r="BD18" s="27">
        <f t="shared" si="0"/>
        <v>-23.169632199493329</v>
      </c>
      <c r="BE18" s="27">
        <f t="shared" si="0"/>
        <v>-21.703083650667466</v>
      </c>
      <c r="BF18" s="27">
        <f t="shared" si="0"/>
        <v>-31.063173365710185</v>
      </c>
      <c r="BG18" s="27">
        <f t="shared" si="0"/>
        <v>31.792381412222028</v>
      </c>
      <c r="BH18" s="27">
        <f t="shared" si="0"/>
        <v>27.653645755397548</v>
      </c>
      <c r="BI18" s="27">
        <f t="shared" si="0"/>
        <v>38.154309293784095</v>
      </c>
      <c r="BJ18" s="27">
        <f t="shared" si="0"/>
        <v>32.535544315792109</v>
      </c>
      <c r="BK18" s="27">
        <f t="shared" si="0"/>
        <v>28.269351026890387</v>
      </c>
      <c r="BL18" s="27">
        <f t="shared" si="0"/>
        <v>23.681796434774082</v>
      </c>
      <c r="BM18" s="27">
        <f t="shared" si="0"/>
        <v>11.946474180007804</v>
      </c>
      <c r="BN18" s="27">
        <f t="shared" si="1"/>
        <v>25.152352431748536</v>
      </c>
      <c r="BO18" s="27">
        <f t="shared" si="1"/>
        <v>7.2315439906995183</v>
      </c>
      <c r="BP18" s="27">
        <f t="shared" si="1"/>
        <v>9.4919989367390869</v>
      </c>
      <c r="BQ18" s="27">
        <f t="shared" si="1"/>
        <v>5.1781956893648839</v>
      </c>
      <c r="BR18" s="27">
        <f t="shared" si="1"/>
        <v>15.37533745588493</v>
      </c>
    </row>
    <row r="19" spans="1:70" ht="15" customHeight="1" x14ac:dyDescent="0.25">
      <c r="A19" s="81" t="s">
        <v>139</v>
      </c>
      <c r="B19" s="15"/>
      <c r="C19" s="28"/>
      <c r="D19" s="28"/>
      <c r="E19" s="28"/>
      <c r="F19" s="28">
        <f t="shared" si="0"/>
        <v>12.579625630866143</v>
      </c>
      <c r="G19" s="28">
        <f t="shared" si="0"/>
        <v>9.2510788516174216</v>
      </c>
      <c r="H19" s="28">
        <f t="shared" si="0"/>
        <v>15.009238050504958</v>
      </c>
      <c r="I19" s="28">
        <f t="shared" si="0"/>
        <v>-5.4327720973330944</v>
      </c>
      <c r="J19" s="28">
        <f t="shared" si="0"/>
        <v>3.1122923613032372</v>
      </c>
      <c r="K19" s="28">
        <f t="shared" si="0"/>
        <v>15.048666323585591</v>
      </c>
      <c r="L19" s="28">
        <f t="shared" si="0"/>
        <v>-1.2286389514892249</v>
      </c>
      <c r="M19" s="28">
        <f t="shared" si="0"/>
        <v>17.596689948704423</v>
      </c>
      <c r="N19" s="28">
        <f t="shared" si="0"/>
        <v>5.1722391261416201</v>
      </c>
      <c r="O19" s="28">
        <f t="shared" si="0"/>
        <v>5.0341143221945162</v>
      </c>
      <c r="P19" s="28">
        <f t="shared" si="0"/>
        <v>6.7437816771346082</v>
      </c>
      <c r="Q19" s="28">
        <f t="shared" si="0"/>
        <v>-2.0355491506867107</v>
      </c>
      <c r="R19" s="28">
        <f t="shared" si="0"/>
        <v>18.239297732842097</v>
      </c>
      <c r="S19" s="28">
        <f t="shared" si="0"/>
        <v>5.1248230988078403</v>
      </c>
      <c r="T19" s="28">
        <f t="shared" si="0"/>
        <v>1.1003193256591492</v>
      </c>
      <c r="U19" s="28">
        <f t="shared" si="0"/>
        <v>6.7802713571837536</v>
      </c>
      <c r="V19" s="28">
        <f t="shared" si="0"/>
        <v>-8.3785768162029655</v>
      </c>
      <c r="W19" s="28">
        <f t="shared" si="0"/>
        <v>-5.1200177736498649</v>
      </c>
      <c r="X19" s="28">
        <f t="shared" si="0"/>
        <v>-8.6206454132270913</v>
      </c>
      <c r="Y19" s="28">
        <f t="shared" si="0"/>
        <v>6.6839033974330775E-2</v>
      </c>
      <c r="Z19" s="28">
        <f t="shared" si="0"/>
        <v>4.7284751193932051</v>
      </c>
      <c r="AA19" s="28">
        <f t="shared" si="0"/>
        <v>4.7525788409479963</v>
      </c>
      <c r="AB19" s="28">
        <f t="shared" si="0"/>
        <v>-0.89073419467138315</v>
      </c>
      <c r="AC19" s="28">
        <f t="shared" si="0"/>
        <v>4.5994625708184689</v>
      </c>
      <c r="AD19" s="28">
        <f t="shared" si="0"/>
        <v>9.7691514624562714</v>
      </c>
      <c r="AE19" s="28">
        <f t="shared" si="0"/>
        <v>7.0932188296833898</v>
      </c>
      <c r="AF19" s="28">
        <f t="shared" si="0"/>
        <v>14.403770753741973</v>
      </c>
      <c r="AG19" s="28">
        <f t="shared" si="0"/>
        <v>-3.2945768066571235</v>
      </c>
      <c r="AH19" s="28">
        <f t="shared" si="0"/>
        <v>3.4989132036878257</v>
      </c>
      <c r="AI19" s="28">
        <f t="shared" si="0"/>
        <v>5.9413445303673651</v>
      </c>
      <c r="AJ19" s="28">
        <f t="shared" si="0"/>
        <v>-2.9487119522913274</v>
      </c>
      <c r="AK19" s="28">
        <f t="shared" si="0"/>
        <v>12.388359212931777</v>
      </c>
      <c r="AL19" s="28">
        <f t="shared" si="0"/>
        <v>7.102274185166868</v>
      </c>
      <c r="AM19" s="28">
        <f t="shared" si="0"/>
        <v>0.91221880356155971</v>
      </c>
      <c r="AN19" s="28">
        <f t="shared" si="0"/>
        <v>9.0801004030063304</v>
      </c>
      <c r="AO19" s="28">
        <f t="shared" si="0"/>
        <v>-0.39890332957682739</v>
      </c>
      <c r="AP19" s="28">
        <f t="shared" si="0"/>
        <v>-8.7864894889494778</v>
      </c>
      <c r="AQ19" s="28">
        <f t="shared" si="0"/>
        <v>-4.95293019415044</v>
      </c>
      <c r="AR19" s="28">
        <f t="shared" si="0"/>
        <v>1.8378569089224639</v>
      </c>
      <c r="AS19" s="28">
        <f t="shared" si="0"/>
        <v>-7.9704683629593376</v>
      </c>
      <c r="AT19" s="28">
        <f t="shared" si="0"/>
        <v>3.8822307384685617</v>
      </c>
      <c r="AU19" s="28">
        <f t="shared" si="0"/>
        <v>9.0404149637008491</v>
      </c>
      <c r="AV19" s="28">
        <f t="shared" si="0"/>
        <v>5.3454076772166514</v>
      </c>
      <c r="AW19" s="28">
        <f t="shared" si="0"/>
        <v>11.570537687303695</v>
      </c>
      <c r="AX19" s="28">
        <f t="shared" si="0"/>
        <v>22.773463398242377</v>
      </c>
      <c r="AY19" s="28">
        <f t="shared" si="0"/>
        <v>18.43025372448286</v>
      </c>
      <c r="AZ19" s="28">
        <f t="shared" si="0"/>
        <v>14.914579991329035</v>
      </c>
      <c r="BA19" s="28">
        <f t="shared" si="0"/>
        <v>15.610797301542112</v>
      </c>
      <c r="BB19" s="28">
        <f t="shared" si="0"/>
        <v>-0.48082650497577317</v>
      </c>
      <c r="BC19" s="28">
        <f t="shared" si="0"/>
        <v>-1.6055398298097323</v>
      </c>
      <c r="BD19" s="28">
        <f t="shared" si="0"/>
        <v>4.583569703718271</v>
      </c>
      <c r="BE19" s="28">
        <f t="shared" si="0"/>
        <v>9.2061695934201548</v>
      </c>
      <c r="BF19" s="28">
        <f t="shared" si="0"/>
        <v>12.392961159302507</v>
      </c>
      <c r="BG19" s="28">
        <f t="shared" si="0"/>
        <v>18.707868579752041</v>
      </c>
      <c r="BH19" s="28">
        <f t="shared" si="0"/>
        <v>13.819488446084559</v>
      </c>
      <c r="BI19" s="28">
        <f t="shared" si="0"/>
        <v>5.3052805090770594</v>
      </c>
      <c r="BJ19" s="28">
        <f t="shared" si="0"/>
        <v>3.6891665635810034</v>
      </c>
      <c r="BK19" s="28">
        <f t="shared" si="0"/>
        <v>-1.0675636144405476</v>
      </c>
      <c r="BL19" s="28">
        <f t="shared" si="0"/>
        <v>-0.96840349521269964</v>
      </c>
      <c r="BM19" s="28">
        <f t="shared" si="0"/>
        <v>5.3545139775201811E-2</v>
      </c>
      <c r="BN19" s="28">
        <f t="shared" si="1"/>
        <v>6.206297302620789</v>
      </c>
      <c r="BO19" s="28">
        <f t="shared" si="1"/>
        <v>3.9353640605001239</v>
      </c>
      <c r="BP19" s="28">
        <f t="shared" si="1"/>
        <v>5.9376129870122085</v>
      </c>
      <c r="BQ19" s="28">
        <f t="shared" si="1"/>
        <v>5.519989826463978</v>
      </c>
      <c r="BR19" s="28">
        <f t="shared" si="1"/>
        <v>3.2225288204291935</v>
      </c>
    </row>
    <row r="20" spans="1:70" ht="15" customHeight="1" x14ac:dyDescent="0.25">
      <c r="A20" s="4" t="s">
        <v>96</v>
      </c>
      <c r="C20" s="27"/>
      <c r="D20" s="27"/>
      <c r="E20" s="27"/>
      <c r="F20" s="27">
        <f t="shared" si="0"/>
        <v>-8.9808709738980586</v>
      </c>
      <c r="G20" s="27">
        <f t="shared" si="0"/>
        <v>-11.762220030458836</v>
      </c>
      <c r="H20" s="27">
        <f t="shared" si="0"/>
        <v>13.726344028142945</v>
      </c>
      <c r="I20" s="27">
        <f t="shared" si="0"/>
        <v>37.36339842854013</v>
      </c>
      <c r="J20" s="27">
        <f t="shared" si="0"/>
        <v>38.998611438942945</v>
      </c>
      <c r="K20" s="27">
        <f t="shared" si="0"/>
        <v>-4.5383824430242576</v>
      </c>
      <c r="L20" s="27">
        <f t="shared" si="0"/>
        <v>-14.334346953027399</v>
      </c>
      <c r="M20" s="27">
        <f t="shared" si="0"/>
        <v>-36.639697705221508</v>
      </c>
      <c r="N20" s="27">
        <f t="shared" si="0"/>
        <v>-8.1274345756347071</v>
      </c>
      <c r="O20" s="27">
        <f t="shared" si="0"/>
        <v>22.473996786659669</v>
      </c>
      <c r="P20" s="27">
        <f t="shared" si="0"/>
        <v>9.6265153224663216</v>
      </c>
      <c r="Q20" s="27">
        <f t="shared" si="0"/>
        <v>26.182900939660048</v>
      </c>
      <c r="R20" s="27">
        <f t="shared" si="0"/>
        <v>6.0386809288843768</v>
      </c>
      <c r="S20" s="27">
        <f t="shared" si="0"/>
        <v>17.903240640234564</v>
      </c>
      <c r="T20" s="27">
        <f t="shared" si="0"/>
        <v>8.519616021302955</v>
      </c>
      <c r="U20" s="27">
        <f t="shared" si="0"/>
        <v>-5.556794967363798</v>
      </c>
      <c r="V20" s="27">
        <f t="shared" si="0"/>
        <v>-17.334596945141556</v>
      </c>
      <c r="W20" s="27">
        <f t="shared" si="0"/>
        <v>-32.931528711083878</v>
      </c>
      <c r="X20" s="27">
        <f t="shared" si="0"/>
        <v>-11.818297938086708</v>
      </c>
      <c r="Y20" s="27">
        <f t="shared" si="0"/>
        <v>-16.330771610791505</v>
      </c>
      <c r="Z20" s="27">
        <f t="shared" si="0"/>
        <v>-27.65202566893349</v>
      </c>
      <c r="AA20" s="27">
        <f t="shared" si="0"/>
        <v>1.5236658897277211</v>
      </c>
      <c r="AB20" s="27">
        <f t="shared" si="0"/>
        <v>-22.10499943362634</v>
      </c>
      <c r="AC20" s="27">
        <f t="shared" si="0"/>
        <v>-2.8832894512722529</v>
      </c>
      <c r="AD20" s="27">
        <f t="shared" si="0"/>
        <v>26.451031099047405</v>
      </c>
      <c r="AE20" s="27">
        <f t="shared" si="0"/>
        <v>11.012351200134329</v>
      </c>
      <c r="AF20" s="27">
        <f t="shared" si="0"/>
        <v>42.602357758499629</v>
      </c>
      <c r="AG20" s="27">
        <f t="shared" si="0"/>
        <v>-5.1670994676486615</v>
      </c>
      <c r="AH20" s="27">
        <f t="shared" si="0"/>
        <v>4.3627636785308566</v>
      </c>
      <c r="AI20" s="27">
        <f t="shared" si="0"/>
        <v>-0.22526542355570944</v>
      </c>
      <c r="AJ20" s="27">
        <f t="shared" si="0"/>
        <v>-42.817464304775775</v>
      </c>
      <c r="AK20" s="27">
        <f t="shared" si="0"/>
        <v>-5.3866787816689516</v>
      </c>
      <c r="AL20" s="27">
        <f t="shared" si="0"/>
        <v>-28.837985128749942</v>
      </c>
      <c r="AM20" s="27">
        <f t="shared" si="0"/>
        <v>-10.282354540214889</v>
      </c>
      <c r="AN20" s="27">
        <f t="shared" si="0"/>
        <v>59.781505367252706</v>
      </c>
      <c r="AO20" s="27">
        <f t="shared" si="0"/>
        <v>4.2572148359462769</v>
      </c>
      <c r="AP20" s="27">
        <f t="shared" si="0"/>
        <v>15.647354812467039</v>
      </c>
      <c r="AQ20" s="27">
        <f t="shared" si="0"/>
        <v>0.2703408631004045</v>
      </c>
      <c r="AR20" s="27">
        <f t="shared" si="0"/>
        <v>-0.1066021769321801</v>
      </c>
      <c r="AS20" s="27">
        <f t="shared" si="0"/>
        <v>23.325517147908116</v>
      </c>
      <c r="AT20" s="27">
        <f t="shared" si="0"/>
        <v>-19.702525418845831</v>
      </c>
      <c r="AU20" s="27">
        <f t="shared" si="0"/>
        <v>11.915693367183877</v>
      </c>
      <c r="AV20" s="27">
        <f t="shared" si="0"/>
        <v>13.593983241521034</v>
      </c>
      <c r="AW20" s="27">
        <f t="shared" si="0"/>
        <v>-14.112347209819676</v>
      </c>
      <c r="AX20" s="27">
        <f t="shared" si="0"/>
        <v>21.256559825475009</v>
      </c>
      <c r="AY20" s="27">
        <f t="shared" si="0"/>
        <v>-11.852728394907775</v>
      </c>
      <c r="AZ20" s="27">
        <f t="shared" si="0"/>
        <v>-12.118781809002432</v>
      </c>
      <c r="BA20" s="27">
        <f t="shared" si="0"/>
        <v>-17.98456922680035</v>
      </c>
      <c r="BB20" s="27">
        <f t="shared" si="0"/>
        <v>-36.043035713665908</v>
      </c>
      <c r="BC20" s="27">
        <f t="shared" si="0"/>
        <v>-10.498671397761949</v>
      </c>
      <c r="BD20" s="27">
        <f t="shared" si="0"/>
        <v>6.787244817367255</v>
      </c>
      <c r="BE20" s="27">
        <f t="shared" si="0"/>
        <v>30.182401571315999</v>
      </c>
      <c r="BF20" s="27">
        <f t="shared" si="0"/>
        <v>107.82885555299968</v>
      </c>
      <c r="BG20" s="27">
        <f t="shared" si="0"/>
        <v>17.179807069764074</v>
      </c>
      <c r="BH20" s="27">
        <f t="shared" si="0"/>
        <v>-19.058110959649312</v>
      </c>
      <c r="BI20" s="27">
        <f t="shared" si="0"/>
        <v>-29.967516899175362</v>
      </c>
      <c r="BJ20" s="27">
        <f t="shared" si="0"/>
        <v>-18.65841787976159</v>
      </c>
      <c r="BK20" s="27">
        <f t="shared" si="0"/>
        <v>0.76242470493004255</v>
      </c>
      <c r="BL20" s="27">
        <f t="shared" si="0"/>
        <v>34.017322700890617</v>
      </c>
      <c r="BM20" s="27">
        <f t="shared" si="0"/>
        <v>52.965741027271143</v>
      </c>
      <c r="BN20" s="27">
        <f t="shared" si="1"/>
        <v>1.3374302188291498</v>
      </c>
      <c r="BO20" s="27">
        <f t="shared" si="1"/>
        <v>0.41092570603342704</v>
      </c>
      <c r="BP20" s="27">
        <f t="shared" si="1"/>
        <v>5.1257250542333654</v>
      </c>
      <c r="BQ20" s="27">
        <f t="shared" si="1"/>
        <v>-14.897959483721579</v>
      </c>
      <c r="BR20" s="27">
        <f t="shared" si="1"/>
        <v>10.778680074366243</v>
      </c>
    </row>
    <row r="21" spans="1:70" ht="15" customHeight="1" x14ac:dyDescent="0.25">
      <c r="A21" s="15" t="s">
        <v>97</v>
      </c>
      <c r="B21" s="15"/>
      <c r="C21" s="28"/>
      <c r="D21" s="28"/>
      <c r="E21" s="28"/>
      <c r="F21" s="28">
        <f t="shared" si="0"/>
        <v>23.50627361345601</v>
      </c>
      <c r="G21" s="28">
        <f t="shared" si="0"/>
        <v>9.8324012755390822</v>
      </c>
      <c r="H21" s="28">
        <f t="shared" si="0"/>
        <v>22.049064684384945</v>
      </c>
      <c r="I21" s="28">
        <f t="shared" si="0"/>
        <v>-0.16570349203102186</v>
      </c>
      <c r="J21" s="28">
        <f t="shared" si="0"/>
        <v>-21.409086897058238</v>
      </c>
      <c r="K21" s="28">
        <f t="shared" si="0"/>
        <v>-15.334883579599634</v>
      </c>
      <c r="L21" s="28">
        <f t="shared" si="0"/>
        <v>-10.110019960919736</v>
      </c>
      <c r="M21" s="28">
        <f t="shared" si="0"/>
        <v>-13.055956882127706</v>
      </c>
      <c r="N21" s="28">
        <f t="shared" si="0"/>
        <v>3.2256183408583494</v>
      </c>
      <c r="O21" s="28">
        <f t="shared" si="0"/>
        <v>1.3805097221742946</v>
      </c>
      <c r="P21" s="28">
        <f t="shared" si="0"/>
        <v>10.03979659278038</v>
      </c>
      <c r="Q21" s="28">
        <f t="shared" si="0"/>
        <v>12.584746076708342</v>
      </c>
      <c r="R21" s="28">
        <f t="shared" si="0"/>
        <v>10.795448232666027</v>
      </c>
      <c r="S21" s="28">
        <f t="shared" si="0"/>
        <v>11.108416933813302</v>
      </c>
      <c r="T21" s="28">
        <f t="shared" si="0"/>
        <v>18.745029493991506</v>
      </c>
      <c r="U21" s="28">
        <f t="shared" ref="U21:BR25" si="2">+(U7/Q7-1)*100</f>
        <v>21.760970061755369</v>
      </c>
      <c r="V21" s="28">
        <f t="shared" si="2"/>
        <v>26.057204760423435</v>
      </c>
      <c r="W21" s="28">
        <f t="shared" si="2"/>
        <v>28.996853939450972</v>
      </c>
      <c r="X21" s="28">
        <f t="shared" si="2"/>
        <v>12.17613090823928</v>
      </c>
      <c r="Y21" s="28">
        <f t="shared" si="2"/>
        <v>1.3062744577044816</v>
      </c>
      <c r="Z21" s="28">
        <f t="shared" si="2"/>
        <v>3.2483310500972973</v>
      </c>
      <c r="AA21" s="28">
        <f t="shared" si="2"/>
        <v>-1.6903149496118264</v>
      </c>
      <c r="AB21" s="28">
        <f t="shared" si="2"/>
        <v>-0.56746285279417608</v>
      </c>
      <c r="AC21" s="28">
        <f t="shared" si="2"/>
        <v>8.076210752286638</v>
      </c>
      <c r="AD21" s="28">
        <f t="shared" si="2"/>
        <v>0.31425090154182378</v>
      </c>
      <c r="AE21" s="28">
        <f t="shared" si="2"/>
        <v>-5.7297997825392795</v>
      </c>
      <c r="AF21" s="28">
        <f t="shared" si="2"/>
        <v>-13.108907336673569</v>
      </c>
      <c r="AG21" s="28">
        <f t="shared" si="2"/>
        <v>17.171260643311513</v>
      </c>
      <c r="AH21" s="28">
        <f t="shared" si="2"/>
        <v>19.152248608556555</v>
      </c>
      <c r="AI21" s="28">
        <f t="shared" si="2"/>
        <v>15.207121188080631</v>
      </c>
      <c r="AJ21" s="28">
        <f t="shared" si="2"/>
        <v>29.544666863131841</v>
      </c>
      <c r="AK21" s="28">
        <f t="shared" si="2"/>
        <v>-4.481002895251029</v>
      </c>
      <c r="AL21" s="28">
        <f t="shared" si="2"/>
        <v>9.8652624790078303</v>
      </c>
      <c r="AM21" s="28">
        <f t="shared" si="2"/>
        <v>2.2114854621022362</v>
      </c>
      <c r="AN21" s="28">
        <f t="shared" si="2"/>
        <v>8.9461860817796612E-2</v>
      </c>
      <c r="AO21" s="28">
        <f t="shared" si="2"/>
        <v>14.776457306131263</v>
      </c>
      <c r="AP21" s="28">
        <f t="shared" si="2"/>
        <v>11.005774665445522</v>
      </c>
      <c r="AQ21" s="28">
        <f t="shared" si="2"/>
        <v>0.95487831330036688</v>
      </c>
      <c r="AR21" s="28">
        <f t="shared" si="2"/>
        <v>8.6887310495488368</v>
      </c>
      <c r="AS21" s="28">
        <f t="shared" si="2"/>
        <v>8.1271502758174741</v>
      </c>
      <c r="AT21" s="28">
        <f t="shared" si="2"/>
        <v>9.6055846047953928</v>
      </c>
      <c r="AU21" s="28">
        <f t="shared" si="2"/>
        <v>30.193984721080881</v>
      </c>
      <c r="AV21" s="28">
        <f t="shared" si="2"/>
        <v>9.9186132592201215</v>
      </c>
      <c r="AW21" s="28">
        <f t="shared" si="2"/>
        <v>13.25002034053373</v>
      </c>
      <c r="AX21" s="28">
        <f t="shared" si="2"/>
        <v>6.9879567741349735</v>
      </c>
      <c r="AY21" s="28">
        <f t="shared" si="2"/>
        <v>7.4993372868975783</v>
      </c>
      <c r="AZ21" s="28">
        <f t="shared" si="2"/>
        <v>12.251696642409527</v>
      </c>
      <c r="BA21" s="28">
        <f t="shared" si="2"/>
        <v>11.898343841352176</v>
      </c>
      <c r="BB21" s="28">
        <f t="shared" si="2"/>
        <v>-1.0632996711566478</v>
      </c>
      <c r="BC21" s="28">
        <f t="shared" si="2"/>
        <v>-76.059008557851655</v>
      </c>
      <c r="BD21" s="28">
        <f t="shared" si="2"/>
        <v>-77.972126400692375</v>
      </c>
      <c r="BE21" s="28">
        <f t="shared" si="2"/>
        <v>-74.311044033103386</v>
      </c>
      <c r="BF21" s="28">
        <f t="shared" si="2"/>
        <v>-68.799390226374427</v>
      </c>
      <c r="BG21" s="28">
        <f t="shared" si="2"/>
        <v>62.702614527320733</v>
      </c>
      <c r="BH21" s="28">
        <f t="shared" si="2"/>
        <v>116.15150824033509</v>
      </c>
      <c r="BI21" s="28">
        <f t="shared" si="2"/>
        <v>122.37532805334594</v>
      </c>
      <c r="BJ21" s="28">
        <f t="shared" si="2"/>
        <v>147.50937506242269</v>
      </c>
      <c r="BK21" s="28">
        <f t="shared" si="2"/>
        <v>125.95065335913974</v>
      </c>
      <c r="BL21" s="28">
        <f t="shared" si="2"/>
        <v>112.21175190353532</v>
      </c>
      <c r="BM21" s="28">
        <f t="shared" si="2"/>
        <v>48.877149608314198</v>
      </c>
      <c r="BN21" s="28">
        <f t="shared" si="2"/>
        <v>32.639568460381831</v>
      </c>
      <c r="BO21" s="28">
        <f t="shared" si="2"/>
        <v>-0.55113295867612599</v>
      </c>
      <c r="BP21" s="28">
        <f t="shared" si="2"/>
        <v>-1.8906395812672616</v>
      </c>
      <c r="BQ21" s="28">
        <f t="shared" si="2"/>
        <v>9.9146643637122001</v>
      </c>
      <c r="BR21" s="28">
        <f t="shared" si="2"/>
        <v>18.438941730737703</v>
      </c>
    </row>
    <row r="22" spans="1:70" ht="15" customHeight="1" x14ac:dyDescent="0.25">
      <c r="A22" s="12" t="s">
        <v>87</v>
      </c>
      <c r="C22" s="27"/>
      <c r="D22" s="27"/>
      <c r="E22" s="27"/>
      <c r="F22" s="27">
        <f t="shared" ref="F22:BM26" si="3">+(F8/B8-1)*100</f>
        <v>12.3450720466052</v>
      </c>
      <c r="G22" s="27">
        <f t="shared" si="3"/>
        <v>4.4648663853121162</v>
      </c>
      <c r="H22" s="27">
        <f t="shared" si="3"/>
        <v>143.71662753738724</v>
      </c>
      <c r="I22" s="27">
        <f t="shared" si="3"/>
        <v>38.038668879734082</v>
      </c>
      <c r="J22" s="27">
        <f t="shared" si="3"/>
        <v>-38.934813124096245</v>
      </c>
      <c r="K22" s="27">
        <f t="shared" si="3"/>
        <v>6.047825444198307</v>
      </c>
      <c r="L22" s="27">
        <f t="shared" si="3"/>
        <v>-9.2400779140233915</v>
      </c>
      <c r="M22" s="27">
        <f t="shared" si="3"/>
        <v>11.666709082954263</v>
      </c>
      <c r="N22" s="27">
        <f t="shared" si="3"/>
        <v>71.593891459596321</v>
      </c>
      <c r="O22" s="27">
        <f t="shared" si="3"/>
        <v>71.373862169860075</v>
      </c>
      <c r="P22" s="27">
        <f t="shared" si="3"/>
        <v>-21.084230564972749</v>
      </c>
      <c r="Q22" s="27">
        <f t="shared" si="3"/>
        <v>74.227248281812706</v>
      </c>
      <c r="R22" s="27">
        <f t="shared" si="3"/>
        <v>58.147990037297824</v>
      </c>
      <c r="S22" s="27">
        <f t="shared" si="3"/>
        <v>13.377508618533129</v>
      </c>
      <c r="T22" s="27">
        <f t="shared" si="3"/>
        <v>76.847762473518927</v>
      </c>
      <c r="U22" s="27">
        <f t="shared" si="3"/>
        <v>6.3151688189184929</v>
      </c>
      <c r="V22" s="27">
        <f t="shared" si="3"/>
        <v>-19.69059117079507</v>
      </c>
      <c r="W22" s="27">
        <f t="shared" si="3"/>
        <v>15.161057865604178</v>
      </c>
      <c r="X22" s="27">
        <f t="shared" si="3"/>
        <v>24.445259201723356</v>
      </c>
      <c r="Y22" s="27">
        <f t="shared" si="3"/>
        <v>-39.253735356145469</v>
      </c>
      <c r="Z22" s="27">
        <f t="shared" si="3"/>
        <v>-20.621373855640279</v>
      </c>
      <c r="AA22" s="27">
        <f t="shared" si="3"/>
        <v>7.2270506345402552</v>
      </c>
      <c r="AB22" s="27">
        <f t="shared" si="3"/>
        <v>28.4652363639877</v>
      </c>
      <c r="AC22" s="27">
        <f t="shared" si="3"/>
        <v>75.598449750649351</v>
      </c>
      <c r="AD22" s="27">
        <f t="shared" si="3"/>
        <v>83.060500814299303</v>
      </c>
      <c r="AE22" s="27">
        <f t="shared" si="3"/>
        <v>-35.929010042949336</v>
      </c>
      <c r="AF22" s="27">
        <f t="shared" si="3"/>
        <v>2.0519611003155358</v>
      </c>
      <c r="AG22" s="27">
        <f t="shared" si="3"/>
        <v>75.867313064234239</v>
      </c>
      <c r="AH22" s="27">
        <f t="shared" si="3"/>
        <v>134.06146084100459</v>
      </c>
      <c r="AI22" s="27">
        <f t="shared" si="3"/>
        <v>240.28781982760381</v>
      </c>
      <c r="AJ22" s="27">
        <f t="shared" si="3"/>
        <v>67.290792574784987</v>
      </c>
      <c r="AK22" s="27">
        <f t="shared" si="3"/>
        <v>24.822978083397771</v>
      </c>
      <c r="AL22" s="27">
        <f t="shared" si="3"/>
        <v>5.4278429970208153</v>
      </c>
      <c r="AM22" s="27">
        <f t="shared" si="3"/>
        <v>-19.117442857829602</v>
      </c>
      <c r="AN22" s="27">
        <f t="shared" si="3"/>
        <v>-13.357891650700427</v>
      </c>
      <c r="AO22" s="27">
        <f t="shared" si="3"/>
        <v>-14.73306685677791</v>
      </c>
      <c r="AP22" s="27">
        <f t="shared" si="3"/>
        <v>-7.5161984497703287</v>
      </c>
      <c r="AQ22" s="27">
        <f t="shared" si="3"/>
        <v>0.7201590746082287</v>
      </c>
      <c r="AR22" s="27">
        <f t="shared" si="3"/>
        <v>9.9066925136814596</v>
      </c>
      <c r="AS22" s="27">
        <f t="shared" si="3"/>
        <v>47.571027062075459</v>
      </c>
      <c r="AT22" s="27">
        <f t="shared" si="3"/>
        <v>61.898817908927128</v>
      </c>
      <c r="AU22" s="27">
        <f t="shared" si="3"/>
        <v>86.950619228818553</v>
      </c>
      <c r="AV22" s="27">
        <f t="shared" si="3"/>
        <v>90.485215372724696</v>
      </c>
      <c r="AW22" s="27">
        <f t="shared" si="3"/>
        <v>39.738015316660835</v>
      </c>
      <c r="AX22" s="27">
        <f t="shared" si="3"/>
        <v>8.5332427178125947</v>
      </c>
      <c r="AY22" s="27">
        <f t="shared" si="3"/>
        <v>2.9395677033680956</v>
      </c>
      <c r="AZ22" s="27">
        <f t="shared" si="3"/>
        <v>-12.605248908674206</v>
      </c>
      <c r="BA22" s="27">
        <f t="shared" si="3"/>
        <v>-3.8649437373360351</v>
      </c>
      <c r="BB22" s="27">
        <f t="shared" si="3"/>
        <v>-21.151295209371479</v>
      </c>
      <c r="BC22" s="27">
        <f t="shared" si="3"/>
        <v>-72.541984327036502</v>
      </c>
      <c r="BD22" s="27">
        <f t="shared" si="3"/>
        <v>-64.411456428180273</v>
      </c>
      <c r="BE22" s="27">
        <f t="shared" si="3"/>
        <v>-58.082853033226201</v>
      </c>
      <c r="BF22" s="27">
        <f t="shared" si="3"/>
        <v>-37.278771932422572</v>
      </c>
      <c r="BG22" s="27">
        <f t="shared" si="3"/>
        <v>143.10018189130253</v>
      </c>
      <c r="BH22" s="27">
        <f t="shared" si="3"/>
        <v>97.213007028833928</v>
      </c>
      <c r="BI22" s="27">
        <f t="shared" si="3"/>
        <v>56.936184072449379</v>
      </c>
      <c r="BJ22" s="27">
        <f t="shared" si="3"/>
        <v>136.0798188849063</v>
      </c>
      <c r="BK22" s="27">
        <f t="shared" si="3"/>
        <v>109.15133208325672</v>
      </c>
      <c r="BL22" s="27">
        <f t="shared" si="3"/>
        <v>135.83029378340541</v>
      </c>
      <c r="BM22" s="27">
        <f t="shared" si="3"/>
        <v>59.227774896488498</v>
      </c>
      <c r="BN22" s="27">
        <f t="shared" si="2"/>
        <v>25.603183496027015</v>
      </c>
      <c r="BO22" s="27">
        <f t="shared" si="2"/>
        <v>-24.530309008557449</v>
      </c>
      <c r="BP22" s="27">
        <f t="shared" si="2"/>
        <v>-44.609886567818045</v>
      </c>
      <c r="BQ22" s="27">
        <f t="shared" si="2"/>
        <v>8.3405364905537951</v>
      </c>
      <c r="BR22" s="27">
        <f t="shared" si="2"/>
        <v>17.184735363328805</v>
      </c>
    </row>
    <row r="23" spans="1:70" ht="15" customHeight="1" x14ac:dyDescent="0.25">
      <c r="A23" s="36" t="s">
        <v>88</v>
      </c>
      <c r="C23" s="27"/>
      <c r="D23" s="27"/>
      <c r="E23" s="27"/>
      <c r="F23" s="27">
        <f t="shared" si="3"/>
        <v>24.239723625547583</v>
      </c>
      <c r="G23" s="27">
        <f t="shared" si="3"/>
        <v>10.143678292600921</v>
      </c>
      <c r="H23" s="27">
        <f t="shared" si="3"/>
        <v>17.23134897750942</v>
      </c>
      <c r="I23" s="27">
        <f t="shared" si="3"/>
        <v>-1.9031787402368439</v>
      </c>
      <c r="J23" s="27">
        <f t="shared" si="3"/>
        <v>-20.367659155206873</v>
      </c>
      <c r="K23" s="27">
        <f t="shared" si="3"/>
        <v>-16.510987190304139</v>
      </c>
      <c r="L23" s="27">
        <f t="shared" si="3"/>
        <v>-10.181633985268201</v>
      </c>
      <c r="M23" s="27">
        <f t="shared" si="3"/>
        <v>-14.638103350101417</v>
      </c>
      <c r="N23" s="27">
        <f t="shared" si="3"/>
        <v>0.11023181121119219</v>
      </c>
      <c r="O23" s="27">
        <f t="shared" si="3"/>
        <v>-3.5095267025131993</v>
      </c>
      <c r="P23" s="27">
        <f t="shared" si="3"/>
        <v>12.628799316900107</v>
      </c>
      <c r="Q23" s="27">
        <f t="shared" si="3"/>
        <v>7.424251742170429</v>
      </c>
      <c r="R23" s="27">
        <f t="shared" si="3"/>
        <v>7.0969622255736997</v>
      </c>
      <c r="S23" s="27">
        <f t="shared" si="3"/>
        <v>10.82685918070676</v>
      </c>
      <c r="T23" s="27">
        <f t="shared" si="3"/>
        <v>15.358556445864103</v>
      </c>
      <c r="U23" s="27">
        <f t="shared" si="3"/>
        <v>23.858147749010563</v>
      </c>
      <c r="V23" s="27">
        <f t="shared" si="3"/>
        <v>31.333600770206772</v>
      </c>
      <c r="W23" s="27">
        <f t="shared" si="3"/>
        <v>30.753165187471222</v>
      </c>
      <c r="X23" s="27">
        <f t="shared" si="3"/>
        <v>11.079868487357381</v>
      </c>
      <c r="Y23" s="27">
        <f t="shared" si="3"/>
        <v>6.033360310070246</v>
      </c>
      <c r="Z23" s="27">
        <f t="shared" si="3"/>
        <v>4.9317989338875545</v>
      </c>
      <c r="AA23" s="27">
        <f t="shared" si="3"/>
        <v>-2.6872969945104463</v>
      </c>
      <c r="AB23" s="27">
        <f t="shared" si="3"/>
        <v>-3.473701232799431</v>
      </c>
      <c r="AC23" s="27">
        <f t="shared" si="3"/>
        <v>3.5678430869369837</v>
      </c>
      <c r="AD23" s="27">
        <f t="shared" si="3"/>
        <v>-4.1004630170278116</v>
      </c>
      <c r="AE23" s="27">
        <f t="shared" si="3"/>
        <v>-2.0094722542780552</v>
      </c>
      <c r="AF23" s="27">
        <f t="shared" si="3"/>
        <v>-15.128704995978893</v>
      </c>
      <c r="AG23" s="27">
        <f t="shared" si="3"/>
        <v>10.526533817081463</v>
      </c>
      <c r="AH23" s="27">
        <f t="shared" si="3"/>
        <v>7.4495174476936432</v>
      </c>
      <c r="AI23" s="27">
        <f t="shared" si="3"/>
        <v>-2.9230198283586861</v>
      </c>
      <c r="AJ23" s="27">
        <f t="shared" si="3"/>
        <v>23.497990931539924</v>
      </c>
      <c r="AK23" s="27">
        <f t="shared" si="3"/>
        <v>-9.7595383012348602</v>
      </c>
      <c r="AL23" s="27">
        <f t="shared" si="3"/>
        <v>10.849700341227342</v>
      </c>
      <c r="AM23" s="27">
        <f t="shared" si="3"/>
        <v>8.2337816146504927</v>
      </c>
      <c r="AN23" s="27">
        <f t="shared" si="3"/>
        <v>3.0075155598404013</v>
      </c>
      <c r="AO23" s="27">
        <f t="shared" si="3"/>
        <v>22.129079539352723</v>
      </c>
      <c r="AP23" s="27">
        <f t="shared" si="3"/>
        <v>14.913876485240429</v>
      </c>
      <c r="AQ23" s="27">
        <f t="shared" si="3"/>
        <v>1.004404375906498</v>
      </c>
      <c r="AR23" s="27">
        <f t="shared" si="3"/>
        <v>8.4664256022768392</v>
      </c>
      <c r="AS23" s="27">
        <f t="shared" si="3"/>
        <v>1.2656166061032481</v>
      </c>
      <c r="AT23" s="27">
        <f t="shared" si="3"/>
        <v>0.72549570401392316</v>
      </c>
      <c r="AU23" s="27">
        <f t="shared" si="3"/>
        <v>18.251963440931185</v>
      </c>
      <c r="AV23" s="27">
        <f t="shared" si="3"/>
        <v>-4.9818720841664055</v>
      </c>
      <c r="AW23" s="27">
        <f t="shared" si="3"/>
        <v>6.5352714045244564</v>
      </c>
      <c r="AX23" s="27">
        <f t="shared" si="3"/>
        <v>6.5661777894693296</v>
      </c>
      <c r="AY23" s="27">
        <f t="shared" si="3"/>
        <v>9.0161174852527068</v>
      </c>
      <c r="AZ23" s="27">
        <f t="shared" si="3"/>
        <v>21.467812626262983</v>
      </c>
      <c r="BA23" s="27">
        <f t="shared" si="3"/>
        <v>17.139760039663333</v>
      </c>
      <c r="BB23" s="27">
        <f t="shared" si="3"/>
        <v>4.5208374722827793</v>
      </c>
      <c r="BC23" s="27">
        <f t="shared" si="3"/>
        <v>-77.16371463372667</v>
      </c>
      <c r="BD23" s="27">
        <f t="shared" si="3"/>
        <v>-81.589600715946958</v>
      </c>
      <c r="BE23" s="27">
        <f t="shared" si="3"/>
        <v>-78.739470249462002</v>
      </c>
      <c r="BF23" s="27">
        <f t="shared" si="3"/>
        <v>-75.409457557495159</v>
      </c>
      <c r="BG23" s="27">
        <f t="shared" si="3"/>
        <v>32.338684800753306</v>
      </c>
      <c r="BH23" s="27">
        <f t="shared" si="3"/>
        <v>125.91751281470059</v>
      </c>
      <c r="BI23" s="27">
        <f t="shared" si="3"/>
        <v>157.58277599964376</v>
      </c>
      <c r="BJ23" s="27">
        <f t="shared" si="3"/>
        <v>153.62283353188971</v>
      </c>
      <c r="BK23" s="27">
        <f t="shared" si="3"/>
        <v>137.6054654193633</v>
      </c>
      <c r="BL23" s="27">
        <f t="shared" si="3"/>
        <v>101.57987213608064</v>
      </c>
      <c r="BM23" s="27">
        <f t="shared" si="3"/>
        <v>45.484259512674363</v>
      </c>
      <c r="BN23" s="27">
        <f t="shared" si="2"/>
        <v>36.142871489778663</v>
      </c>
      <c r="BO23" s="27">
        <f t="shared" si="2"/>
        <v>14.092606859204192</v>
      </c>
      <c r="BP23" s="27">
        <f t="shared" si="2"/>
        <v>20.60679458695185</v>
      </c>
      <c r="BQ23" s="27">
        <f t="shared" si="2"/>
        <v>10.479401090943895</v>
      </c>
      <c r="BR23" s="27">
        <f t="shared" si="2"/>
        <v>19.015048336059603</v>
      </c>
    </row>
    <row r="24" spans="1:70" ht="15" customHeight="1" x14ac:dyDescent="0.25">
      <c r="A24" s="15" t="s">
        <v>98</v>
      </c>
      <c r="B24" s="15"/>
      <c r="C24" s="28"/>
      <c r="D24" s="28"/>
      <c r="E24" s="28"/>
      <c r="F24" s="28">
        <f t="shared" si="3"/>
        <v>9.2024499506835333</v>
      </c>
      <c r="G24" s="28">
        <f t="shared" si="3"/>
        <v>-5.6889383295077645</v>
      </c>
      <c r="H24" s="28">
        <f t="shared" si="3"/>
        <v>8.8757601076147949</v>
      </c>
      <c r="I24" s="28">
        <f t="shared" si="3"/>
        <v>4.4849288108845364</v>
      </c>
      <c r="J24" s="28">
        <f t="shared" si="3"/>
        <v>-0.54830144282527193</v>
      </c>
      <c r="K24" s="28">
        <f t="shared" si="3"/>
        <v>-0.49160819007718626</v>
      </c>
      <c r="L24" s="28">
        <f t="shared" si="3"/>
        <v>-13.162009240164185</v>
      </c>
      <c r="M24" s="28">
        <f t="shared" si="3"/>
        <v>-18.531443868652186</v>
      </c>
      <c r="N24" s="28">
        <f t="shared" si="3"/>
        <v>-4.1180444347575733</v>
      </c>
      <c r="O24" s="28">
        <f t="shared" si="3"/>
        <v>7.1912780071784033</v>
      </c>
      <c r="P24" s="28">
        <f t="shared" si="3"/>
        <v>15.480388311989323</v>
      </c>
      <c r="Q24" s="28">
        <f t="shared" si="3"/>
        <v>22.320829982339795</v>
      </c>
      <c r="R24" s="28">
        <f t="shared" si="3"/>
        <v>14.942196908332672</v>
      </c>
      <c r="S24" s="28">
        <f t="shared" si="3"/>
        <v>15.273883206284665</v>
      </c>
      <c r="T24" s="28">
        <f t="shared" si="3"/>
        <v>13.587903298262116</v>
      </c>
      <c r="U24" s="28">
        <f t="shared" si="3"/>
        <v>3.3460752329693033</v>
      </c>
      <c r="V24" s="28">
        <f t="shared" si="3"/>
        <v>-7.3771760114671459E-2</v>
      </c>
      <c r="W24" s="28">
        <f t="shared" si="3"/>
        <v>-8.4001614477830504</v>
      </c>
      <c r="X24" s="28">
        <f t="shared" si="3"/>
        <v>-3.2866777239962564</v>
      </c>
      <c r="Y24" s="28">
        <f t="shared" si="3"/>
        <v>-12.157986608379289</v>
      </c>
      <c r="Z24" s="28">
        <f t="shared" si="3"/>
        <v>-14.741497169482331</v>
      </c>
      <c r="AA24" s="28">
        <f t="shared" si="3"/>
        <v>-4.7198006064090077</v>
      </c>
      <c r="AB24" s="28">
        <f t="shared" si="3"/>
        <v>-13.398606631577724</v>
      </c>
      <c r="AC24" s="28">
        <f t="shared" si="3"/>
        <v>6.9411431906131194</v>
      </c>
      <c r="AD24" s="28">
        <f t="shared" si="3"/>
        <v>11.71839349407222</v>
      </c>
      <c r="AE24" s="28">
        <f t="shared" si="3"/>
        <v>0.92340920298148443</v>
      </c>
      <c r="AF24" s="28">
        <f t="shared" si="3"/>
        <v>21.103637694075839</v>
      </c>
      <c r="AG24" s="28">
        <f t="shared" si="3"/>
        <v>13.42421942548906</v>
      </c>
      <c r="AH24" s="28">
        <f t="shared" si="3"/>
        <v>13.043148382935165</v>
      </c>
      <c r="AI24" s="28">
        <f t="shared" si="3"/>
        <v>11.291874742726439</v>
      </c>
      <c r="AJ24" s="28">
        <f t="shared" si="3"/>
        <v>-12.734034047821874</v>
      </c>
      <c r="AK24" s="28">
        <f t="shared" si="3"/>
        <v>-6.0731482143055242</v>
      </c>
      <c r="AL24" s="28">
        <f t="shared" si="3"/>
        <v>-1.0525476907719433</v>
      </c>
      <c r="AM24" s="28">
        <f t="shared" si="3"/>
        <v>-6.1523229835447335E-2</v>
      </c>
      <c r="AN24" s="28">
        <f t="shared" si="3"/>
        <v>22.718640648886044</v>
      </c>
      <c r="AO24" s="28">
        <f t="shared" si="3"/>
        <v>11.622488223199756</v>
      </c>
      <c r="AP24" s="28">
        <f t="shared" si="3"/>
        <v>18.439571136753628</v>
      </c>
      <c r="AQ24" s="28">
        <f t="shared" si="3"/>
        <v>13.121299985403724</v>
      </c>
      <c r="AR24" s="28">
        <f t="shared" si="3"/>
        <v>6.8056687197018295</v>
      </c>
      <c r="AS24" s="28">
        <f t="shared" si="3"/>
        <v>17.817516256035184</v>
      </c>
      <c r="AT24" s="28">
        <f t="shared" si="3"/>
        <v>1.9877889910828728</v>
      </c>
      <c r="AU24" s="28">
        <f t="shared" si="3"/>
        <v>18.871035053422979</v>
      </c>
      <c r="AV24" s="28">
        <f t="shared" si="3"/>
        <v>12.221193867394597</v>
      </c>
      <c r="AW24" s="28">
        <f t="shared" si="3"/>
        <v>4.2731071208436555</v>
      </c>
      <c r="AX24" s="28">
        <f t="shared" si="3"/>
        <v>4.7704801288177556</v>
      </c>
      <c r="AY24" s="28">
        <f t="shared" si="3"/>
        <v>-2.4561894935458461</v>
      </c>
      <c r="AZ24" s="28">
        <f t="shared" si="3"/>
        <v>2.0498664403538758</v>
      </c>
      <c r="BA24" s="28">
        <f t="shared" si="3"/>
        <v>4.3800718051304033</v>
      </c>
      <c r="BB24" s="28">
        <f t="shared" si="3"/>
        <v>6.8466584360046934</v>
      </c>
      <c r="BC24" s="28">
        <f t="shared" si="3"/>
        <v>-39.267605078790645</v>
      </c>
      <c r="BD24" s="28">
        <f t="shared" si="3"/>
        <v>-34.378947996251497</v>
      </c>
      <c r="BE24" s="28">
        <f t="shared" si="3"/>
        <v>-32.687900600275654</v>
      </c>
      <c r="BF24" s="28">
        <f t="shared" si="3"/>
        <v>-27.975166522756833</v>
      </c>
      <c r="BG24" s="28">
        <f t="shared" si="3"/>
        <v>31.168404634540913</v>
      </c>
      <c r="BH24" s="28">
        <f t="shared" si="3"/>
        <v>24.085274289903815</v>
      </c>
      <c r="BI24" s="28">
        <f t="shared" si="3"/>
        <v>27.721008286981743</v>
      </c>
      <c r="BJ24" s="28">
        <f t="shared" si="3"/>
        <v>31.002078450018455</v>
      </c>
      <c r="BK24" s="28">
        <f t="shared" si="3"/>
        <v>38.262282920116355</v>
      </c>
      <c r="BL24" s="28">
        <f t="shared" si="3"/>
        <v>43.234259312267099</v>
      </c>
      <c r="BM24" s="28">
        <f t="shared" si="3"/>
        <v>25.574075423813646</v>
      </c>
      <c r="BN24" s="28">
        <f t="shared" si="2"/>
        <v>29.468128559350415</v>
      </c>
      <c r="BO24" s="28">
        <f t="shared" si="2"/>
        <v>-4.5569621491515662</v>
      </c>
      <c r="BP24" s="28">
        <f t="shared" si="2"/>
        <v>6.7482052045049867</v>
      </c>
      <c r="BQ24" s="28">
        <f t="shared" si="2"/>
        <v>-5.1352821215897571</v>
      </c>
      <c r="BR24" s="28">
        <f t="shared" si="2"/>
        <v>-8.8760764346140775E-2</v>
      </c>
    </row>
    <row r="25" spans="1:70" ht="15" customHeight="1" x14ac:dyDescent="0.25">
      <c r="A25" s="12" t="s">
        <v>90</v>
      </c>
      <c r="C25" s="27"/>
      <c r="D25" s="27"/>
      <c r="E25" s="27"/>
      <c r="F25" s="27">
        <f t="shared" si="3"/>
        <v>6.8081442304679829</v>
      </c>
      <c r="G25" s="27">
        <f t="shared" si="3"/>
        <v>-9.4720397197479596</v>
      </c>
      <c r="H25" s="27">
        <f t="shared" si="3"/>
        <v>8.4966892122309687</v>
      </c>
      <c r="I25" s="27">
        <f t="shared" si="3"/>
        <v>5.6595640466876374</v>
      </c>
      <c r="J25" s="27">
        <f t="shared" si="3"/>
        <v>1.6366698982694938</v>
      </c>
      <c r="K25" s="27">
        <f t="shared" si="3"/>
        <v>-0.4917637713131362</v>
      </c>
      <c r="L25" s="27">
        <f t="shared" si="3"/>
        <v>-17.790154130805391</v>
      </c>
      <c r="M25" s="27">
        <f t="shared" si="3"/>
        <v>-23.017921467486026</v>
      </c>
      <c r="N25" s="27">
        <f t="shared" si="3"/>
        <v>-2.6966334884484411</v>
      </c>
      <c r="O25" s="27">
        <f t="shared" si="3"/>
        <v>14.19268494629662</v>
      </c>
      <c r="P25" s="27">
        <f t="shared" si="3"/>
        <v>20.941267198787749</v>
      </c>
      <c r="Q25" s="27">
        <f t="shared" si="3"/>
        <v>20.702577712386059</v>
      </c>
      <c r="R25" s="27">
        <f t="shared" si="3"/>
        <v>15.79869312918647</v>
      </c>
      <c r="S25" s="27">
        <f t="shared" si="3"/>
        <v>15.897114320716078</v>
      </c>
      <c r="T25" s="27">
        <f t="shared" si="3"/>
        <v>18.834003263404455</v>
      </c>
      <c r="U25" s="27">
        <f t="shared" si="3"/>
        <v>12.810745045136663</v>
      </c>
      <c r="V25" s="27">
        <f t="shared" si="3"/>
        <v>-1.4209952424580119</v>
      </c>
      <c r="W25" s="27">
        <f t="shared" si="3"/>
        <v>-11.497208118194656</v>
      </c>
      <c r="X25" s="27">
        <f t="shared" si="3"/>
        <v>-18.945096718036059</v>
      </c>
      <c r="Y25" s="27">
        <f t="shared" si="3"/>
        <v>-15.786390739438794</v>
      </c>
      <c r="Z25" s="27">
        <f t="shared" si="3"/>
        <v>-22.388578152494077</v>
      </c>
      <c r="AA25" s="27">
        <f t="shared" si="3"/>
        <v>-9.8838387844800923</v>
      </c>
      <c r="AB25" s="27">
        <f t="shared" si="3"/>
        <v>-7.6464696957493921</v>
      </c>
      <c r="AC25" s="27">
        <f t="shared" si="3"/>
        <v>4.1934085049507352</v>
      </c>
      <c r="AD25" s="27">
        <f t="shared" si="3"/>
        <v>16.317938810777232</v>
      </c>
      <c r="AE25" s="27">
        <f t="shared" si="3"/>
        <v>-0.88591680495783143</v>
      </c>
      <c r="AF25" s="27">
        <f t="shared" si="3"/>
        <v>29.961334355422188</v>
      </c>
      <c r="AG25" s="27">
        <f t="shared" si="3"/>
        <v>11.429969159869003</v>
      </c>
      <c r="AH25" s="27">
        <f t="shared" si="3"/>
        <v>17.89960835451614</v>
      </c>
      <c r="AI25" s="27">
        <f t="shared" si="3"/>
        <v>15.338900770409559</v>
      </c>
      <c r="AJ25" s="27">
        <f t="shared" si="3"/>
        <v>-18.139709199817389</v>
      </c>
      <c r="AK25" s="27">
        <f t="shared" si="3"/>
        <v>-6.5422585902077728</v>
      </c>
      <c r="AL25" s="27">
        <f t="shared" si="3"/>
        <v>-8.4950960289091988</v>
      </c>
      <c r="AM25" s="27">
        <f t="shared" si="3"/>
        <v>-5.2897903800042112</v>
      </c>
      <c r="AN25" s="27">
        <f t="shared" si="3"/>
        <v>28.892160954701886</v>
      </c>
      <c r="AO25" s="27">
        <f t="shared" si="3"/>
        <v>15.408633554192708</v>
      </c>
      <c r="AP25" s="27">
        <f t="shared" si="3"/>
        <v>28.575557996573586</v>
      </c>
      <c r="AQ25" s="27">
        <f t="shared" si="3"/>
        <v>21.765751382172095</v>
      </c>
      <c r="AR25" s="27">
        <f t="shared" si="3"/>
        <v>9.0747006238610659</v>
      </c>
      <c r="AS25" s="27">
        <f t="shared" si="3"/>
        <v>21.320481898966804</v>
      </c>
      <c r="AT25" s="27">
        <f t="shared" si="3"/>
        <v>1.130154904418923</v>
      </c>
      <c r="AU25" s="27">
        <f t="shared" si="3"/>
        <v>18.896039837963375</v>
      </c>
      <c r="AV25" s="27">
        <f t="shared" si="3"/>
        <v>11.212013278968147</v>
      </c>
      <c r="AW25" s="27">
        <f t="shared" si="3"/>
        <v>0.80582125993462483</v>
      </c>
      <c r="AX25" s="27">
        <f t="shared" si="3"/>
        <v>2.4091272732747804</v>
      </c>
      <c r="AY25" s="27">
        <f t="shared" si="3"/>
        <v>-1.0746734167761507</v>
      </c>
      <c r="AZ25" s="27">
        <f t="shared" si="3"/>
        <v>1.413390470395548</v>
      </c>
      <c r="BA25" s="27">
        <f t="shared" si="3"/>
        <v>7.8746169270705435</v>
      </c>
      <c r="BB25" s="27">
        <f t="shared" si="3"/>
        <v>11.783530721887336</v>
      </c>
      <c r="BC25" s="27">
        <f t="shared" si="3"/>
        <v>-35.479858750202695</v>
      </c>
      <c r="BD25" s="27">
        <f t="shared" si="3"/>
        <v>-27.830617624574071</v>
      </c>
      <c r="BE25" s="27">
        <f t="shared" si="3"/>
        <v>-28.760044592902169</v>
      </c>
      <c r="BF25" s="27">
        <f t="shared" si="3"/>
        <v>-22.028489970711874</v>
      </c>
      <c r="BG25" s="27">
        <f t="shared" si="3"/>
        <v>33.290639818670641</v>
      </c>
      <c r="BH25" s="27">
        <f t="shared" si="3"/>
        <v>23.643763602767741</v>
      </c>
      <c r="BI25" s="27">
        <f t="shared" si="3"/>
        <v>30.927910192709174</v>
      </c>
      <c r="BJ25" s="27">
        <f t="shared" si="3"/>
        <v>23.984259471619374</v>
      </c>
      <c r="BK25" s="27">
        <f t="shared" si="3"/>
        <v>33.402770248382829</v>
      </c>
      <c r="BL25" s="27">
        <f t="shared" si="3"/>
        <v>41.94674224656336</v>
      </c>
      <c r="BM25" s="27">
        <f t="shared" si="3"/>
        <v>20.940632630785494</v>
      </c>
      <c r="BN25" s="27">
        <f t="shared" si="2"/>
        <v>31.626175065738661</v>
      </c>
      <c r="BO25" s="27">
        <f t="shared" si="2"/>
        <v>-7.4634540907271401</v>
      </c>
      <c r="BP25" s="27">
        <f t="shared" si="2"/>
        <v>5.6702324582916797</v>
      </c>
      <c r="BQ25" s="27">
        <f t="shared" si="2"/>
        <v>-5.0514381513757645</v>
      </c>
      <c r="BR25" s="27">
        <f t="shared" si="2"/>
        <v>0.36389979056381527</v>
      </c>
    </row>
    <row r="26" spans="1:70" ht="15" customHeight="1" x14ac:dyDescent="0.25">
      <c r="A26" s="12" t="s">
        <v>91</v>
      </c>
      <c r="C26" s="27"/>
      <c r="D26" s="27"/>
      <c r="E26" s="27"/>
      <c r="F26" s="27">
        <f t="shared" si="3"/>
        <v>16.954916738218763</v>
      </c>
      <c r="G26" s="27">
        <f t="shared" si="3"/>
        <v>8.0096930564326208</v>
      </c>
      <c r="H26" s="27">
        <f t="shared" si="3"/>
        <v>10.179777881482499</v>
      </c>
      <c r="I26" s="27">
        <f t="shared" si="3"/>
        <v>0.38444796422973937</v>
      </c>
      <c r="J26" s="27">
        <f t="shared" si="3"/>
        <v>-7.0091854097806605</v>
      </c>
      <c r="K26" s="27">
        <f t="shared" si="3"/>
        <v>-0.49113601134783691</v>
      </c>
      <c r="L26" s="27">
        <f t="shared" si="3"/>
        <v>2.5157723471338489</v>
      </c>
      <c r="M26" s="27">
        <f t="shared" si="3"/>
        <v>-2.0467970700895233</v>
      </c>
      <c r="N26" s="27">
        <f t="shared" si="3"/>
        <v>-8.7118882650688345</v>
      </c>
      <c r="O26" s="27">
        <f t="shared" si="3"/>
        <v>-14.057393507792248</v>
      </c>
      <c r="P26" s="27">
        <f t="shared" si="3"/>
        <v>0.64587325085558867</v>
      </c>
      <c r="Q26" s="27">
        <f t="shared" si="3"/>
        <v>26.993782403600374</v>
      </c>
      <c r="R26" s="27">
        <f t="shared" si="3"/>
        <v>11.99169659652588</v>
      </c>
      <c r="S26" s="27">
        <f t="shared" si="3"/>
        <v>12.760693034670778</v>
      </c>
      <c r="T26" s="27">
        <f t="shared" si="3"/>
        <v>-3.5369126834418174</v>
      </c>
      <c r="U26" s="27">
        <f t="shared" ref="U26:BR26" si="4">+(U12/Q12-1)*100</f>
        <v>-22.630667208492174</v>
      </c>
      <c r="V26" s="27">
        <f t="shared" si="4"/>
        <v>4.7249734541458199</v>
      </c>
      <c r="W26" s="27">
        <f t="shared" si="4"/>
        <v>4.4361090930945313</v>
      </c>
      <c r="X26" s="27">
        <f t="shared" si="4"/>
        <v>59.680877505865261</v>
      </c>
      <c r="Y26" s="27">
        <f t="shared" si="4"/>
        <v>2.3623434828927481</v>
      </c>
      <c r="Z26" s="27">
        <f t="shared" si="4"/>
        <v>10.898496149253955</v>
      </c>
      <c r="AA26" s="27">
        <f t="shared" si="4"/>
        <v>13.418092749504273</v>
      </c>
      <c r="AB26" s="27">
        <f t="shared" si="4"/>
        <v>-25.140131967242052</v>
      </c>
      <c r="AC26" s="27">
        <f t="shared" si="4"/>
        <v>15.987582906575803</v>
      </c>
      <c r="AD26" s="27">
        <f t="shared" si="4"/>
        <v>0.92551958641571286</v>
      </c>
      <c r="AE26" s="27">
        <f t="shared" si="4"/>
        <v>5.9727486675191566</v>
      </c>
      <c r="AF26" s="27">
        <f t="shared" si="4"/>
        <v>-1.2023033966363172</v>
      </c>
      <c r="AG26" s="27">
        <f t="shared" si="4"/>
        <v>19.322308176703373</v>
      </c>
      <c r="AH26" s="27">
        <f t="shared" si="4"/>
        <v>-9.0570566419123644E-2</v>
      </c>
      <c r="AI26" s="27">
        <f t="shared" si="4"/>
        <v>0.72868916439372544</v>
      </c>
      <c r="AJ26" s="27">
        <f t="shared" si="4"/>
        <v>5.1727267994045478</v>
      </c>
      <c r="AK26" s="27">
        <f t="shared" si="4"/>
        <v>-4.7775001571470854</v>
      </c>
      <c r="AL26" s="27">
        <f t="shared" si="4"/>
        <v>22.699193516283422</v>
      </c>
      <c r="AM26" s="27">
        <f t="shared" si="4"/>
        <v>15.56417053834862</v>
      </c>
      <c r="AN26" s="27">
        <f t="shared" si="4"/>
        <v>6.8013143277240173</v>
      </c>
      <c r="AO26" s="27">
        <f t="shared" si="4"/>
        <v>1.3592362325518748</v>
      </c>
      <c r="AP26" s="27">
        <f t="shared" si="4"/>
        <v>-5.6840494276238829</v>
      </c>
      <c r="AQ26" s="27">
        <f t="shared" si="4"/>
        <v>-8.0521957704096643</v>
      </c>
      <c r="AR26" s="27">
        <f t="shared" si="4"/>
        <v>-0.2547059630578774</v>
      </c>
      <c r="AS26" s="27">
        <f t="shared" si="4"/>
        <v>7.0057024186358507</v>
      </c>
      <c r="AT26" s="27">
        <f t="shared" si="4"/>
        <v>4.7703952353439494</v>
      </c>
      <c r="AU26" s="27">
        <f t="shared" si="4"/>
        <v>18.789927362673133</v>
      </c>
      <c r="AV26" s="27">
        <f t="shared" si="4"/>
        <v>15.65509391359754</v>
      </c>
      <c r="AW26" s="27">
        <f t="shared" si="4"/>
        <v>16.40642384849982</v>
      </c>
      <c r="AX26" s="27">
        <f t="shared" si="4"/>
        <v>12.165727404958737</v>
      </c>
      <c r="AY26" s="27">
        <f t="shared" si="4"/>
        <v>-6.9413979860817658</v>
      </c>
      <c r="AZ26" s="27">
        <f t="shared" si="4"/>
        <v>4.1323793877437787</v>
      </c>
      <c r="BA26" s="27">
        <f t="shared" si="4"/>
        <v>-6.2097634339696173</v>
      </c>
      <c r="BB26" s="27">
        <f t="shared" si="4"/>
        <v>-7.2696842363808472</v>
      </c>
      <c r="BC26" s="27">
        <f t="shared" si="4"/>
        <v>-52.340101969556265</v>
      </c>
      <c r="BD26" s="27">
        <f t="shared" si="4"/>
        <v>-55.245264521439893</v>
      </c>
      <c r="BE26" s="27">
        <f t="shared" si="4"/>
        <v>-46.378288213893079</v>
      </c>
      <c r="BF26" s="27">
        <f t="shared" si="4"/>
        <v>-48.472657377369309</v>
      </c>
      <c r="BG26" s="27">
        <f t="shared" si="4"/>
        <v>21.252933095260595</v>
      </c>
      <c r="BH26" s="27">
        <f t="shared" si="4"/>
        <v>26.35393956436436</v>
      </c>
      <c r="BI26" s="27">
        <f t="shared" si="4"/>
        <v>12.870927147397747</v>
      </c>
      <c r="BJ26" s="27">
        <f t="shared" si="4"/>
        <v>67.605926610038964</v>
      </c>
      <c r="BK26" s="27">
        <f t="shared" si="4"/>
        <v>63.220869113222335</v>
      </c>
      <c r="BL26" s="27">
        <f t="shared" si="4"/>
        <v>49.708153936594627</v>
      </c>
      <c r="BM26" s="27">
        <f t="shared" si="4"/>
        <v>50.46248239825826</v>
      </c>
      <c r="BN26" s="27">
        <f t="shared" si="4"/>
        <v>21.141627067578341</v>
      </c>
      <c r="BO26" s="27">
        <f t="shared" si="4"/>
        <v>7.6437602854739106</v>
      </c>
      <c r="BP26" s="27">
        <f t="shared" si="4"/>
        <v>11.887462812499439</v>
      </c>
      <c r="BQ26" s="27">
        <f t="shared" si="4"/>
        <v>-5.4972825985062261</v>
      </c>
      <c r="BR26" s="27">
        <f t="shared" si="4"/>
        <v>-1.9864420509108971</v>
      </c>
    </row>
    <row r="27" spans="1:70" ht="15" customHeight="1" x14ac:dyDescent="0.25">
      <c r="A27" s="4" t="s">
        <v>99</v>
      </c>
      <c r="C27" s="27"/>
      <c r="D27" s="27"/>
      <c r="E27" s="27"/>
      <c r="F27" s="27">
        <f t="shared" ref="F27:BR28" si="5">+(F13/B13-1)*100</f>
        <v>-12.65886132117382</v>
      </c>
      <c r="G27" s="27">
        <f t="shared" si="5"/>
        <v>-25.145980176182558</v>
      </c>
      <c r="H27" s="27">
        <f t="shared" si="5"/>
        <v>-4.8003838509601549</v>
      </c>
      <c r="I27" s="27">
        <f t="shared" si="5"/>
        <v>10.553172781932819</v>
      </c>
      <c r="J27" s="27">
        <f t="shared" si="5"/>
        <v>44.53595235749421</v>
      </c>
      <c r="K27" s="27">
        <f t="shared" si="5"/>
        <v>26.810281495116108</v>
      </c>
      <c r="L27" s="27">
        <f t="shared" si="5"/>
        <v>-17.224114683182755</v>
      </c>
      <c r="M27" s="27">
        <f t="shared" si="5"/>
        <v>-24.983265189247305</v>
      </c>
      <c r="N27" s="27">
        <f t="shared" si="5"/>
        <v>-12.747897499339588</v>
      </c>
      <c r="O27" s="27">
        <f t="shared" si="5"/>
        <v>14.327141989018099</v>
      </c>
      <c r="P27" s="27">
        <f t="shared" si="5"/>
        <v>23.343994840401351</v>
      </c>
      <c r="Q27" s="27">
        <f t="shared" si="5"/>
        <v>35.616969491428961</v>
      </c>
      <c r="R27" s="27">
        <f t="shared" si="5"/>
        <v>20.707338558962896</v>
      </c>
      <c r="S27" s="27">
        <f t="shared" si="5"/>
        <v>19.809974135085028</v>
      </c>
      <c r="T27" s="27">
        <f t="shared" si="5"/>
        <v>6.9380025105918897</v>
      </c>
      <c r="U27" s="27">
        <f t="shared" si="5"/>
        <v>-17.531305695753151</v>
      </c>
      <c r="V27" s="27">
        <f t="shared" si="5"/>
        <v>-33.419956507016821</v>
      </c>
      <c r="W27" s="27">
        <f t="shared" si="5"/>
        <v>-46.166863128223227</v>
      </c>
      <c r="X27" s="27">
        <f t="shared" si="5"/>
        <v>-25.426756422127571</v>
      </c>
      <c r="Y27" s="27">
        <f t="shared" si="5"/>
        <v>-34.69561829149518</v>
      </c>
      <c r="Z27" s="27">
        <f t="shared" si="5"/>
        <v>-58.206641571625148</v>
      </c>
      <c r="AA27" s="27">
        <f t="shared" si="5"/>
        <v>-12.050922608511062</v>
      </c>
      <c r="AB27" s="27">
        <f t="shared" si="5"/>
        <v>-41.034504180504861</v>
      </c>
      <c r="AC27" s="27">
        <f t="shared" si="5"/>
        <v>3.9937268405782378</v>
      </c>
      <c r="AD27" s="27">
        <f t="shared" si="5"/>
        <v>79.787886829723973</v>
      </c>
      <c r="AE27" s="27">
        <f t="shared" si="5"/>
        <v>18.920310239087847</v>
      </c>
      <c r="AF27" s="27">
        <f t="shared" si="5"/>
        <v>145.36157814369611</v>
      </c>
      <c r="AG27" s="27">
        <f t="shared" si="5"/>
        <v>3.3123555760279144</v>
      </c>
      <c r="AH27" s="27">
        <f t="shared" si="5"/>
        <v>-7.3023969897999974</v>
      </c>
      <c r="AI27" s="27">
        <f t="shared" si="5"/>
        <v>2.8964231282066599</v>
      </c>
      <c r="AJ27" s="27">
        <f t="shared" si="5"/>
        <v>-67.112769681671566</v>
      </c>
      <c r="AK27" s="27">
        <f t="shared" si="5"/>
        <v>-10.946124367697962</v>
      </c>
      <c r="AL27" s="27">
        <f t="shared" si="5"/>
        <v>-47.789604821124868</v>
      </c>
      <c r="AM27" s="27">
        <f t="shared" si="5"/>
        <v>-5.5186633104569172</v>
      </c>
      <c r="AN27" s="27">
        <f t="shared" si="5"/>
        <v>137.3671740613886</v>
      </c>
      <c r="AO27" s="27">
        <f t="shared" si="5"/>
        <v>1.2685410991059021</v>
      </c>
      <c r="AP27" s="27">
        <f t="shared" si="5"/>
        <v>85.403342934851125</v>
      </c>
      <c r="AQ27" s="27">
        <f t="shared" si="5"/>
        <v>44.720824014629827</v>
      </c>
      <c r="AR27" s="27">
        <f t="shared" si="5"/>
        <v>2.7828348288869265</v>
      </c>
      <c r="AS27" s="27">
        <f t="shared" si="5"/>
        <v>53.87263687001056</v>
      </c>
      <c r="AT27" s="27">
        <f t="shared" si="5"/>
        <v>-39.097521090851529</v>
      </c>
      <c r="AU27" s="27">
        <f t="shared" si="5"/>
        <v>-1.6440601351946582</v>
      </c>
      <c r="AV27" s="27">
        <f t="shared" si="5"/>
        <v>17.422904322210542</v>
      </c>
      <c r="AW27" s="27">
        <f t="shared" si="5"/>
        <v>-19.197653332982767</v>
      </c>
      <c r="AX27" s="27">
        <f t="shared" si="5"/>
        <v>-16.753075643517622</v>
      </c>
      <c r="AY27" s="27">
        <f t="shared" si="5"/>
        <v>-26.332572177818246</v>
      </c>
      <c r="AZ27" s="27">
        <f t="shared" si="5"/>
        <v>-19.523993007628192</v>
      </c>
      <c r="BA27" s="27">
        <f t="shared" si="5"/>
        <v>-23.170618500994401</v>
      </c>
      <c r="BB27" s="27">
        <f t="shared" si="5"/>
        <v>105.5190933807003</v>
      </c>
      <c r="BC27" s="27">
        <f t="shared" si="5"/>
        <v>89.492381244119841</v>
      </c>
      <c r="BD27" s="27">
        <f t="shared" si="5"/>
        <v>94.207376651843333</v>
      </c>
      <c r="BE27" s="27">
        <f t="shared" si="5"/>
        <v>189.46175609103926</v>
      </c>
      <c r="BF27" s="27">
        <f t="shared" si="5"/>
        <v>217.18214140340106</v>
      </c>
      <c r="BG27" s="27">
        <f t="shared" si="5"/>
        <v>17.225062025828652</v>
      </c>
      <c r="BH27" s="27">
        <f t="shared" si="5"/>
        <v>-6.7170494102009703</v>
      </c>
      <c r="BI27" s="27">
        <f t="shared" si="5"/>
        <v>-17.112886818730054</v>
      </c>
      <c r="BJ27" s="27">
        <f t="shared" si="5"/>
        <v>-37.821046598057549</v>
      </c>
      <c r="BK27" s="27">
        <f t="shared" si="5"/>
        <v>-15.552427150074299</v>
      </c>
      <c r="BL27" s="27">
        <f t="shared" si="5"/>
        <v>-10.240212194928356</v>
      </c>
      <c r="BM27" s="27">
        <f t="shared" si="5"/>
        <v>-4.0386812436904123</v>
      </c>
      <c r="BN27" s="27">
        <f t="shared" si="5"/>
        <v>22.010753338427591</v>
      </c>
      <c r="BO27" s="27">
        <f t="shared" si="5"/>
        <v>-11.134719703004691</v>
      </c>
      <c r="BP27" s="27">
        <f t="shared" si="5"/>
        <v>22.581904120918228</v>
      </c>
      <c r="BQ27" s="27">
        <f t="shared" si="5"/>
        <v>-34.806297829085274</v>
      </c>
      <c r="BR27" s="27">
        <f t="shared" si="5"/>
        <v>-47.450328482960359</v>
      </c>
    </row>
    <row r="28" spans="1:70" ht="15" customHeight="1" x14ac:dyDescent="0.25">
      <c r="A28" s="29" t="s">
        <v>81</v>
      </c>
      <c r="B28" s="30"/>
      <c r="C28" s="31"/>
      <c r="D28" s="31"/>
      <c r="E28" s="31"/>
      <c r="F28" s="31">
        <f t="shared" si="5"/>
        <v>6.5986738531732536</v>
      </c>
      <c r="G28" s="31">
        <f t="shared" si="5"/>
        <v>3.1178356363635196</v>
      </c>
      <c r="H28" s="31">
        <f t="shared" si="5"/>
        <v>17.772924146999557</v>
      </c>
      <c r="I28" s="31">
        <f t="shared" si="5"/>
        <v>16.262834889904767</v>
      </c>
      <c r="J28" s="31">
        <f t="shared" si="5"/>
        <v>7.3655170499209444</v>
      </c>
      <c r="K28" s="31">
        <f t="shared" si="5"/>
        <v>5.0623301641780527</v>
      </c>
      <c r="L28" s="31">
        <f t="shared" si="5"/>
        <v>1.3935776072473205</v>
      </c>
      <c r="M28" s="31">
        <f t="shared" si="5"/>
        <v>-9.9269490116460695</v>
      </c>
      <c r="N28" s="31">
        <f t="shared" si="5"/>
        <v>-0.88271348117193726</v>
      </c>
      <c r="O28" s="31">
        <f t="shared" si="5"/>
        <v>6.7834098332779424</v>
      </c>
      <c r="P28" s="31">
        <f t="shared" si="5"/>
        <v>1.014694459651877</v>
      </c>
      <c r="Q28" s="31">
        <f t="shared" si="5"/>
        <v>3.1956027226833772</v>
      </c>
      <c r="R28" s="31">
        <f t="shared" si="5"/>
        <v>4.1737663077118237</v>
      </c>
      <c r="S28" s="31">
        <f t="shared" si="5"/>
        <v>4.1266355912202624</v>
      </c>
      <c r="T28" s="31">
        <f t="shared" si="5"/>
        <v>6.5452298629260275</v>
      </c>
      <c r="U28" s="31">
        <f t="shared" si="5"/>
        <v>12.075210775380585</v>
      </c>
      <c r="V28" s="31">
        <f t="shared" si="5"/>
        <v>4.3585579040951616</v>
      </c>
      <c r="W28" s="31">
        <f t="shared" si="5"/>
        <v>-0.70461917289071918</v>
      </c>
      <c r="X28" s="31">
        <f t="shared" si="5"/>
        <v>1.2138719576175072</v>
      </c>
      <c r="Y28" s="31">
        <f t="shared" si="5"/>
        <v>2.3211570318183217</v>
      </c>
      <c r="Z28" s="31">
        <f t="shared" si="5"/>
        <v>5.7140133064032872</v>
      </c>
      <c r="AA28" s="31">
        <f t="shared" si="5"/>
        <v>2.6685156652236586</v>
      </c>
      <c r="AB28" s="31">
        <f t="shared" si="5"/>
        <v>0.66820662744166981</v>
      </c>
      <c r="AC28" s="31">
        <f t="shared" si="5"/>
        <v>-0.40186542622833166</v>
      </c>
      <c r="AD28" s="31">
        <f t="shared" si="5"/>
        <v>0.44982993638198465</v>
      </c>
      <c r="AE28" s="31">
        <f t="shared" si="5"/>
        <v>1.422555507017309</v>
      </c>
      <c r="AF28" s="31">
        <f t="shared" si="5"/>
        <v>0.91121947417722726</v>
      </c>
      <c r="AG28" s="31">
        <f t="shared" si="5"/>
        <v>-0.3261690822575769</v>
      </c>
      <c r="AH28" s="31">
        <f t="shared" si="5"/>
        <v>1.7389647411989007</v>
      </c>
      <c r="AI28" s="31">
        <f t="shared" si="5"/>
        <v>2.6591865482048282</v>
      </c>
      <c r="AJ28" s="31">
        <f t="shared" si="5"/>
        <v>-0.21906416747634605</v>
      </c>
      <c r="AK28" s="31">
        <f t="shared" si="5"/>
        <v>5.9341399533444195</v>
      </c>
      <c r="AL28" s="31">
        <f t="shared" si="5"/>
        <v>6.4579116592106578</v>
      </c>
      <c r="AM28" s="31">
        <f t="shared" si="5"/>
        <v>5.338699606205477</v>
      </c>
      <c r="AN28" s="31">
        <f t="shared" si="5"/>
        <v>8.6831656291382675</v>
      </c>
      <c r="AO28" s="31">
        <f t="shared" si="5"/>
        <v>3.8998904164764259</v>
      </c>
      <c r="AP28" s="31">
        <f t="shared" si="5"/>
        <v>8.6896186303342624</v>
      </c>
      <c r="AQ28" s="31">
        <f t="shared" si="5"/>
        <v>5.1623150037942933</v>
      </c>
      <c r="AR28" s="31">
        <f t="shared" si="5"/>
        <v>5.1869246880227315</v>
      </c>
      <c r="AS28" s="31">
        <f t="shared" si="5"/>
        <v>4.6768642486070044</v>
      </c>
      <c r="AT28" s="31">
        <f t="shared" si="5"/>
        <v>-1.1218005622629423</v>
      </c>
      <c r="AU28" s="31">
        <f t="shared" si="5"/>
        <v>5.5246585808407245</v>
      </c>
      <c r="AV28" s="31">
        <f t="shared" si="5"/>
        <v>9.9927989145188523</v>
      </c>
      <c r="AW28" s="31">
        <f t="shared" si="5"/>
        <v>7.550624802761452</v>
      </c>
      <c r="AX28" s="31">
        <f t="shared" si="5"/>
        <v>8.6800266227230907</v>
      </c>
      <c r="AY28" s="31">
        <f t="shared" si="5"/>
        <v>6.8537381794747443</v>
      </c>
      <c r="AZ28" s="31">
        <f t="shared" si="5"/>
        <v>6.3410018573816229</v>
      </c>
      <c r="BA28" s="31">
        <f t="shared" si="5"/>
        <v>8.8728451798910193</v>
      </c>
      <c r="BB28" s="31">
        <f t="shared" si="5"/>
        <v>3.6270211295812871</v>
      </c>
      <c r="BC28" s="31">
        <f t="shared" si="5"/>
        <v>-33.366139824683231</v>
      </c>
      <c r="BD28" s="31">
        <f t="shared" si="5"/>
        <v>-26.487601373037695</v>
      </c>
      <c r="BE28" s="31">
        <f t="shared" si="5"/>
        <v>-24.872182072151404</v>
      </c>
      <c r="BF28" s="31">
        <f t="shared" si="5"/>
        <v>-25.175252934268332</v>
      </c>
      <c r="BG28" s="31">
        <f t="shared" si="5"/>
        <v>28.059972769453069</v>
      </c>
      <c r="BH28" s="31">
        <f t="shared" si="5"/>
        <v>17.87104634614305</v>
      </c>
      <c r="BI28" s="31">
        <f t="shared" si="5"/>
        <v>25.558019576459579</v>
      </c>
      <c r="BJ28" s="31">
        <f t="shared" si="5"/>
        <v>30.207575453429712</v>
      </c>
      <c r="BK28" s="31">
        <f t="shared" si="5"/>
        <v>25.960812457689329</v>
      </c>
      <c r="BL28" s="31">
        <f t="shared" si="5"/>
        <v>30.496973525522542</v>
      </c>
      <c r="BM28" s="31">
        <f t="shared" si="5"/>
        <v>20.099178638024618</v>
      </c>
      <c r="BN28" s="31">
        <f t="shared" si="5"/>
        <v>16.275629498920363</v>
      </c>
      <c r="BO28" s="31">
        <f t="shared" si="5"/>
        <v>8.88139270363164</v>
      </c>
      <c r="BP28" s="31">
        <f>+(BP14/BL14-1)*100</f>
        <v>4.7700857776974637</v>
      </c>
      <c r="BQ28" s="31">
        <f>+(BQ14/BM14-1)*100</f>
        <v>8.0536054724256179</v>
      </c>
      <c r="BR28" s="31">
        <f>+(BR14/BN14-1)*100</f>
        <v>11.562514829463154</v>
      </c>
    </row>
    <row r="29" spans="1:70" ht="15" customHeight="1" x14ac:dyDescent="0.25">
      <c r="A29" s="32"/>
    </row>
    <row r="30" spans="1:70" ht="15" customHeight="1" x14ac:dyDescent="0.25">
      <c r="A30" s="32" t="s">
        <v>113</v>
      </c>
    </row>
  </sheetData>
  <pageMargins left="0.138125" right="0.31496062992125984" top="0.53479166666666667" bottom="0.74803149606299213" header="0.31496062992125984" footer="0.31496062992125984"/>
  <pageSetup paperSize="9" scale="24" orientation="landscape" r:id="rId1"/>
  <headerFooter>
    <oddHeader>&amp;C&amp;G</oddHead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R28"/>
  <sheetViews>
    <sheetView showGridLines="0" view="pageLayout" topLeftCell="Q1" zoomScaleNormal="100" zoomScaleSheetLayoutView="40" workbookViewId="0">
      <selection activeCell="AC14" sqref="AC14"/>
    </sheetView>
  </sheetViews>
  <sheetFormatPr defaultColWidth="10" defaultRowHeight="15" customHeight="1" x14ac:dyDescent="0.25"/>
  <cols>
    <col min="1" max="1" width="37.28515625" style="4" customWidth="1"/>
    <col min="2" max="3" width="7.28515625" style="4" bestFit="1" customWidth="1"/>
    <col min="4" max="4" width="7.85546875" style="4" bestFit="1" customWidth="1"/>
    <col min="5" max="5" width="8" style="4" bestFit="1" customWidth="1"/>
    <col min="6" max="7" width="7.28515625" style="4" bestFit="1" customWidth="1"/>
    <col min="8" max="8" width="7.85546875" style="4" bestFit="1" customWidth="1"/>
    <col min="9" max="9" width="8" style="4" bestFit="1" customWidth="1"/>
    <col min="10" max="11" width="7.28515625" style="4" bestFit="1" customWidth="1"/>
    <col min="12" max="12" width="7.85546875" style="4" bestFit="1" customWidth="1"/>
    <col min="13" max="13" width="8" style="4" bestFit="1" customWidth="1"/>
    <col min="14" max="15" width="7.28515625" style="4" bestFit="1" customWidth="1"/>
    <col min="16" max="16" width="7.85546875" style="4" bestFit="1" customWidth="1"/>
    <col min="17" max="17" width="8" style="4" bestFit="1" customWidth="1"/>
    <col min="18" max="19" width="7.28515625" style="4" bestFit="1" customWidth="1"/>
    <col min="20" max="20" width="7.85546875" style="4" bestFit="1" customWidth="1"/>
    <col min="21" max="21" width="8" style="4" bestFit="1" customWidth="1"/>
    <col min="22" max="23" width="7.28515625" style="4" bestFit="1" customWidth="1"/>
    <col min="24" max="24" width="7.85546875" style="4" bestFit="1" customWidth="1"/>
    <col min="25" max="25" width="8" style="4" bestFit="1" customWidth="1"/>
    <col min="26" max="27" width="7.28515625" style="4" bestFit="1" customWidth="1"/>
    <col min="28" max="28" width="7.85546875" style="4" bestFit="1" customWidth="1"/>
    <col min="29" max="29" width="8" style="4" bestFit="1" customWidth="1"/>
    <col min="30" max="31" width="7.28515625" style="4" bestFit="1" customWidth="1"/>
    <col min="32" max="32" width="7.85546875" style="4" bestFit="1" customWidth="1"/>
    <col min="33" max="33" width="8" style="4" bestFit="1" customWidth="1"/>
    <col min="34" max="35" width="7.28515625" style="4" bestFit="1" customWidth="1"/>
    <col min="36" max="36" width="7.85546875" style="4" bestFit="1" customWidth="1"/>
    <col min="37" max="37" width="8" style="4" bestFit="1" customWidth="1"/>
    <col min="38" max="39" width="7.28515625" style="4" bestFit="1" customWidth="1"/>
    <col min="40" max="40" width="7.85546875" style="4" bestFit="1" customWidth="1"/>
    <col min="41" max="41" width="8" style="4" bestFit="1" customWidth="1"/>
    <col min="42" max="43" width="7.28515625" style="4" bestFit="1" customWidth="1"/>
    <col min="44" max="44" width="7.85546875" style="4" bestFit="1" customWidth="1"/>
    <col min="45" max="45" width="8" style="4" bestFit="1" customWidth="1"/>
    <col min="46" max="47" width="7.28515625" style="4" bestFit="1" customWidth="1"/>
    <col min="48" max="48" width="7.85546875" style="4" bestFit="1" customWidth="1"/>
    <col min="49" max="49" width="8" style="4" bestFit="1" customWidth="1"/>
    <col min="50" max="51" width="7.28515625" style="4" bestFit="1" customWidth="1"/>
    <col min="52" max="52" width="7.85546875" style="4" bestFit="1" customWidth="1"/>
    <col min="53" max="53" width="8" style="4" bestFit="1" customWidth="1"/>
    <col min="54" max="55" width="7.28515625" style="4" bestFit="1" customWidth="1"/>
    <col min="56" max="56" width="7.85546875" style="4" bestFit="1" customWidth="1"/>
    <col min="57" max="57" width="8" style="4" bestFit="1" customWidth="1"/>
    <col min="58" max="58" width="8.140625" style="4" bestFit="1" customWidth="1"/>
    <col min="59" max="59" width="8.7109375" style="4" bestFit="1" customWidth="1"/>
    <col min="60" max="60" width="9.28515625" style="4" bestFit="1" customWidth="1"/>
    <col min="61" max="61" width="9.42578125" style="4" bestFit="1" customWidth="1"/>
    <col min="62" max="62" width="8.140625" style="4" bestFit="1" customWidth="1"/>
    <col min="63" max="63" width="8.7109375" style="4" bestFit="1" customWidth="1"/>
    <col min="64" max="64" width="9.28515625" style="4" bestFit="1" customWidth="1"/>
    <col min="65" max="65" width="9.42578125" style="4" bestFit="1" customWidth="1"/>
    <col min="66" max="66" width="8.140625" style="4" bestFit="1" customWidth="1"/>
    <col min="67" max="67" width="8.7109375" style="4" bestFit="1" customWidth="1"/>
    <col min="68" max="68" width="9.28515625" style="4" bestFit="1" customWidth="1"/>
    <col min="69" max="70" width="9.42578125" style="4" customWidth="1"/>
    <col min="71" max="16384" width="10" style="4"/>
  </cols>
  <sheetData>
    <row r="1" spans="1:70" ht="18" customHeight="1" x14ac:dyDescent="0.25">
      <c r="A1" s="5" t="s">
        <v>151</v>
      </c>
      <c r="B1" s="6"/>
      <c r="C1" s="6"/>
      <c r="D1" s="6"/>
      <c r="E1" s="6"/>
      <c r="F1" s="6"/>
      <c r="G1" s="6"/>
      <c r="H1" s="6"/>
    </row>
    <row r="2" spans="1:70" ht="15" customHeight="1" x14ac:dyDescent="0.25">
      <c r="A2" s="7" t="s">
        <v>152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9" t="s">
        <v>57</v>
      </c>
      <c r="BG2" s="9" t="s">
        <v>58</v>
      </c>
      <c r="BH2" s="9" t="s">
        <v>59</v>
      </c>
      <c r="BI2" s="9" t="s">
        <v>60</v>
      </c>
      <c r="BJ2" s="9" t="s">
        <v>61</v>
      </c>
      <c r="BK2" s="9" t="s">
        <v>62</v>
      </c>
      <c r="BL2" s="9" t="s">
        <v>63</v>
      </c>
      <c r="BM2" s="9" t="s">
        <v>64</v>
      </c>
      <c r="BN2" s="9" t="s">
        <v>121</v>
      </c>
      <c r="BO2" s="124" t="s">
        <v>123</v>
      </c>
      <c r="BP2" s="124" t="s">
        <v>126</v>
      </c>
      <c r="BQ2" s="125" t="s">
        <v>133</v>
      </c>
      <c r="BR2" s="129" t="s">
        <v>146</v>
      </c>
    </row>
    <row r="3" spans="1:70" ht="15" customHeight="1" x14ac:dyDescent="0.25">
      <c r="A3" s="10" t="s">
        <v>83</v>
      </c>
      <c r="B3" s="11">
        <v>27948.23938464437</v>
      </c>
      <c r="C3" s="11">
        <v>28189.067470078226</v>
      </c>
      <c r="D3" s="11">
        <v>29083.045132084848</v>
      </c>
      <c r="E3" s="11">
        <v>32731.08923034844</v>
      </c>
      <c r="F3" s="11">
        <v>30256.811754389262</v>
      </c>
      <c r="G3" s="11">
        <v>28054.990847797213</v>
      </c>
      <c r="H3" s="11">
        <v>30707.362055920665</v>
      </c>
      <c r="I3" s="11">
        <v>31489.422455481166</v>
      </c>
      <c r="J3" s="11">
        <v>29464.208901566119</v>
      </c>
      <c r="K3" s="11">
        <v>32498.150945842335</v>
      </c>
      <c r="L3" s="11">
        <v>32544.98805925094</v>
      </c>
      <c r="M3" s="11">
        <v>33516.5178535991</v>
      </c>
      <c r="N3" s="11">
        <v>29448.503786429883</v>
      </c>
      <c r="O3" s="11">
        <v>32313.933462091511</v>
      </c>
      <c r="P3" s="11">
        <v>32565.826036201684</v>
      </c>
      <c r="Q3" s="11">
        <v>33113.067573329383</v>
      </c>
      <c r="R3" s="11">
        <v>30777.377221160714</v>
      </c>
      <c r="S3" s="11">
        <v>31426.891281279521</v>
      </c>
      <c r="T3" s="11">
        <v>33234.932085599045</v>
      </c>
      <c r="U3" s="11">
        <v>36025.009334129543</v>
      </c>
      <c r="V3" s="11">
        <v>31915.645839318087</v>
      </c>
      <c r="W3" s="11">
        <v>32371.931222478928</v>
      </c>
      <c r="X3" s="11">
        <v>32885.036901636951</v>
      </c>
      <c r="Y3" s="11">
        <v>35650.996621123631</v>
      </c>
      <c r="Z3" s="11">
        <v>33641.964300930638</v>
      </c>
      <c r="AA3" s="11">
        <v>32068.957362878624</v>
      </c>
      <c r="AB3" s="11">
        <v>33371.354407702449</v>
      </c>
      <c r="AC3" s="11">
        <v>36153.698463619621</v>
      </c>
      <c r="AD3" s="11">
        <v>33180.238951627325</v>
      </c>
      <c r="AE3" s="11">
        <v>32333.509552240361</v>
      </c>
      <c r="AF3" s="11">
        <v>35342.606764225849</v>
      </c>
      <c r="AG3" s="11">
        <v>37357.581199693821</v>
      </c>
      <c r="AH3" s="11">
        <v>33365.752484741446</v>
      </c>
      <c r="AI3" s="11">
        <v>33871.315939878899</v>
      </c>
      <c r="AJ3" s="11">
        <v>35534.517475225373</v>
      </c>
      <c r="AK3" s="11">
        <v>39882.501100154303</v>
      </c>
      <c r="AL3" s="11">
        <v>37863.065077230051</v>
      </c>
      <c r="AM3" s="11">
        <v>37167.226124105262</v>
      </c>
      <c r="AN3" s="11">
        <v>37958.175245775812</v>
      </c>
      <c r="AO3" s="11">
        <v>40861.303552888916</v>
      </c>
      <c r="AP3" s="11">
        <v>41715.599643731184</v>
      </c>
      <c r="AQ3" s="11">
        <v>41903.019847421157</v>
      </c>
      <c r="AR3" s="11">
        <v>40039.711588964681</v>
      </c>
      <c r="AS3" s="11">
        <v>43071.908611330909</v>
      </c>
      <c r="AT3" s="11">
        <v>41491.674062232385</v>
      </c>
      <c r="AU3" s="11">
        <v>42265.556870835877</v>
      </c>
      <c r="AV3" s="11">
        <v>43672.496279658822</v>
      </c>
      <c r="AW3" s="11">
        <v>46897.645659646441</v>
      </c>
      <c r="AX3" s="11">
        <v>43078.100145206343</v>
      </c>
      <c r="AY3" s="11">
        <v>44471.943801680703</v>
      </c>
      <c r="AZ3" s="11">
        <v>46584.100849666705</v>
      </c>
      <c r="BA3" s="11">
        <v>51745.893795345197</v>
      </c>
      <c r="BB3" s="11">
        <v>49977.415623909903</v>
      </c>
      <c r="BC3" s="11">
        <v>34448.855040254071</v>
      </c>
      <c r="BD3" s="11">
        <v>38472.487401316146</v>
      </c>
      <c r="BE3" s="11">
        <v>44246.671327344033</v>
      </c>
      <c r="BF3" s="11">
        <v>38882.945741395255</v>
      </c>
      <c r="BG3" s="11">
        <v>43745.82918137138</v>
      </c>
      <c r="BH3" s="11">
        <v>46753.187817396843</v>
      </c>
      <c r="BI3" s="11">
        <v>54583.673303176103</v>
      </c>
      <c r="BJ3" s="11">
        <v>45067.155151328334</v>
      </c>
      <c r="BK3" s="11">
        <v>48671.507744234754</v>
      </c>
      <c r="BL3" s="11">
        <v>50413.680553760452</v>
      </c>
      <c r="BM3" s="11">
        <v>55132.984068737613</v>
      </c>
      <c r="BN3" s="11">
        <v>51306.779065249793</v>
      </c>
      <c r="BO3" s="11">
        <v>49944.539110462523</v>
      </c>
      <c r="BP3" s="11">
        <v>53448.002620286185</v>
      </c>
      <c r="BQ3" s="11">
        <v>57150.03768337371</v>
      </c>
      <c r="BR3" s="11">
        <v>56702.966516569984</v>
      </c>
    </row>
    <row r="4" spans="1:70" ht="15" customHeight="1" x14ac:dyDescent="0.25">
      <c r="A4" s="12" t="s">
        <v>84</v>
      </c>
      <c r="B4" s="13">
        <v>22202.0179770262</v>
      </c>
      <c r="C4" s="13">
        <v>22028.130276791147</v>
      </c>
      <c r="D4" s="13">
        <v>21893.770837345743</v>
      </c>
      <c r="E4" s="13">
        <v>23897.042198151354</v>
      </c>
      <c r="F4" s="13">
        <v>23797.090757856338</v>
      </c>
      <c r="G4" s="13">
        <v>21415.496554970916</v>
      </c>
      <c r="H4" s="13">
        <v>22702.455055055842</v>
      </c>
      <c r="I4" s="13">
        <v>23588.876114481591</v>
      </c>
      <c r="J4" s="13">
        <v>23035.549682937111</v>
      </c>
      <c r="K4" s="13">
        <v>24998.627205794968</v>
      </c>
      <c r="L4" s="13">
        <v>24725.056858650583</v>
      </c>
      <c r="M4" s="13">
        <v>24161.683460025637</v>
      </c>
      <c r="N4" s="13">
        <v>22757.566519307584</v>
      </c>
      <c r="O4" s="13">
        <v>24594.421179292916</v>
      </c>
      <c r="P4" s="13">
        <v>24348.706595311513</v>
      </c>
      <c r="Q4" s="13">
        <v>24021.267956796386</v>
      </c>
      <c r="R4" s="13">
        <v>22965.665731912351</v>
      </c>
      <c r="S4" s="13">
        <v>23447.139203331553</v>
      </c>
      <c r="T4" s="13">
        <v>25022.005491315344</v>
      </c>
      <c r="U4" s="13">
        <v>26401.803172701824</v>
      </c>
      <c r="V4" s="13">
        <v>24729.615476269584</v>
      </c>
      <c r="W4" s="13">
        <v>24762.794403900505</v>
      </c>
      <c r="X4" s="13">
        <v>25389.830832100371</v>
      </c>
      <c r="Y4" s="13">
        <v>26223.650887161082</v>
      </c>
      <c r="Z4" s="13">
        <v>26261.924127074504</v>
      </c>
      <c r="AA4" s="13">
        <v>24220.681184815578</v>
      </c>
      <c r="AB4" s="13">
        <v>26011.349809575659</v>
      </c>
      <c r="AC4" s="13">
        <v>26411.643660535585</v>
      </c>
      <c r="AD4" s="13">
        <v>25227.575402371698</v>
      </c>
      <c r="AE4" s="13">
        <v>24033.913695678664</v>
      </c>
      <c r="AF4" s="13">
        <v>27021.675073225975</v>
      </c>
      <c r="AG4" s="13">
        <v>27973.75057886538</v>
      </c>
      <c r="AH4" s="13">
        <v>25226.146067004647</v>
      </c>
      <c r="AI4" s="13">
        <v>25191.11771637174</v>
      </c>
      <c r="AJ4" s="13">
        <v>27565.274071237629</v>
      </c>
      <c r="AK4" s="13">
        <v>29438.151145386</v>
      </c>
      <c r="AL4" s="13">
        <v>29114.808306698218</v>
      </c>
      <c r="AM4" s="13">
        <v>28362.765137843337</v>
      </c>
      <c r="AN4" s="13">
        <v>29252.802995280312</v>
      </c>
      <c r="AO4" s="13">
        <v>30538.297560178158</v>
      </c>
      <c r="AP4" s="13">
        <v>33953.553927725792</v>
      </c>
      <c r="AQ4" s="13">
        <v>33821.510177788739</v>
      </c>
      <c r="AR4" s="13">
        <v>31496.865109533072</v>
      </c>
      <c r="AS4" s="13">
        <v>33850.979453976535</v>
      </c>
      <c r="AT4" s="13">
        <v>33657.68260026622</v>
      </c>
      <c r="AU4" s="13">
        <v>33644.110402375518</v>
      </c>
      <c r="AV4" s="13">
        <v>34834.531555355767</v>
      </c>
      <c r="AW4" s="13">
        <v>36708.769231346443</v>
      </c>
      <c r="AX4" s="13">
        <v>33454.835503286849</v>
      </c>
      <c r="AY4" s="13">
        <v>34347.66618025818</v>
      </c>
      <c r="AZ4" s="13">
        <v>36557.839764501157</v>
      </c>
      <c r="BA4" s="13">
        <v>40117.077196610182</v>
      </c>
      <c r="BB4" s="13">
        <v>40605.465855911018</v>
      </c>
      <c r="BC4" s="13">
        <v>24485.304883427598</v>
      </c>
      <c r="BD4" s="13">
        <v>27967.707087367904</v>
      </c>
      <c r="BE4" s="13">
        <v>31511.429531727485</v>
      </c>
      <c r="BF4" s="13">
        <v>28274.188574727505</v>
      </c>
      <c r="BG4" s="13">
        <v>32107.625430494067</v>
      </c>
      <c r="BH4" s="13">
        <v>35057.145264307386</v>
      </c>
      <c r="BI4" s="13">
        <v>41680.428772895037</v>
      </c>
      <c r="BJ4" s="13">
        <v>34917.181903177137</v>
      </c>
      <c r="BK4" s="13">
        <v>38073.70956410317</v>
      </c>
      <c r="BL4" s="13">
        <v>39768.430543293143</v>
      </c>
      <c r="BM4" s="13">
        <v>43158.225057220974</v>
      </c>
      <c r="BN4" s="13">
        <v>41158.420698294045</v>
      </c>
      <c r="BO4" s="13">
        <v>39392.201632333818</v>
      </c>
      <c r="BP4" s="13">
        <v>42559.448889612322</v>
      </c>
      <c r="BQ4" s="13">
        <v>44870.826433799099</v>
      </c>
      <c r="BR4" s="13">
        <v>46546.80329237604</v>
      </c>
    </row>
    <row r="5" spans="1:70" ht="15" customHeight="1" x14ac:dyDescent="0.25">
      <c r="A5" s="81" t="s">
        <v>139</v>
      </c>
      <c r="B5" s="14">
        <v>5753.8473957911247</v>
      </c>
      <c r="C5" s="14">
        <v>6167.7351463822615</v>
      </c>
      <c r="D5" s="14">
        <v>7194.2493733744923</v>
      </c>
      <c r="E5" s="14">
        <v>8837.8278771065779</v>
      </c>
      <c r="F5" s="14">
        <v>6467.3923678507435</v>
      </c>
      <c r="G5" s="14">
        <v>6645.0170374562813</v>
      </c>
      <c r="H5" s="14">
        <v>8009.1465142101233</v>
      </c>
      <c r="I5" s="14">
        <v>7905.6481534455415</v>
      </c>
      <c r="J5" s="14">
        <v>6422.2291253247804</v>
      </c>
      <c r="K5" s="14">
        <v>7499.7960498238326</v>
      </c>
      <c r="L5" s="14">
        <v>7825.7799117678624</v>
      </c>
      <c r="M5" s="14">
        <v>9384.2976081556972</v>
      </c>
      <c r="N5" s="14">
        <v>6695.408862506808</v>
      </c>
      <c r="O5" s="14">
        <v>7726.2391457370777</v>
      </c>
      <c r="P5" s="14">
        <v>8226.0077330019485</v>
      </c>
      <c r="Q5" s="14">
        <v>9104.3886305652322</v>
      </c>
      <c r="R5" s="14">
        <v>7821.0640003220524</v>
      </c>
      <c r="S5" s="14">
        <v>7989.3327007485686</v>
      </c>
      <c r="T5" s="14">
        <v>8220.8781468737343</v>
      </c>
      <c r="U5" s="14">
        <v>9638.7816098067287</v>
      </c>
      <c r="V5" s="14">
        <v>7158.6764619648629</v>
      </c>
      <c r="W5" s="14">
        <v>7593.7320665775887</v>
      </c>
      <c r="X5" s="14">
        <v>7470.5230775892805</v>
      </c>
      <c r="Y5" s="14">
        <v>9450.7269696164767</v>
      </c>
      <c r="Z5" s="14">
        <v>7336.7921758938146</v>
      </c>
      <c r="AA5" s="14">
        <v>7846.9842545523434</v>
      </c>
      <c r="AB5" s="14">
        <v>7319.0355177804768</v>
      </c>
      <c r="AC5" s="14">
        <v>9784.4999740654857</v>
      </c>
      <c r="AD5" s="14">
        <v>7942.9966003912687</v>
      </c>
      <c r="AE5" s="14">
        <v>8314.421653673051</v>
      </c>
      <c r="AF5" s="14">
        <v>8304.0202754170932</v>
      </c>
      <c r="AG5" s="14">
        <v>9391.9041592079775</v>
      </c>
      <c r="AH5" s="14">
        <v>8137.5342454720003</v>
      </c>
      <c r="AI5" s="14">
        <v>8686.6360173777521</v>
      </c>
      <c r="AJ5" s="14">
        <v>7952.7189846640886</v>
      </c>
      <c r="AK5" s="14">
        <v>10456.508752486152</v>
      </c>
      <c r="AL5" s="14">
        <v>8748.2567705318233</v>
      </c>
      <c r="AM5" s="14">
        <v>8804.4609862619236</v>
      </c>
      <c r="AN5" s="14">
        <v>8705.3722504954967</v>
      </c>
      <c r="AO5" s="14">
        <v>10323.005992710749</v>
      </c>
      <c r="AP5" s="14">
        <v>7746.0821511524437</v>
      </c>
      <c r="AQ5" s="14">
        <v>8067.5808439664552</v>
      </c>
      <c r="AR5" s="14">
        <v>8535.6116123256161</v>
      </c>
      <c r="AS5" s="14">
        <v>9213.3768491455921</v>
      </c>
      <c r="AT5" s="14">
        <v>7834.96374464156</v>
      </c>
      <c r="AU5" s="14">
        <v>8607.7883053856458</v>
      </c>
      <c r="AV5" s="14">
        <v>8825.4615578456469</v>
      </c>
      <c r="AW5" s="14">
        <v>10159.501666765404</v>
      </c>
      <c r="AX5" s="14">
        <v>9579.3307045274159</v>
      </c>
      <c r="AY5" s="14">
        <v>10072.16991646781</v>
      </c>
      <c r="AZ5" s="14">
        <v>9992.2891258862928</v>
      </c>
      <c r="BA5" s="14">
        <v>11573.577206980028</v>
      </c>
      <c r="BB5" s="14">
        <v>9385.7079796676207</v>
      </c>
      <c r="BC5" s="14">
        <v>9846.4883777749601</v>
      </c>
      <c r="BD5" s="14">
        <v>10396.530217272049</v>
      </c>
      <c r="BE5" s="14">
        <v>12587.128883900974</v>
      </c>
      <c r="BF5" s="14">
        <v>10499.051034787317</v>
      </c>
      <c r="BG5" s="14">
        <v>11525.767188226122</v>
      </c>
      <c r="BH5" s="14">
        <v>11603.310855336518</v>
      </c>
      <c r="BI5" s="14">
        <v>12822.766210334703</v>
      </c>
      <c r="BJ5" s="14">
        <v>10104.939549074981</v>
      </c>
      <c r="BK5" s="14">
        <v>10563.382719268617</v>
      </c>
      <c r="BL5" s="14">
        <v>10622.570248090147</v>
      </c>
      <c r="BM5" s="14">
        <v>11936.945625595486</v>
      </c>
      <c r="BN5" s="14">
        <v>10149.782476463839</v>
      </c>
      <c r="BO5" s="14">
        <v>10528.919865453019</v>
      </c>
      <c r="BP5" s="14">
        <v>10878.373696818731</v>
      </c>
      <c r="BQ5" s="14">
        <v>12244.883397624217</v>
      </c>
      <c r="BR5" s="14">
        <v>10209.47054011762</v>
      </c>
    </row>
    <row r="6" spans="1:70" ht="15" customHeight="1" x14ac:dyDescent="0.25">
      <c r="A6" s="4" t="s">
        <v>85</v>
      </c>
      <c r="B6" s="13">
        <v>15787.78886056874</v>
      </c>
      <c r="C6" s="13">
        <v>19555.856524426297</v>
      </c>
      <c r="D6" s="13">
        <v>17511.466184369401</v>
      </c>
      <c r="E6" s="13">
        <v>18575.82834856008</v>
      </c>
      <c r="F6" s="13">
        <v>15045.853860281604</v>
      </c>
      <c r="G6" s="13">
        <v>16453.353078591066</v>
      </c>
      <c r="H6" s="13">
        <v>18866.013796562518</v>
      </c>
      <c r="I6" s="13">
        <v>23895.66181171967</v>
      </c>
      <c r="J6" s="13">
        <v>18962.740000279438</v>
      </c>
      <c r="K6" s="13">
        <v>16028.871155601171</v>
      </c>
      <c r="L6" s="13">
        <v>16296.84064056273</v>
      </c>
      <c r="M6" s="13">
        <v>15831.570626013712</v>
      </c>
      <c r="N6" s="13">
        <v>18363.60478808582</v>
      </c>
      <c r="O6" s="13">
        <v>19218.725447874702</v>
      </c>
      <c r="P6" s="13">
        <v>17569.217748436608</v>
      </c>
      <c r="Q6" s="13">
        <v>19127.300936125706</v>
      </c>
      <c r="R6" s="13">
        <v>18243.11904730913</v>
      </c>
      <c r="S6" s="13">
        <v>21637.422261098945</v>
      </c>
      <c r="T6" s="13">
        <v>18721.4071478076</v>
      </c>
      <c r="U6" s="13">
        <v>17005.232004823138</v>
      </c>
      <c r="V6" s="13">
        <v>14782.756896105151</v>
      </c>
      <c r="W6" s="13">
        <v>14998.828968760919</v>
      </c>
      <c r="X6" s="13">
        <v>16088.510022292367</v>
      </c>
      <c r="Y6" s="13">
        <v>14356.005617972909</v>
      </c>
      <c r="Z6" s="13">
        <v>10822.524837039336</v>
      </c>
      <c r="AA6" s="13">
        <v>14835.7275678928</v>
      </c>
      <c r="AB6" s="13">
        <v>12652.414094036698</v>
      </c>
      <c r="AC6" s="13">
        <v>14220.751227231647</v>
      </c>
      <c r="AD6" s="13">
        <v>13545.130292112617</v>
      </c>
      <c r="AE6" s="13">
        <v>16374.892311904436</v>
      </c>
      <c r="AF6" s="13">
        <v>18350.813943584239</v>
      </c>
      <c r="AG6" s="13">
        <v>13312.187599336539</v>
      </c>
      <c r="AH6" s="13">
        <v>13605.102521477045</v>
      </c>
      <c r="AI6" s="13">
        <v>15803.4573167982</v>
      </c>
      <c r="AJ6" s="13">
        <v>10208.602287957252</v>
      </c>
      <c r="AK6" s="13">
        <v>12053.361873767521</v>
      </c>
      <c r="AL6" s="13">
        <v>9910.0633937519342</v>
      </c>
      <c r="AM6" s="13">
        <v>14553.590156429022</v>
      </c>
      <c r="AN6" s="13">
        <v>17003.91984845345</v>
      </c>
      <c r="AO6" s="13">
        <v>13028.831601365573</v>
      </c>
      <c r="AP6" s="13">
        <v>10895.915815265147</v>
      </c>
      <c r="AQ6" s="13">
        <v>13935.370534887372</v>
      </c>
      <c r="AR6" s="13">
        <v>15427.189966445583</v>
      </c>
      <c r="AS6" s="13">
        <v>15513.092799036607</v>
      </c>
      <c r="AT6" s="13">
        <v>9430.9361048601786</v>
      </c>
      <c r="AU6" s="13">
        <v>16733.7297804314</v>
      </c>
      <c r="AV6" s="13">
        <v>18065.299354266372</v>
      </c>
      <c r="AW6" s="13">
        <v>13790.342803516649</v>
      </c>
      <c r="AX6" s="13">
        <v>12081.77703153839</v>
      </c>
      <c r="AY6" s="13">
        <v>14729.570705794002</v>
      </c>
      <c r="AZ6" s="13">
        <v>16839.278176378004</v>
      </c>
      <c r="BA6" s="13">
        <v>12220.182377091527</v>
      </c>
      <c r="BB6" s="13">
        <v>8328.882089448889</v>
      </c>
      <c r="BC6" s="13">
        <v>13423.328837323801</v>
      </c>
      <c r="BD6" s="13">
        <v>18788.930434493675</v>
      </c>
      <c r="BE6" s="13">
        <v>15375.674867870674</v>
      </c>
      <c r="BF6" s="13">
        <v>16006.417070438971</v>
      </c>
      <c r="BG6" s="13">
        <v>17101.426731654064</v>
      </c>
      <c r="BH6" s="13">
        <v>13949.622632861212</v>
      </c>
      <c r="BI6" s="13">
        <v>10216.721133443039</v>
      </c>
      <c r="BJ6" s="13">
        <v>10089.452557924271</v>
      </c>
      <c r="BK6" s="13">
        <v>12317.928764689852</v>
      </c>
      <c r="BL6" s="13">
        <v>14204.876745043681</v>
      </c>
      <c r="BM6" s="13">
        <v>10839.872379889081</v>
      </c>
      <c r="BN6" s="13">
        <v>7021.2022168312069</v>
      </c>
      <c r="BO6" s="13">
        <v>8427.3709795667746</v>
      </c>
      <c r="BP6" s="13">
        <v>11502.591116240728</v>
      </c>
      <c r="BQ6" s="13">
        <v>7243.7693195131305</v>
      </c>
      <c r="BR6" s="13">
        <v>4157.01697485152</v>
      </c>
    </row>
    <row r="7" spans="1:70" ht="15" customHeight="1" x14ac:dyDescent="0.25">
      <c r="A7" s="15" t="s">
        <v>86</v>
      </c>
      <c r="B7" s="14">
        <v>12582.46464785611</v>
      </c>
      <c r="C7" s="14">
        <v>13586.171952704866</v>
      </c>
      <c r="D7" s="14">
        <v>11795.51019325137</v>
      </c>
      <c r="E7" s="14">
        <v>15004.142307264139</v>
      </c>
      <c r="F7" s="14">
        <v>15106.588092457107</v>
      </c>
      <c r="G7" s="14">
        <v>14294.096410029539</v>
      </c>
      <c r="H7" s="14">
        <v>13615.503251678001</v>
      </c>
      <c r="I7" s="14">
        <v>14052.517788806603</v>
      </c>
      <c r="J7" s="14">
        <v>11412.735162602181</v>
      </c>
      <c r="K7" s="14">
        <v>11783.498592165042</v>
      </c>
      <c r="L7" s="14">
        <v>12069.717977012036</v>
      </c>
      <c r="M7" s="14">
        <v>12164.251307404316</v>
      </c>
      <c r="N7" s="14">
        <v>11812.671051652784</v>
      </c>
      <c r="O7" s="14">
        <v>11986.78841597984</v>
      </c>
      <c r="P7" s="14">
        <v>13255.374679357319</v>
      </c>
      <c r="Q7" s="14">
        <v>13493.581110430925</v>
      </c>
      <c r="R7" s="14">
        <v>12648.179675930473</v>
      </c>
      <c r="S7" s="14">
        <v>12714.080277091289</v>
      </c>
      <c r="T7" s="14">
        <v>14942.390516550291</v>
      </c>
      <c r="U7" s="14">
        <v>15681.189259121564</v>
      </c>
      <c r="V7" s="14">
        <v>15432.78696248167</v>
      </c>
      <c r="W7" s="14">
        <v>16048.547210369708</v>
      </c>
      <c r="X7" s="14">
        <v>16518.554818234312</v>
      </c>
      <c r="Y7" s="14">
        <v>15674.356095208472</v>
      </c>
      <c r="Z7" s="14">
        <v>15678.977772998907</v>
      </c>
      <c r="AA7" s="14">
        <v>15489.979520705137</v>
      </c>
      <c r="AB7" s="14">
        <v>16121.831896111293</v>
      </c>
      <c r="AC7" s="14">
        <v>16653.081636514955</v>
      </c>
      <c r="AD7" s="14">
        <v>15489.611215995574</v>
      </c>
      <c r="AE7" s="14">
        <v>14411.387814056285</v>
      </c>
      <c r="AF7" s="14">
        <v>13826.306331428745</v>
      </c>
      <c r="AG7" s="14">
        <v>19279.246073013179</v>
      </c>
      <c r="AH7" s="14">
        <v>18315.563250498624</v>
      </c>
      <c r="AI7" s="14">
        <v>16588.77208921023</v>
      </c>
      <c r="AJ7" s="14">
        <v>17980.808520690207</v>
      </c>
      <c r="AK7" s="14">
        <v>18653.420139600988</v>
      </c>
      <c r="AL7" s="14">
        <v>20436.707743240499</v>
      </c>
      <c r="AM7" s="14">
        <v>17256.019383145387</v>
      </c>
      <c r="AN7" s="14">
        <v>18379.675689583015</v>
      </c>
      <c r="AO7" s="14">
        <v>21844.855184031159</v>
      </c>
      <c r="AP7" s="14">
        <v>23204.024455648218</v>
      </c>
      <c r="AQ7" s="14">
        <v>17866.678011015647</v>
      </c>
      <c r="AR7" s="14">
        <v>20356.989936428152</v>
      </c>
      <c r="AS7" s="14">
        <v>24102.040185457823</v>
      </c>
      <c r="AT7" s="14">
        <v>25453.0016545004</v>
      </c>
      <c r="AU7" s="14">
        <v>22938.325994342551</v>
      </c>
      <c r="AV7" s="14">
        <v>22007.248813045655</v>
      </c>
      <c r="AW7" s="14">
        <v>26593.074002211164</v>
      </c>
      <c r="AX7" s="14">
        <v>26835.798899264908</v>
      </c>
      <c r="AY7" s="14">
        <v>24451.120493248382</v>
      </c>
      <c r="AZ7" s="14">
        <v>24675.02623432504</v>
      </c>
      <c r="BA7" s="14">
        <v>29943.988413549785</v>
      </c>
      <c r="BB7" s="14">
        <v>26875.679126329251</v>
      </c>
      <c r="BC7" s="14">
        <v>5957.9725182994825</v>
      </c>
      <c r="BD7" s="14">
        <v>5513.503581353646</v>
      </c>
      <c r="BE7" s="14">
        <v>7676.1153790459475</v>
      </c>
      <c r="BF7" s="14">
        <v>8099.3880102913154</v>
      </c>
      <c r="BG7" s="14">
        <v>9089.6901199653294</v>
      </c>
      <c r="BH7" s="14">
        <v>11206.749322893891</v>
      </c>
      <c r="BI7" s="14">
        <v>16310.514559595569</v>
      </c>
      <c r="BJ7" s="14">
        <v>18750.332988207429</v>
      </c>
      <c r="BK7" s="14">
        <v>19482.36314124009</v>
      </c>
      <c r="BL7" s="14">
        <v>23008.170458147491</v>
      </c>
      <c r="BM7" s="14">
        <v>23620.7481149755</v>
      </c>
      <c r="BN7" s="14">
        <v>22897.615270618127</v>
      </c>
      <c r="BO7" s="14">
        <v>18373.70236090176</v>
      </c>
      <c r="BP7" s="14">
        <v>22172.228347066404</v>
      </c>
      <c r="BQ7" s="14">
        <v>25199.571539293105</v>
      </c>
      <c r="BR7" s="14">
        <v>25993.84693489132</v>
      </c>
    </row>
    <row r="8" spans="1:70" ht="15" customHeight="1" x14ac:dyDescent="0.25">
      <c r="A8" s="12" t="s">
        <v>87</v>
      </c>
      <c r="B8" s="13">
        <v>741.05249798901423</v>
      </c>
      <c r="C8" s="13">
        <v>711.29726756905586</v>
      </c>
      <c r="D8" s="13">
        <v>429.1235798333862</v>
      </c>
      <c r="E8" s="13">
        <v>623.39901572322776</v>
      </c>
      <c r="F8" s="13">
        <v>809.00433200096325</v>
      </c>
      <c r="G8" s="13">
        <v>704.25853944957703</v>
      </c>
      <c r="H8" s="13">
        <v>964.1262631004505</v>
      </c>
      <c r="I8" s="13">
        <v>782.50391765735503</v>
      </c>
      <c r="J8" s="13">
        <v>466.21278174765649</v>
      </c>
      <c r="K8" s="13">
        <v>728.41357913701927</v>
      </c>
      <c r="L8" s="13">
        <v>882.61264244701124</v>
      </c>
      <c r="M8" s="13">
        <v>894.66925456666957</v>
      </c>
      <c r="N8" s="13">
        <v>809.211485771463</v>
      </c>
      <c r="O8" s="13">
        <v>1248.6474205249353</v>
      </c>
      <c r="P8" s="13">
        <v>689.47743332276491</v>
      </c>
      <c r="Q8" s="13">
        <v>1532.8062222131009</v>
      </c>
      <c r="R8" s="13">
        <v>1252.089164425887</v>
      </c>
      <c r="S8" s="13">
        <v>1374.6379813495207</v>
      </c>
      <c r="T8" s="13">
        <v>1179.7164750900777</v>
      </c>
      <c r="U8" s="13">
        <v>1577.4637614413789</v>
      </c>
      <c r="V8" s="13">
        <v>984.74680121159838</v>
      </c>
      <c r="W8" s="13">
        <v>1567.1686188301701</v>
      </c>
      <c r="X8" s="13">
        <v>1460.6541230660312</v>
      </c>
      <c r="Y8" s="13">
        <v>952.2877729351618</v>
      </c>
      <c r="Z8" s="13">
        <v>768.70092733879062</v>
      </c>
      <c r="AA8" s="13">
        <v>1637.9521923663426</v>
      </c>
      <c r="AB8" s="13">
        <v>1817.6420184518897</v>
      </c>
      <c r="AC8" s="13">
        <v>1613.1057023581743</v>
      </c>
      <c r="AD8" s="13">
        <v>1352.6225963467741</v>
      </c>
      <c r="AE8" s="13">
        <v>1011.3817966816421</v>
      </c>
      <c r="AF8" s="13">
        <v>1802.4194448005667</v>
      </c>
      <c r="AG8" s="13">
        <v>2806.3107192497423</v>
      </c>
      <c r="AH8" s="13">
        <v>3228.199509430116</v>
      </c>
      <c r="AI8" s="13">
        <v>3607.1681689096813</v>
      </c>
      <c r="AJ8" s="13">
        <v>3238.4597723509905</v>
      </c>
      <c r="AK8" s="13">
        <v>3829.5665493092179</v>
      </c>
      <c r="AL8" s="13">
        <v>3757.1315278138904</v>
      </c>
      <c r="AM8" s="13">
        <v>3269.4423164573136</v>
      </c>
      <c r="AN8" s="13">
        <v>3206.6140034224986</v>
      </c>
      <c r="AO8" s="13">
        <v>3821.7031523062992</v>
      </c>
      <c r="AP8" s="13">
        <v>4181.9097915701086</v>
      </c>
      <c r="AQ8" s="13">
        <v>3963.7540543847317</v>
      </c>
      <c r="AR8" s="13">
        <v>4131.4341882193039</v>
      </c>
      <c r="AS8" s="13">
        <v>6276.8623214111121</v>
      </c>
      <c r="AT8" s="13">
        <v>6936.0295447640156</v>
      </c>
      <c r="AU8" s="13">
        <v>7193.1224671189902</v>
      </c>
      <c r="AV8" s="13">
        <v>7432.0206477588672</v>
      </c>
      <c r="AW8" s="13">
        <v>8256.3201581170979</v>
      </c>
      <c r="AX8" s="13">
        <v>7268.927732308417</v>
      </c>
      <c r="AY8" s="13">
        <v>7345.0105163447488</v>
      </c>
      <c r="AZ8" s="13">
        <v>6650.0730699996602</v>
      </c>
      <c r="BA8" s="13">
        <v>8426.7380951697196</v>
      </c>
      <c r="BB8" s="13">
        <v>6349.2305586365328</v>
      </c>
      <c r="BC8" s="13">
        <v>2212.9975087727144</v>
      </c>
      <c r="BD8" s="13">
        <v>2509.2678476307583</v>
      </c>
      <c r="BE8" s="13">
        <v>3524.5605907309159</v>
      </c>
      <c r="BF8" s="13">
        <v>3600.0652802700142</v>
      </c>
      <c r="BG8" s="13">
        <v>4638.3647090280219</v>
      </c>
      <c r="BH8" s="13">
        <v>4186.4277281411114</v>
      </c>
      <c r="BI8" s="13">
        <v>4737.2199074880573</v>
      </c>
      <c r="BJ8" s="13">
        <v>6758.3353374726476</v>
      </c>
      <c r="BK8" s="13">
        <v>7802.7931482587528</v>
      </c>
      <c r="BL8" s="13">
        <v>8232.47594954132</v>
      </c>
      <c r="BM8" s="13">
        <v>6384.57320588939</v>
      </c>
      <c r="BN8" s="13">
        <v>7586.4775936251999</v>
      </c>
      <c r="BO8" s="13">
        <v>5331.6341020553655</v>
      </c>
      <c r="BP8" s="13">
        <v>4188.7465942942408</v>
      </c>
      <c r="BQ8" s="13">
        <v>6328.818351483369</v>
      </c>
      <c r="BR8" s="13">
        <v>7612.0166740808781</v>
      </c>
    </row>
    <row r="9" spans="1:70" ht="15" customHeight="1" x14ac:dyDescent="0.25">
      <c r="A9" s="12" t="s">
        <v>88</v>
      </c>
      <c r="B9" s="13">
        <v>11957.905386788409</v>
      </c>
      <c r="C9" s="13">
        <v>13006.027456210219</v>
      </c>
      <c r="D9" s="13">
        <v>11491.632400285487</v>
      </c>
      <c r="E9" s="13">
        <v>14535.375688084348</v>
      </c>
      <c r="F9" s="13">
        <v>14442.320267563928</v>
      </c>
      <c r="G9" s="13">
        <v>13730.487834795535</v>
      </c>
      <c r="H9" s="13">
        <v>12767.637249205794</v>
      </c>
      <c r="I9" s="13">
        <v>13402.842726945104</v>
      </c>
      <c r="J9" s="13">
        <v>11068.54345772749</v>
      </c>
      <c r="K9" s="13">
        <v>11160.934983701234</v>
      </c>
      <c r="L9" s="13">
        <v>11284.401035976816</v>
      </c>
      <c r="M9" s="13">
        <v>11367.220581147785</v>
      </c>
      <c r="N9" s="13">
        <v>11104.039842334178</v>
      </c>
      <c r="O9" s="13">
        <v>10810.973446432923</v>
      </c>
      <c r="P9" s="13">
        <v>12693.705671342606</v>
      </c>
      <c r="Q9" s="13">
        <v>12034.065673476009</v>
      </c>
      <c r="R9" s="13">
        <v>11476.78103243218</v>
      </c>
      <c r="S9" s="13">
        <v>11412.212759517406</v>
      </c>
      <c r="T9" s="13">
        <v>13879.529258407854</v>
      </c>
      <c r="U9" s="13">
        <v>14201.959268607519</v>
      </c>
      <c r="V9" s="13">
        <v>14575.715485319597</v>
      </c>
      <c r="W9" s="13">
        <v>14585.778961153559</v>
      </c>
      <c r="X9" s="13">
        <v>15173.319448268012</v>
      </c>
      <c r="Y9" s="13">
        <v>14854.242689697052</v>
      </c>
      <c r="Z9" s="13">
        <v>15046.993397207627</v>
      </c>
      <c r="AA9" s="13">
        <v>13951.082378725443</v>
      </c>
      <c r="AB9" s="13">
        <v>14402.658304141522</v>
      </c>
      <c r="AC9" s="13">
        <v>15152.529083815067</v>
      </c>
      <c r="AD9" s="13">
        <v>14248.622301716099</v>
      </c>
      <c r="AE9" s="13">
        <v>13517.562086477566</v>
      </c>
      <c r="AF9" s="13">
        <v>12090.556574880751</v>
      </c>
      <c r="AG9" s="13">
        <v>16549.659081180886</v>
      </c>
      <c r="AH9" s="13">
        <v>15110.782200087498</v>
      </c>
      <c r="AI9" s="13">
        <v>12954.526990868535</v>
      </c>
      <c r="AJ9" s="13">
        <v>14760.44472185996</v>
      </c>
      <c r="AK9" s="13">
        <v>14809.416087184038</v>
      </c>
      <c r="AL9" s="13">
        <v>16679.57621542659</v>
      </c>
      <c r="AM9" s="13">
        <v>13986.577066688073</v>
      </c>
      <c r="AN9" s="13">
        <v>15173.06168616051</v>
      </c>
      <c r="AO9" s="13">
        <v>18023.152031724854</v>
      </c>
      <c r="AP9" s="13">
        <v>19021.673903898965</v>
      </c>
      <c r="AQ9" s="13">
        <v>13991.555871858594</v>
      </c>
      <c r="AR9" s="13">
        <v>16280.510230052221</v>
      </c>
      <c r="AS9" s="13">
        <v>18055.965820178677</v>
      </c>
      <c r="AT9" s="13">
        <v>18993.174937039159</v>
      </c>
      <c r="AU9" s="13">
        <v>16417.471569574082</v>
      </c>
      <c r="AV9" s="13">
        <v>15357.165244944703</v>
      </c>
      <c r="AW9" s="13">
        <v>19094.752687568169</v>
      </c>
      <c r="AX9" s="13">
        <v>20076.27239432557</v>
      </c>
      <c r="AY9" s="13">
        <v>17742.781736387366</v>
      </c>
      <c r="AZ9" s="13">
        <v>18485.315450795086</v>
      </c>
      <c r="BA9" s="13">
        <v>22161.142336167453</v>
      </c>
      <c r="BB9" s="13">
        <v>20795.702568829063</v>
      </c>
      <c r="BC9" s="13">
        <v>4009.7448048308015</v>
      </c>
      <c r="BD9" s="13">
        <v>3366.7218091503923</v>
      </c>
      <c r="BE9" s="13">
        <v>4664.1302707408804</v>
      </c>
      <c r="BF9" s="13">
        <v>5062.5141705977885</v>
      </c>
      <c r="BG9" s="13">
        <v>5266.177698210262</v>
      </c>
      <c r="BH9" s="13">
        <v>7556.6698106370995</v>
      </c>
      <c r="BI9" s="13">
        <v>11939.54724652912</v>
      </c>
      <c r="BJ9" s="13">
        <v>12859.108857628011</v>
      </c>
      <c r="BK9" s="13">
        <v>12739.301620103939</v>
      </c>
      <c r="BL9" s="13">
        <v>15827.395325956724</v>
      </c>
      <c r="BM9" s="13">
        <v>17895.451453463549</v>
      </c>
      <c r="BN9" s="13">
        <v>16290.450887555657</v>
      </c>
      <c r="BO9" s="13">
        <v>13821.948108465576</v>
      </c>
      <c r="BP9" s="13">
        <v>18906.923639668363</v>
      </c>
      <c r="BQ9" s="13">
        <v>19932.620173039595</v>
      </c>
      <c r="BR9" s="13">
        <v>19435.144285193612</v>
      </c>
    </row>
    <row r="10" spans="1:70" ht="15" customHeight="1" x14ac:dyDescent="0.25">
      <c r="A10" s="15" t="s">
        <v>89</v>
      </c>
      <c r="B10" s="14">
        <v>19921.354541066896</v>
      </c>
      <c r="C10" s="14">
        <v>23375.411641414576</v>
      </c>
      <c r="D10" s="14">
        <v>22162.956838607803</v>
      </c>
      <c r="E10" s="14">
        <v>25365.104942951635</v>
      </c>
      <c r="F10" s="14">
        <v>20986.838953247989</v>
      </c>
      <c r="G10" s="14">
        <v>20917.174615529904</v>
      </c>
      <c r="H10" s="14">
        <v>22690.686274674998</v>
      </c>
      <c r="I10" s="14">
        <v>24980.939428177087</v>
      </c>
      <c r="J10" s="14">
        <v>20746.032837546583</v>
      </c>
      <c r="K10" s="14">
        <v>21247.355940100202</v>
      </c>
      <c r="L10" s="14">
        <v>20367.452292125552</v>
      </c>
      <c r="M10" s="14">
        <v>20963.155966937957</v>
      </c>
      <c r="N10" s="14">
        <v>19999.134342209138</v>
      </c>
      <c r="O10" s="14">
        <v>22469.445178843747</v>
      </c>
      <c r="P10" s="14">
        <v>22882.418213558198</v>
      </c>
      <c r="Q10" s="14">
        <v>24641.281716767517</v>
      </c>
      <c r="R10" s="14">
        <v>21810.614397690795</v>
      </c>
      <c r="S10" s="14">
        <v>24326.922228724838</v>
      </c>
      <c r="T10" s="14">
        <v>24300.362043300498</v>
      </c>
      <c r="U10" s="14">
        <v>23890.640459672297</v>
      </c>
      <c r="V10" s="14">
        <v>20786.606839844022</v>
      </c>
      <c r="W10" s="14">
        <v>21601.868691608724</v>
      </c>
      <c r="X10" s="14">
        <v>23124.240764298353</v>
      </c>
      <c r="Y10" s="14">
        <v>20836.261617493667</v>
      </c>
      <c r="Z10" s="14">
        <v>17669.493766681629</v>
      </c>
      <c r="AA10" s="14">
        <v>20602.822786654488</v>
      </c>
      <c r="AB10" s="14">
        <v>20047.016611256462</v>
      </c>
      <c r="AC10" s="14">
        <v>22332.96153075009</v>
      </c>
      <c r="AD10" s="14">
        <v>19744.629236711862</v>
      </c>
      <c r="AE10" s="14">
        <v>20772.638682686102</v>
      </c>
      <c r="AF10" s="14">
        <v>24258.53203699872</v>
      </c>
      <c r="AG10" s="14">
        <v>25337.663437514184</v>
      </c>
      <c r="AH10" s="14">
        <v>22387.682039297426</v>
      </c>
      <c r="AI10" s="14">
        <v>23339.387019566333</v>
      </c>
      <c r="AJ10" s="14">
        <v>21591.457627635016</v>
      </c>
      <c r="AK10" s="14">
        <v>24633.834313501156</v>
      </c>
      <c r="AL10" s="14">
        <v>23338.386257946859</v>
      </c>
      <c r="AM10" s="14">
        <v>24754.877473215958</v>
      </c>
      <c r="AN10" s="14">
        <v>28120.766220727015</v>
      </c>
      <c r="AO10" s="14">
        <v>28693.963048110054</v>
      </c>
      <c r="AP10" s="14">
        <v>27992.67117046006</v>
      </c>
      <c r="AQ10" s="14">
        <v>27839.139858447292</v>
      </c>
      <c r="AR10" s="14">
        <v>29564.090549163258</v>
      </c>
      <c r="AS10" s="14">
        <v>33506.912019349053</v>
      </c>
      <c r="AT10" s="14">
        <v>28951.243479916662</v>
      </c>
      <c r="AU10" s="14">
        <v>34041.901528331524</v>
      </c>
      <c r="AV10" s="14">
        <v>34336.080607370488</v>
      </c>
      <c r="AW10" s="14">
        <v>36048.670676341564</v>
      </c>
      <c r="AX10" s="14">
        <v>30926.876177883438</v>
      </c>
      <c r="AY10" s="14">
        <v>33590.030066422551</v>
      </c>
      <c r="AZ10" s="14">
        <v>35304.7547640638</v>
      </c>
      <c r="BA10" s="14">
        <v>37983.32007764739</v>
      </c>
      <c r="BB10" s="14">
        <v>33560.291379805152</v>
      </c>
      <c r="BC10" s="14">
        <v>20715.548755786564</v>
      </c>
      <c r="BD10" s="14">
        <v>23385.136790107499</v>
      </c>
      <c r="BE10" s="14">
        <v>25440.728145167792</v>
      </c>
      <c r="BF10" s="14">
        <v>23543.375631122541</v>
      </c>
      <c r="BG10" s="14">
        <v>26127.672396445119</v>
      </c>
      <c r="BH10" s="14">
        <v>27782.039800979972</v>
      </c>
      <c r="BI10" s="14">
        <v>31265.275149239627</v>
      </c>
      <c r="BJ10" s="14">
        <v>26313.195853129204</v>
      </c>
      <c r="BK10" s="14">
        <v>30554.184675680277</v>
      </c>
      <c r="BL10" s="14">
        <v>33649.498251167264</v>
      </c>
      <c r="BM10" s="14">
        <v>33856.117019920443</v>
      </c>
      <c r="BN10" s="14">
        <v>28619.564982605338</v>
      </c>
      <c r="BO10" s="14">
        <v>25246.46744402036</v>
      </c>
      <c r="BP10" s="14">
        <v>31722.21460970191</v>
      </c>
      <c r="BQ10" s="14">
        <v>28895.362248343121</v>
      </c>
      <c r="BR10" s="14">
        <v>26898.923489208883</v>
      </c>
    </row>
    <row r="11" spans="1:70" ht="15" customHeight="1" x14ac:dyDescent="0.25">
      <c r="A11" s="12" t="s">
        <v>90</v>
      </c>
      <c r="B11" s="13">
        <v>15156.248281163649</v>
      </c>
      <c r="C11" s="13">
        <v>18239.495646564079</v>
      </c>
      <c r="D11" s="13">
        <v>17098.777885738516</v>
      </c>
      <c r="E11" s="13">
        <v>19633.615680480376</v>
      </c>
      <c r="F11" s="13">
        <v>15597.170495337547</v>
      </c>
      <c r="G11" s="13">
        <v>15632.380928197084</v>
      </c>
      <c r="H11" s="13">
        <v>17403.227081800567</v>
      </c>
      <c r="I11" s="13">
        <v>19526.604206211428</v>
      </c>
      <c r="J11" s="13">
        <v>15802.926987311941</v>
      </c>
      <c r="K11" s="13">
        <v>15972.276290115135</v>
      </c>
      <c r="L11" s="13">
        <v>14894.151458936991</v>
      </c>
      <c r="M11" s="13">
        <v>15564.018523876368</v>
      </c>
      <c r="N11" s="13">
        <v>15465.154458369016</v>
      </c>
      <c r="O11" s="13">
        <v>17946.080637706713</v>
      </c>
      <c r="P11" s="13">
        <v>17428.968207623435</v>
      </c>
      <c r="Q11" s="13">
        <v>17933.699796973699</v>
      </c>
      <c r="R11" s="13">
        <v>16902.863707118362</v>
      </c>
      <c r="S11" s="13">
        <v>19428.558718841348</v>
      </c>
      <c r="T11" s="13">
        <v>19260.44672071993</v>
      </c>
      <c r="U11" s="13">
        <v>18894.510366689672</v>
      </c>
      <c r="V11" s="13">
        <v>15811.839291971002</v>
      </c>
      <c r="W11" s="13">
        <v>16605.824479276351</v>
      </c>
      <c r="X11" s="13">
        <v>15320.878152289295</v>
      </c>
      <c r="Y11" s="13">
        <v>15813.11167968802</v>
      </c>
      <c r="Z11" s="13">
        <v>12288.508895480885</v>
      </c>
      <c r="AA11" s="13">
        <v>15051.742704430058</v>
      </c>
      <c r="AB11" s="13">
        <v>14245.7108117728</v>
      </c>
      <c r="AC11" s="13">
        <v>16548.729007186877</v>
      </c>
      <c r="AD11" s="13">
        <v>14273.317336345446</v>
      </c>
      <c r="AE11" s="13">
        <v>14861.446696535901</v>
      </c>
      <c r="AF11" s="13">
        <v>18453.69405230636</v>
      </c>
      <c r="AG11" s="13">
        <v>18445.143234789735</v>
      </c>
      <c r="AH11" s="13">
        <v>16938.268129784086</v>
      </c>
      <c r="AI11" s="13">
        <v>17439.506946655718</v>
      </c>
      <c r="AJ11" s="13">
        <v>15598.36819392066</v>
      </c>
      <c r="AK11" s="13">
        <v>18124.911729639534</v>
      </c>
      <c r="AL11" s="13">
        <v>16667.158187708039</v>
      </c>
      <c r="AM11" s="13">
        <v>17904.043915979575</v>
      </c>
      <c r="AN11" s="13">
        <v>21660.739766477527</v>
      </c>
      <c r="AO11" s="13">
        <v>22071.342129834808</v>
      </c>
      <c r="AP11" s="13">
        <v>21799.252566741812</v>
      </c>
      <c r="AQ11" s="13">
        <v>21673.742822429584</v>
      </c>
      <c r="AR11" s="13">
        <v>23283.377906064499</v>
      </c>
      <c r="AS11" s="13">
        <v>26583.002908878057</v>
      </c>
      <c r="AT11" s="13">
        <v>22427.677089187775</v>
      </c>
      <c r="AU11" s="13">
        <v>26639.451959991042</v>
      </c>
      <c r="AV11" s="13">
        <v>26952.305782926931</v>
      </c>
      <c r="AW11" s="13">
        <v>27815.833334643878</v>
      </c>
      <c r="AX11" s="13">
        <v>23531.837026669309</v>
      </c>
      <c r="AY11" s="13">
        <v>26768.320623861309</v>
      </c>
      <c r="AZ11" s="13">
        <v>27674.454891902715</v>
      </c>
      <c r="BA11" s="13">
        <v>30452.348736273609</v>
      </c>
      <c r="BB11" s="13">
        <v>26927.017312821114</v>
      </c>
      <c r="BC11" s="13">
        <v>17658.587589671992</v>
      </c>
      <c r="BD11" s="13">
        <v>20251.008777727617</v>
      </c>
      <c r="BE11" s="13">
        <v>21632.721652229444</v>
      </c>
      <c r="BF11" s="13">
        <v>20397.376970803351</v>
      </c>
      <c r="BG11" s="13">
        <v>22550.111141773883</v>
      </c>
      <c r="BH11" s="13">
        <v>23873.223381811629</v>
      </c>
      <c r="BI11" s="13">
        <v>27149.419021290068</v>
      </c>
      <c r="BJ11" s="13">
        <v>20400.009592702565</v>
      </c>
      <c r="BK11" s="13">
        <v>23931.169982827469</v>
      </c>
      <c r="BL11" s="13">
        <v>26970.736835295036</v>
      </c>
      <c r="BM11" s="13">
        <v>26684.543258639478</v>
      </c>
      <c r="BN11" s="13">
        <v>22078.371752152267</v>
      </c>
      <c r="BO11" s="13">
        <v>18678.743104643752</v>
      </c>
      <c r="BP11" s="13">
        <v>24359.245685013957</v>
      </c>
      <c r="BQ11" s="13">
        <v>22159.765720730597</v>
      </c>
      <c r="BR11" s="13">
        <v>20522.70522462091</v>
      </c>
    </row>
    <row r="12" spans="1:70" ht="15" customHeight="1" x14ac:dyDescent="0.25">
      <c r="A12" s="12" t="s">
        <v>91</v>
      </c>
      <c r="B12" s="13">
        <v>4722.5847220717806</v>
      </c>
      <c r="C12" s="13">
        <v>5081.9686850851958</v>
      </c>
      <c r="D12" s="13">
        <v>5014.7623782538594</v>
      </c>
      <c r="E12" s="13">
        <v>5674.3599336885209</v>
      </c>
      <c r="F12" s="13">
        <v>5348.1632320382287</v>
      </c>
      <c r="G12" s="13">
        <v>5242.6520285680035</v>
      </c>
      <c r="H12" s="13">
        <v>5237.779989469931</v>
      </c>
      <c r="I12" s="13">
        <v>5396.3769387559705</v>
      </c>
      <c r="J12" s="13">
        <v>4898.5093161942486</v>
      </c>
      <c r="K12" s="13">
        <v>5233.0914428005717</v>
      </c>
      <c r="L12" s="13">
        <v>5440.2781908952857</v>
      </c>
      <c r="M12" s="13">
        <v>5361.086247735584</v>
      </c>
      <c r="N12" s="13">
        <v>4498.2603757001598</v>
      </c>
      <c r="O12" s="13">
        <v>4485.5249341863282</v>
      </c>
      <c r="P12" s="13">
        <v>5411.513214491968</v>
      </c>
      <c r="Q12" s="13">
        <v>6659.068116607411</v>
      </c>
      <c r="R12" s="13">
        <v>4865.6616408529317</v>
      </c>
      <c r="S12" s="13">
        <v>4845.6823713555732</v>
      </c>
      <c r="T12" s="13">
        <v>4988.7556619147545</v>
      </c>
      <c r="U12" s="13">
        <v>4946.2435219755389</v>
      </c>
      <c r="V12" s="13">
        <v>4954.3768873021709</v>
      </c>
      <c r="W12" s="13">
        <v>4968.2844336334556</v>
      </c>
      <c r="X12" s="13">
        <v>7866.4310397177887</v>
      </c>
      <c r="Y12" s="13">
        <v>5004.0898780781636</v>
      </c>
      <c r="Z12" s="13">
        <v>5414.2694144443631</v>
      </c>
      <c r="AA12" s="13">
        <v>5555.4142464110846</v>
      </c>
      <c r="AB12" s="13">
        <v>5824.5903874634887</v>
      </c>
      <c r="AC12" s="13">
        <v>5777.8231274236814</v>
      </c>
      <c r="AD12" s="13">
        <v>5483.3539655369723</v>
      </c>
      <c r="AE12" s="13">
        <v>5928.7399741758027</v>
      </c>
      <c r="AF12" s="13">
        <v>5790.7620505312007</v>
      </c>
      <c r="AG12" s="13">
        <v>6903.9244925852754</v>
      </c>
      <c r="AH12" s="13">
        <v>5435.7676640304744</v>
      </c>
      <c r="AI12" s="13">
        <v>5894.0019397062188</v>
      </c>
      <c r="AJ12" s="13">
        <v>6008.0656092403997</v>
      </c>
      <c r="AK12" s="13">
        <v>6513.4707870229131</v>
      </c>
      <c r="AL12" s="13">
        <v>6671.2280702388298</v>
      </c>
      <c r="AM12" s="13">
        <v>6850.8335572364103</v>
      </c>
      <c r="AN12" s="13">
        <v>6460.0264542495061</v>
      </c>
      <c r="AO12" s="13">
        <v>6622.6209182752582</v>
      </c>
      <c r="AP12" s="13">
        <v>6252.4194217819495</v>
      </c>
      <c r="AQ12" s="13">
        <v>6223.6867411276744</v>
      </c>
      <c r="AR12" s="13">
        <v>6359.9911631284094</v>
      </c>
      <c r="AS12" s="13">
        <v>7026.4290164119375</v>
      </c>
      <c r="AT12" s="13">
        <v>6575.1225633656859</v>
      </c>
      <c r="AU12" s="13">
        <v>7482.1342410026182</v>
      </c>
      <c r="AV12" s="13">
        <v>7470.0224706592335</v>
      </c>
      <c r="AW12" s="13">
        <v>8289.2129069572056</v>
      </c>
      <c r="AX12" s="13">
        <v>7409.2621528971731</v>
      </c>
      <c r="AY12" s="13">
        <v>6946.6031650725572</v>
      </c>
      <c r="AZ12" s="13">
        <v>7719.93423543882</v>
      </c>
      <c r="BA12" s="13">
        <v>7688.7472925442935</v>
      </c>
      <c r="BB12" s="13">
        <v>6784.378940870346</v>
      </c>
      <c r="BC12" s="13">
        <v>3263.6232200844897</v>
      </c>
      <c r="BD12" s="13">
        <v>3402.0433054690025</v>
      </c>
      <c r="BE12" s="13">
        <v>4055.9325704918433</v>
      </c>
      <c r="BF12" s="13">
        <v>3432.3878935684811</v>
      </c>
      <c r="BG12" s="13">
        <v>3883.8935646114728</v>
      </c>
      <c r="BH12" s="13">
        <v>4220.5871696165341</v>
      </c>
      <c r="BI12" s="13">
        <v>4504.4384630274117</v>
      </c>
      <c r="BJ12" s="13">
        <v>5959.2794105305711</v>
      </c>
      <c r="BK12" s="13">
        <v>6704.2321492623278</v>
      </c>
      <c r="BL12" s="13">
        <v>6838.2593291711373</v>
      </c>
      <c r="BM12" s="13">
        <v>7280.6046101070388</v>
      </c>
      <c r="BN12" s="13">
        <v>6714.0960311021199</v>
      </c>
      <c r="BO12" s="13">
        <v>6859.2575728476168</v>
      </c>
      <c r="BP12" s="13">
        <v>7574.2512878037151</v>
      </c>
      <c r="BQ12" s="13">
        <v>6933.0644269361801</v>
      </c>
      <c r="BR12" s="13">
        <v>6575.8168388840932</v>
      </c>
    </row>
    <row r="13" spans="1:70" ht="15" customHeight="1" x14ac:dyDescent="0.25">
      <c r="A13" s="16" t="s">
        <v>93</v>
      </c>
      <c r="B13" s="17">
        <v>36220.850489163975</v>
      </c>
      <c r="C13" s="17">
        <v>37722.326511946347</v>
      </c>
      <c r="D13" s="17">
        <v>36087.365098834256</v>
      </c>
      <c r="E13" s="17">
        <v>40721.500408647182</v>
      </c>
      <c r="F13" s="17">
        <v>39179.684305645576</v>
      </c>
      <c r="G13" s="17">
        <v>37637.817254537855</v>
      </c>
      <c r="H13" s="17">
        <v>40306.366363108878</v>
      </c>
      <c r="I13" s="17">
        <v>44239.627921235515</v>
      </c>
      <c r="J13" s="17">
        <v>38969.240296149896</v>
      </c>
      <c r="K13" s="17">
        <v>38991.129363738386</v>
      </c>
      <c r="L13" s="17">
        <v>40481.967063863711</v>
      </c>
      <c r="M13" s="17">
        <v>40494.918927237552</v>
      </c>
      <c r="N13" s="17">
        <v>39485.020923406621</v>
      </c>
      <c r="O13" s="17">
        <v>40951.206054932343</v>
      </c>
      <c r="P13" s="17">
        <v>40418.388819577071</v>
      </c>
      <c r="Q13" s="17">
        <v>41001.394106218046</v>
      </c>
      <c r="R13" s="17">
        <v>39737.46017392564</v>
      </c>
      <c r="S13" s="17">
        <v>41285.508161799757</v>
      </c>
      <c r="T13" s="17">
        <v>42453.660314800414</v>
      </c>
      <c r="U13" s="17">
        <v>44731.773547000194</v>
      </c>
      <c r="V13" s="17">
        <v>41258.996465892844</v>
      </c>
      <c r="W13" s="17">
        <v>41710.948281088175</v>
      </c>
      <c r="X13" s="17">
        <v>42222.587466166871</v>
      </c>
      <c r="Y13" s="17">
        <v>44838.657824158159</v>
      </c>
      <c r="Z13" s="17">
        <v>42612.570425105907</v>
      </c>
      <c r="AA13" s="17">
        <v>41718.682983902952</v>
      </c>
      <c r="AB13" s="17">
        <v>42105.373966476036</v>
      </c>
      <c r="AC13" s="17">
        <v>44669.392207404759</v>
      </c>
      <c r="AD13" s="17">
        <v>42467.25298998045</v>
      </c>
      <c r="AE13" s="17">
        <v>42218.329412566607</v>
      </c>
      <c r="AF13" s="17">
        <v>43052.376810158945</v>
      </c>
      <c r="AG13" s="17">
        <v>44560.099287375924</v>
      </c>
      <c r="AH13" s="17">
        <v>42866.912678458175</v>
      </c>
      <c r="AI13" s="17">
        <v>42792.461660429639</v>
      </c>
      <c r="AJ13" s="17">
        <v>42235.086507330823</v>
      </c>
      <c r="AK13" s="17">
        <v>46016.353153781325</v>
      </c>
      <c r="AL13" s="17">
        <v>44871.449956275559</v>
      </c>
      <c r="AM13" s="17">
        <v>44221.958190463651</v>
      </c>
      <c r="AN13" s="17">
        <v>45221.004563085204</v>
      </c>
      <c r="AO13" s="17">
        <v>47041.027290175531</v>
      </c>
      <c r="AP13" s="17">
        <v>47912.897746686154</v>
      </c>
      <c r="AQ13" s="17">
        <v>45977.467067696605</v>
      </c>
      <c r="AR13" s="17">
        <v>46349.284831187382</v>
      </c>
      <c r="AS13" s="17">
        <v>49369.847403632528</v>
      </c>
      <c r="AT13" s="17">
        <v>47234.739878586486</v>
      </c>
      <c r="AU13" s="17">
        <v>48215.335035452837</v>
      </c>
      <c r="AV13" s="17">
        <v>49786.753715698491</v>
      </c>
      <c r="AW13" s="17">
        <v>51401.425314648739</v>
      </c>
      <c r="AX13" s="17">
        <v>50954.821452375116</v>
      </c>
      <c r="AY13" s="17">
        <v>50210.403246532675</v>
      </c>
      <c r="AZ13" s="17">
        <v>52931.444063499956</v>
      </c>
      <c r="BA13" s="17">
        <v>56203.669554391665</v>
      </c>
      <c r="BB13" s="17">
        <v>52188.373567374183</v>
      </c>
      <c r="BC13" s="17">
        <v>33192.22332064341</v>
      </c>
      <c r="BD13" s="17">
        <v>39143.971611064058</v>
      </c>
      <c r="BE13" s="17">
        <v>42022.204180540837</v>
      </c>
      <c r="BF13" s="17">
        <v>39322.465647427227</v>
      </c>
      <c r="BG13" s="17">
        <v>43746.259803984271</v>
      </c>
      <c r="BH13" s="17">
        <v>44508.114218901974</v>
      </c>
      <c r="BI13" s="17">
        <v>50684.050401736451</v>
      </c>
      <c r="BJ13" s="17">
        <v>47963.050765686923</v>
      </c>
      <c r="BK13" s="17">
        <v>50418.949911400967</v>
      </c>
      <c r="BL13" s="17">
        <v>54403.060906787519</v>
      </c>
      <c r="BM13" s="17">
        <v>56562.371818572159</v>
      </c>
      <c r="BN13" s="17">
        <v>52379.794261022762</v>
      </c>
      <c r="BO13" s="17">
        <v>51643.393966530261</v>
      </c>
      <c r="BP13" s="17">
        <v>55817.893717802981</v>
      </c>
      <c r="BQ13" s="17">
        <v>60287.050597721434</v>
      </c>
      <c r="BR13" s="17">
        <v>57746.78951580068</v>
      </c>
    </row>
    <row r="14" spans="1:70" ht="15" customHeight="1" x14ac:dyDescent="0.25">
      <c r="A14" s="120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3"/>
      <c r="BP14" s="123"/>
      <c r="BQ14" s="126"/>
      <c r="BR14" s="130"/>
    </row>
    <row r="15" spans="1:70" ht="15" customHeight="1" x14ac:dyDescent="0.25">
      <c r="A15" s="114" t="s">
        <v>94</v>
      </c>
      <c r="B15" s="114"/>
      <c r="C15" s="114"/>
      <c r="D15" s="114"/>
      <c r="E15" s="114"/>
      <c r="F15" s="21" t="s">
        <v>5</v>
      </c>
      <c r="G15" s="21" t="s">
        <v>6</v>
      </c>
      <c r="H15" s="21" t="s">
        <v>7</v>
      </c>
      <c r="I15" s="21" t="s">
        <v>8</v>
      </c>
      <c r="J15" s="21" t="s">
        <v>9</v>
      </c>
      <c r="K15" s="21" t="s">
        <v>10</v>
      </c>
      <c r="L15" s="21" t="s">
        <v>11</v>
      </c>
      <c r="M15" s="21" t="s">
        <v>12</v>
      </c>
      <c r="N15" s="21" t="s">
        <v>13</v>
      </c>
      <c r="O15" s="21" t="s">
        <v>14</v>
      </c>
      <c r="P15" s="21" t="s">
        <v>15</v>
      </c>
      <c r="Q15" s="21" t="s">
        <v>16</v>
      </c>
      <c r="R15" s="21" t="s">
        <v>17</v>
      </c>
      <c r="S15" s="21" t="s">
        <v>18</v>
      </c>
      <c r="T15" s="21" t="s">
        <v>19</v>
      </c>
      <c r="U15" s="21" t="s">
        <v>20</v>
      </c>
      <c r="V15" s="21" t="s">
        <v>21</v>
      </c>
      <c r="W15" s="21" t="s">
        <v>22</v>
      </c>
      <c r="X15" s="21" t="s">
        <v>23</v>
      </c>
      <c r="Y15" s="21" t="s">
        <v>24</v>
      </c>
      <c r="Z15" s="21" t="s">
        <v>25</v>
      </c>
      <c r="AA15" s="21" t="s">
        <v>26</v>
      </c>
      <c r="AB15" s="21" t="s">
        <v>27</v>
      </c>
      <c r="AC15" s="21" t="s">
        <v>28</v>
      </c>
      <c r="AD15" s="21" t="s">
        <v>29</v>
      </c>
      <c r="AE15" s="21" t="s">
        <v>30</v>
      </c>
      <c r="AF15" s="21" t="s">
        <v>31</v>
      </c>
      <c r="AG15" s="21" t="s">
        <v>32</v>
      </c>
      <c r="AH15" s="21" t="s">
        <v>33</v>
      </c>
      <c r="AI15" s="21" t="s">
        <v>34</v>
      </c>
      <c r="AJ15" s="21" t="s">
        <v>35</v>
      </c>
      <c r="AK15" s="21" t="s">
        <v>36</v>
      </c>
      <c r="AL15" s="21" t="s">
        <v>37</v>
      </c>
      <c r="AM15" s="21" t="s">
        <v>38</v>
      </c>
      <c r="AN15" s="21" t="s">
        <v>39</v>
      </c>
      <c r="AO15" s="21" t="s">
        <v>40</v>
      </c>
      <c r="AP15" s="21" t="s">
        <v>41</v>
      </c>
      <c r="AQ15" s="21" t="s">
        <v>42</v>
      </c>
      <c r="AR15" s="21" t="s">
        <v>43</v>
      </c>
      <c r="AS15" s="21" t="s">
        <v>44</v>
      </c>
      <c r="AT15" s="21" t="s">
        <v>45</v>
      </c>
      <c r="AU15" s="21" t="s">
        <v>46</v>
      </c>
      <c r="AV15" s="21" t="s">
        <v>47</v>
      </c>
      <c r="AW15" s="21" t="s">
        <v>48</v>
      </c>
      <c r="AX15" s="21" t="s">
        <v>49</v>
      </c>
      <c r="AY15" s="21" t="s">
        <v>50</v>
      </c>
      <c r="AZ15" s="21" t="s">
        <v>51</v>
      </c>
      <c r="BA15" s="21" t="s">
        <v>52</v>
      </c>
      <c r="BB15" s="21" t="s">
        <v>53</v>
      </c>
      <c r="BC15" s="21" t="s">
        <v>54</v>
      </c>
      <c r="BD15" s="21" t="s">
        <v>55</v>
      </c>
      <c r="BE15" s="21" t="s">
        <v>56</v>
      </c>
      <c r="BF15" s="22" t="s">
        <v>57</v>
      </c>
      <c r="BG15" s="22" t="s">
        <v>58</v>
      </c>
      <c r="BH15" s="22" t="s">
        <v>59</v>
      </c>
      <c r="BI15" s="22" t="s">
        <v>60</v>
      </c>
      <c r="BJ15" s="22" t="s">
        <v>61</v>
      </c>
      <c r="BK15" s="22" t="s">
        <v>62</v>
      </c>
      <c r="BL15" s="22" t="s">
        <v>63</v>
      </c>
      <c r="BM15" s="23" t="s">
        <v>64</v>
      </c>
      <c r="BN15" s="22" t="s">
        <v>121</v>
      </c>
      <c r="BO15" s="22" t="s">
        <v>123</v>
      </c>
      <c r="BP15" s="22" t="s">
        <v>126</v>
      </c>
      <c r="BQ15" s="22" t="s">
        <v>133</v>
      </c>
      <c r="BR15" s="131" t="s">
        <v>146</v>
      </c>
    </row>
    <row r="16" spans="1:70" ht="15" customHeight="1" x14ac:dyDescent="0.25">
      <c r="A16" s="15" t="s">
        <v>95</v>
      </c>
      <c r="B16" s="16"/>
      <c r="C16" s="16"/>
      <c r="D16" s="16"/>
      <c r="E16" s="16"/>
      <c r="F16" s="26">
        <f t="shared" ref="F16:BM20" si="0">+(F3/B3-1)*100</f>
        <v>8.2601710181904764</v>
      </c>
      <c r="G16" s="26">
        <f t="shared" si="0"/>
        <v>-0.47563340796331621</v>
      </c>
      <c r="H16" s="26">
        <f t="shared" si="0"/>
        <v>5.5850992097242536</v>
      </c>
      <c r="I16" s="26">
        <f t="shared" si="0"/>
        <v>-3.7935394270838807</v>
      </c>
      <c r="J16" s="26">
        <f t="shared" si="0"/>
        <v>-2.6195848368199659</v>
      </c>
      <c r="K16" s="26">
        <f t="shared" si="0"/>
        <v>15.837325066865905</v>
      </c>
      <c r="L16" s="26">
        <f t="shared" si="0"/>
        <v>5.9843173763471036</v>
      </c>
      <c r="M16" s="26">
        <f t="shared" si="0"/>
        <v>6.4373851282403916</v>
      </c>
      <c r="N16" s="26">
        <f t="shared" si="0"/>
        <v>-5.3302347905226366E-2</v>
      </c>
      <c r="O16" s="26">
        <f t="shared" si="0"/>
        <v>-0.56685527757508458</v>
      </c>
      <c r="P16" s="26">
        <f t="shared" si="0"/>
        <v>6.4028221220446824E-2</v>
      </c>
      <c r="Q16" s="26">
        <f t="shared" si="0"/>
        <v>-1.2037356685798861</v>
      </c>
      <c r="R16" s="26">
        <f t="shared" si="0"/>
        <v>4.5125329435011574</v>
      </c>
      <c r="S16" s="26">
        <f t="shared" si="0"/>
        <v>-2.7450764601363309</v>
      </c>
      <c r="T16" s="26">
        <f t="shared" si="0"/>
        <v>2.0546263701511913</v>
      </c>
      <c r="U16" s="26">
        <f t="shared" si="0"/>
        <v>8.7939353681190102</v>
      </c>
      <c r="V16" s="26">
        <f t="shared" si="0"/>
        <v>3.6983938234177005</v>
      </c>
      <c r="W16" s="26">
        <f t="shared" si="0"/>
        <v>3.0071060250313364</v>
      </c>
      <c r="X16" s="26">
        <f t="shared" si="0"/>
        <v>-1.0527934375220371</v>
      </c>
      <c r="Y16" s="26">
        <f t="shared" si="0"/>
        <v>-1.0382029593301922</v>
      </c>
      <c r="Z16" s="26">
        <f t="shared" si="0"/>
        <v>5.4090036914930195</v>
      </c>
      <c r="AA16" s="26">
        <f t="shared" si="0"/>
        <v>-0.93591530736331086</v>
      </c>
      <c r="AB16" s="26">
        <f t="shared" si="0"/>
        <v>1.4788412964842568</v>
      </c>
      <c r="AC16" s="26">
        <f t="shared" si="0"/>
        <v>1.4100639256691361</v>
      </c>
      <c r="AD16" s="26">
        <f t="shared" si="0"/>
        <v>-1.3724684598471537</v>
      </c>
      <c r="AE16" s="26">
        <f t="shared" si="0"/>
        <v>0.82494789702134419</v>
      </c>
      <c r="AF16" s="26">
        <f t="shared" si="0"/>
        <v>5.9070193329294973</v>
      </c>
      <c r="AG16" s="26">
        <f t="shared" si="0"/>
        <v>3.3299020217409492</v>
      </c>
      <c r="AH16" s="26">
        <f t="shared" si="0"/>
        <v>0.55910849040170518</v>
      </c>
      <c r="AI16" s="26">
        <f t="shared" si="0"/>
        <v>4.7560763088644764</v>
      </c>
      <c r="AJ16" s="26">
        <f t="shared" si="0"/>
        <v>0.54300100804611784</v>
      </c>
      <c r="AK16" s="26">
        <f t="shared" si="0"/>
        <v>6.7587884958707489</v>
      </c>
      <c r="AL16" s="26">
        <f t="shared" si="0"/>
        <v>13.478828611898619</v>
      </c>
      <c r="AM16" s="26">
        <f t="shared" si="0"/>
        <v>9.7306824159904437</v>
      </c>
      <c r="AN16" s="26">
        <f t="shared" si="0"/>
        <v>6.8205731856080698</v>
      </c>
      <c r="AO16" s="26">
        <f t="shared" si="0"/>
        <v>2.4542153218440665</v>
      </c>
      <c r="AP16" s="26">
        <f t="shared" si="0"/>
        <v>10.174914679102297</v>
      </c>
      <c r="AQ16" s="26">
        <f t="shared" si="0"/>
        <v>12.74185409344939</v>
      </c>
      <c r="AR16" s="26">
        <f t="shared" si="0"/>
        <v>5.4837629304125057</v>
      </c>
      <c r="AS16" s="26">
        <f t="shared" si="0"/>
        <v>5.4100208907449376</v>
      </c>
      <c r="AT16" s="26">
        <f t="shared" si="0"/>
        <v>-0.5367909928449266</v>
      </c>
      <c r="AU16" s="26">
        <f t="shared" si="0"/>
        <v>0.86518113666940177</v>
      </c>
      <c r="AV16" s="26">
        <f t="shared" si="0"/>
        <v>9.0729541910470992</v>
      </c>
      <c r="AW16" s="26">
        <f t="shared" si="0"/>
        <v>8.882209244168715</v>
      </c>
      <c r="AX16" s="26">
        <f t="shared" si="0"/>
        <v>3.8234805387570292</v>
      </c>
      <c r="AY16" s="26">
        <f t="shared" si="0"/>
        <v>5.220295423026311</v>
      </c>
      <c r="AZ16" s="26">
        <f t="shared" si="0"/>
        <v>6.6669066759163176</v>
      </c>
      <c r="BA16" s="26">
        <f t="shared" si="0"/>
        <v>10.33793502318705</v>
      </c>
      <c r="BB16" s="26">
        <f t="shared" si="0"/>
        <v>16.015830446207136</v>
      </c>
      <c r="BC16" s="26">
        <f t="shared" si="0"/>
        <v>-22.538004648782263</v>
      </c>
      <c r="BD16" s="26">
        <f t="shared" si="0"/>
        <v>-17.412836784223551</v>
      </c>
      <c r="BE16" s="26">
        <f t="shared" si="0"/>
        <v>-14.492401073717186</v>
      </c>
      <c r="BF16" s="26">
        <f t="shared" si="0"/>
        <v>-22.198966761312278</v>
      </c>
      <c r="BG16" s="26">
        <f t="shared" si="0"/>
        <v>26.987759477792906</v>
      </c>
      <c r="BH16" s="26">
        <f t="shared" si="0"/>
        <v>21.523693879479744</v>
      </c>
      <c r="BI16" s="26">
        <f t="shared" si="0"/>
        <v>23.362213847358724</v>
      </c>
      <c r="BJ16" s="26">
        <f t="shared" si="0"/>
        <v>15.904683382435447</v>
      </c>
      <c r="BK16" s="26">
        <f t="shared" si="0"/>
        <v>11.259767285336796</v>
      </c>
      <c r="BL16" s="26">
        <f t="shared" si="0"/>
        <v>7.8293971111880856</v>
      </c>
      <c r="BM16" s="26">
        <f t="shared" si="0"/>
        <v>1.0063646001075233</v>
      </c>
      <c r="BN16" s="26">
        <f t="shared" ref="BN16:BR24" si="1">+(BN3/BJ3-1)*100</f>
        <v>13.845169265665414</v>
      </c>
      <c r="BO16" s="26">
        <f t="shared" si="1"/>
        <v>2.6155576953100779</v>
      </c>
      <c r="BP16" s="26">
        <f t="shared" si="1"/>
        <v>6.018846537677347</v>
      </c>
      <c r="BQ16" s="26">
        <f t="shared" si="1"/>
        <v>3.6585242912324789</v>
      </c>
      <c r="BR16" s="26">
        <f t="shared" si="1"/>
        <v>10.517494080962564</v>
      </c>
    </row>
    <row r="17" spans="1:70" ht="15" customHeight="1" x14ac:dyDescent="0.25">
      <c r="A17" s="12" t="s">
        <v>84</v>
      </c>
      <c r="B17" s="20"/>
      <c r="C17" s="20"/>
      <c r="D17" s="20"/>
      <c r="E17" s="20"/>
      <c r="F17" s="27">
        <f t="shared" si="0"/>
        <v>7.1843594689485313</v>
      </c>
      <c r="G17" s="27">
        <f t="shared" si="0"/>
        <v>-2.7811426304560349</v>
      </c>
      <c r="H17" s="27">
        <f t="shared" si="0"/>
        <v>3.6936726145441856</v>
      </c>
      <c r="I17" s="27">
        <f t="shared" si="0"/>
        <v>-1.2895574318967484</v>
      </c>
      <c r="J17" s="27">
        <f t="shared" si="0"/>
        <v>-3.2001435917867971</v>
      </c>
      <c r="K17" s="27">
        <f t="shared" si="0"/>
        <v>16.73148526641257</v>
      </c>
      <c r="L17" s="27">
        <f t="shared" si="0"/>
        <v>8.9091765568513281</v>
      </c>
      <c r="M17" s="27">
        <f t="shared" si="0"/>
        <v>2.4282943484212449</v>
      </c>
      <c r="N17" s="27">
        <f t="shared" si="0"/>
        <v>-1.2067572402469473</v>
      </c>
      <c r="O17" s="27">
        <f t="shared" si="0"/>
        <v>-1.6169128935542232</v>
      </c>
      <c r="P17" s="27">
        <f t="shared" si="0"/>
        <v>-1.5221411440653476</v>
      </c>
      <c r="Q17" s="27">
        <f t="shared" si="0"/>
        <v>-0.58114950252353692</v>
      </c>
      <c r="R17" s="27">
        <f t="shared" si="0"/>
        <v>0.91441768357884978</v>
      </c>
      <c r="S17" s="27">
        <f t="shared" si="0"/>
        <v>-4.6648057606141542</v>
      </c>
      <c r="T17" s="27">
        <f t="shared" si="0"/>
        <v>2.7652347502247876</v>
      </c>
      <c r="U17" s="27">
        <f t="shared" si="0"/>
        <v>9.91011473743586</v>
      </c>
      <c r="V17" s="27">
        <f t="shared" si="0"/>
        <v>7.6808125875754918</v>
      </c>
      <c r="W17" s="27">
        <f t="shared" si="0"/>
        <v>5.611154474580915</v>
      </c>
      <c r="X17" s="27">
        <f t="shared" si="0"/>
        <v>1.4700074337074653</v>
      </c>
      <c r="Y17" s="27">
        <f t="shared" si="0"/>
        <v>-0.67477317505700851</v>
      </c>
      <c r="Z17" s="27">
        <f t="shared" si="0"/>
        <v>6.1962494009472735</v>
      </c>
      <c r="AA17" s="27">
        <f t="shared" si="0"/>
        <v>-2.1892247306286916</v>
      </c>
      <c r="AB17" s="27">
        <f t="shared" si="0"/>
        <v>2.4479051537811047</v>
      </c>
      <c r="AC17" s="27">
        <f t="shared" si="0"/>
        <v>0.71688253547694814</v>
      </c>
      <c r="AD17" s="27">
        <f t="shared" si="0"/>
        <v>-3.9385869812808338</v>
      </c>
      <c r="AE17" s="27">
        <f t="shared" si="0"/>
        <v>-0.77110749987494565</v>
      </c>
      <c r="AF17" s="27">
        <f t="shared" si="0"/>
        <v>3.8841708371411876</v>
      </c>
      <c r="AG17" s="27">
        <f t="shared" si="0"/>
        <v>5.9144630997119751</v>
      </c>
      <c r="AH17" s="27">
        <f t="shared" si="0"/>
        <v>-5.6657659099346169E-3</v>
      </c>
      <c r="AI17" s="27">
        <f t="shared" si="0"/>
        <v>4.8148796544157602</v>
      </c>
      <c r="AJ17" s="27">
        <f t="shared" si="0"/>
        <v>2.0117146569876176</v>
      </c>
      <c r="AK17" s="27">
        <f t="shared" si="0"/>
        <v>5.2349096428528252</v>
      </c>
      <c r="AL17" s="27">
        <f t="shared" si="0"/>
        <v>15.415205435521816</v>
      </c>
      <c r="AM17" s="27">
        <f t="shared" si="0"/>
        <v>12.590340203167472</v>
      </c>
      <c r="AN17" s="27">
        <f t="shared" si="0"/>
        <v>6.1219377673574327</v>
      </c>
      <c r="AO17" s="27">
        <f t="shared" si="0"/>
        <v>3.7371450719132282</v>
      </c>
      <c r="AP17" s="27">
        <f t="shared" si="0"/>
        <v>16.619534533958657</v>
      </c>
      <c r="AQ17" s="27">
        <f t="shared" si="0"/>
        <v>19.246166632258333</v>
      </c>
      <c r="AR17" s="27">
        <f t="shared" si="0"/>
        <v>7.6712720986594762</v>
      </c>
      <c r="AS17" s="27">
        <f t="shared" si="0"/>
        <v>10.847631199055785</v>
      </c>
      <c r="AT17" s="27">
        <f t="shared" si="0"/>
        <v>-0.87140017239246692</v>
      </c>
      <c r="AU17" s="27">
        <f t="shared" si="0"/>
        <v>-0.52451760575056294</v>
      </c>
      <c r="AV17" s="27">
        <f t="shared" si="0"/>
        <v>10.596821093831622</v>
      </c>
      <c r="AW17" s="27">
        <f t="shared" si="0"/>
        <v>8.4422661425656251</v>
      </c>
      <c r="AX17" s="27">
        <f t="shared" si="0"/>
        <v>-0.60267695607114646</v>
      </c>
      <c r="AY17" s="27">
        <f t="shared" si="0"/>
        <v>2.0911706966488364</v>
      </c>
      <c r="AZ17" s="27">
        <f t="shared" si="0"/>
        <v>4.9471261193992921</v>
      </c>
      <c r="BA17" s="27">
        <f t="shared" si="0"/>
        <v>9.284724158916525</v>
      </c>
      <c r="BB17" s="27">
        <f t="shared" si="0"/>
        <v>21.373981503874482</v>
      </c>
      <c r="BC17" s="27">
        <f t="shared" si="0"/>
        <v>-28.713337450854571</v>
      </c>
      <c r="BD17" s="27">
        <f t="shared" si="0"/>
        <v>-23.497374933719549</v>
      </c>
      <c r="BE17" s="27">
        <f t="shared" si="0"/>
        <v>-21.451332615053666</v>
      </c>
      <c r="BF17" s="27">
        <f t="shared" si="0"/>
        <v>-30.36851571889656</v>
      </c>
      <c r="BG17" s="27">
        <f t="shared" si="0"/>
        <v>31.130184342631928</v>
      </c>
      <c r="BH17" s="27">
        <f t="shared" si="0"/>
        <v>25.34865713085772</v>
      </c>
      <c r="BI17" s="27">
        <f t="shared" si="0"/>
        <v>32.27082805281438</v>
      </c>
      <c r="BJ17" s="27">
        <f t="shared" si="0"/>
        <v>23.494903526205448</v>
      </c>
      <c r="BK17" s="27">
        <f t="shared" si="0"/>
        <v>18.581517797148717</v>
      </c>
      <c r="BL17" s="27">
        <f t="shared" si="0"/>
        <v>13.438873141169427</v>
      </c>
      <c r="BM17" s="27">
        <f t="shared" si="0"/>
        <v>3.5455400240195001</v>
      </c>
      <c r="BN17" s="27">
        <f t="shared" si="1"/>
        <v>17.874405822392593</v>
      </c>
      <c r="BO17" s="27">
        <f t="shared" si="1"/>
        <v>3.4629987025843967</v>
      </c>
      <c r="BP17" s="27">
        <f t="shared" si="1"/>
        <v>7.0181757444030657</v>
      </c>
      <c r="BQ17" s="27">
        <f t="shared" si="1"/>
        <v>3.9681923302162803</v>
      </c>
      <c r="BR17" s="27">
        <f t="shared" si="1"/>
        <v>13.091810868013543</v>
      </c>
    </row>
    <row r="18" spans="1:70" ht="15" customHeight="1" x14ac:dyDescent="0.25">
      <c r="A18" s="81" t="s">
        <v>139</v>
      </c>
      <c r="B18" s="16"/>
      <c r="C18" s="16"/>
      <c r="D18" s="16"/>
      <c r="E18" s="16"/>
      <c r="F18" s="28">
        <f t="shared" si="0"/>
        <v>12.401179992739619</v>
      </c>
      <c r="G18" s="28">
        <f t="shared" si="0"/>
        <v>7.7383655385068417</v>
      </c>
      <c r="H18" s="28">
        <f t="shared" si="0"/>
        <v>11.327062748916084</v>
      </c>
      <c r="I18" s="28">
        <f t="shared" si="0"/>
        <v>-10.54761120745229</v>
      </c>
      <c r="J18" s="28">
        <f t="shared" si="0"/>
        <v>-0.69832229061079776</v>
      </c>
      <c r="K18" s="28">
        <f t="shared" si="0"/>
        <v>12.863458551714446</v>
      </c>
      <c r="L18" s="28">
        <f t="shared" si="0"/>
        <v>-2.2894649525629918</v>
      </c>
      <c r="M18" s="28">
        <f t="shared" si="0"/>
        <v>18.703709373477629</v>
      </c>
      <c r="N18" s="28">
        <f t="shared" si="0"/>
        <v>4.2536591555850656</v>
      </c>
      <c r="O18" s="28">
        <f t="shared" si="0"/>
        <v>3.0193233843814227</v>
      </c>
      <c r="P18" s="28">
        <f t="shared" si="0"/>
        <v>5.1142228090551356</v>
      </c>
      <c r="Q18" s="28">
        <f t="shared" si="0"/>
        <v>-2.9827376462059574</v>
      </c>
      <c r="R18" s="28">
        <f t="shared" si="0"/>
        <v>16.812343516745166</v>
      </c>
      <c r="S18" s="28">
        <f t="shared" si="0"/>
        <v>3.4051955945041179</v>
      </c>
      <c r="T18" s="28">
        <f t="shared" si="0"/>
        <v>-6.2358148627006393E-2</v>
      </c>
      <c r="U18" s="28">
        <f t="shared" si="0"/>
        <v>5.8696195969428766</v>
      </c>
      <c r="V18" s="28">
        <f t="shared" si="0"/>
        <v>-8.4692765374367767</v>
      </c>
      <c r="W18" s="28">
        <f t="shared" si="0"/>
        <v>-4.9516104659643734</v>
      </c>
      <c r="X18" s="28">
        <f t="shared" si="0"/>
        <v>-9.1274320805959324</v>
      </c>
      <c r="Y18" s="28">
        <f t="shared" si="0"/>
        <v>-1.9510208634556103</v>
      </c>
      <c r="Z18" s="28">
        <f t="shared" si="0"/>
        <v>2.4881095671149156</v>
      </c>
      <c r="AA18" s="28">
        <f t="shared" si="0"/>
        <v>3.3350161126884714</v>
      </c>
      <c r="AB18" s="28">
        <f t="shared" si="0"/>
        <v>-2.0278039199590925</v>
      </c>
      <c r="AC18" s="28">
        <f t="shared" si="0"/>
        <v>3.5317177770775698</v>
      </c>
      <c r="AD18" s="28">
        <f t="shared" si="0"/>
        <v>8.2625268641141947</v>
      </c>
      <c r="AE18" s="28">
        <f t="shared" si="0"/>
        <v>5.9569050218181374</v>
      </c>
      <c r="AF18" s="28">
        <f t="shared" si="0"/>
        <v>13.457849128396049</v>
      </c>
      <c r="AG18" s="28">
        <f t="shared" si="0"/>
        <v>-4.0124259379437976</v>
      </c>
      <c r="AH18" s="28">
        <f t="shared" si="0"/>
        <v>2.449171954462992</v>
      </c>
      <c r="AI18" s="28">
        <f t="shared" si="0"/>
        <v>4.4767318667350509</v>
      </c>
      <c r="AJ18" s="28">
        <f t="shared" si="0"/>
        <v>-4.2304965438606175</v>
      </c>
      <c r="AK18" s="28">
        <f t="shared" si="0"/>
        <v>11.33534345358942</v>
      </c>
      <c r="AL18" s="28">
        <f t="shared" si="0"/>
        <v>7.505007126693819</v>
      </c>
      <c r="AM18" s="28">
        <f t="shared" si="0"/>
        <v>1.3563935296524443</v>
      </c>
      <c r="AN18" s="28">
        <f t="shared" si="0"/>
        <v>9.4640998541859034</v>
      </c>
      <c r="AO18" s="28">
        <f t="shared" si="0"/>
        <v>-1.276743155249227</v>
      </c>
      <c r="AP18" s="28">
        <f t="shared" si="0"/>
        <v>-11.455706498638307</v>
      </c>
      <c r="AQ18" s="28">
        <f t="shared" si="0"/>
        <v>-8.3693952809293144</v>
      </c>
      <c r="AR18" s="28">
        <f t="shared" si="0"/>
        <v>-1.9500675362873587</v>
      </c>
      <c r="AS18" s="28">
        <f t="shared" si="0"/>
        <v>-10.749089406212542</v>
      </c>
      <c r="AT18" s="28">
        <f t="shared" si="0"/>
        <v>1.1474393345530576</v>
      </c>
      <c r="AU18" s="28">
        <f t="shared" si="0"/>
        <v>6.6960278659395023</v>
      </c>
      <c r="AV18" s="28">
        <f t="shared" si="0"/>
        <v>3.3957724259791933</v>
      </c>
      <c r="AW18" s="28">
        <f t="shared" si="0"/>
        <v>10.269034178359382</v>
      </c>
      <c r="AX18" s="28">
        <f t="shared" si="0"/>
        <v>22.263880430574456</v>
      </c>
      <c r="AY18" s="28">
        <f t="shared" si="0"/>
        <v>17.012286537831599</v>
      </c>
      <c r="AZ18" s="28">
        <f t="shared" si="0"/>
        <v>13.22115064909395</v>
      </c>
      <c r="BA18" s="28">
        <f t="shared" si="0"/>
        <v>13.918749035107346</v>
      </c>
      <c r="BB18" s="28">
        <f t="shared" si="0"/>
        <v>-2.0212552508317105</v>
      </c>
      <c r="BC18" s="28">
        <f t="shared" si="0"/>
        <v>-2.2406446730397711</v>
      </c>
      <c r="BD18" s="28">
        <f t="shared" si="0"/>
        <v>4.0455303713992752</v>
      </c>
      <c r="BE18" s="28">
        <f t="shared" si="0"/>
        <v>8.7574624404775481</v>
      </c>
      <c r="BF18" s="28">
        <f t="shared" si="0"/>
        <v>11.862110535843918</v>
      </c>
      <c r="BG18" s="28">
        <f t="shared" si="0"/>
        <v>17.054595973946938</v>
      </c>
      <c r="BH18" s="28">
        <f t="shared" si="0"/>
        <v>11.607532636798478</v>
      </c>
      <c r="BI18" s="28">
        <f t="shared" si="0"/>
        <v>1.8720498423998144</v>
      </c>
      <c r="BJ18" s="28">
        <f t="shared" si="0"/>
        <v>-3.7537819790235849</v>
      </c>
      <c r="BK18" s="28">
        <f t="shared" si="0"/>
        <v>-8.349851712609702</v>
      </c>
      <c r="BL18" s="28">
        <f t="shared" si="0"/>
        <v>-8.452247978819905</v>
      </c>
      <c r="BM18" s="28">
        <f t="shared" si="0"/>
        <v>-6.908186347695211</v>
      </c>
      <c r="BN18" s="28">
        <f t="shared" si="1"/>
        <v>0.44377234689110256</v>
      </c>
      <c r="BO18" s="28">
        <f t="shared" si="1"/>
        <v>-0.32624827417011559</v>
      </c>
      <c r="BP18" s="28">
        <f t="shared" si="1"/>
        <v>2.4081125636667311</v>
      </c>
      <c r="BQ18" s="28">
        <f t="shared" si="1"/>
        <v>2.5797032313563006</v>
      </c>
      <c r="BR18" s="28">
        <f t="shared" si="1"/>
        <v>0.58807234334519176</v>
      </c>
    </row>
    <row r="19" spans="1:70" ht="15" customHeight="1" x14ac:dyDescent="0.25">
      <c r="A19" s="4" t="s">
        <v>96</v>
      </c>
      <c r="B19" s="20"/>
      <c r="C19" s="20"/>
      <c r="D19" s="20"/>
      <c r="E19" s="20"/>
      <c r="F19" s="27">
        <f t="shared" si="0"/>
        <v>-4.6994231227665999</v>
      </c>
      <c r="G19" s="27">
        <f t="shared" si="0"/>
        <v>-15.864830271995711</v>
      </c>
      <c r="H19" s="27">
        <f t="shared" si="0"/>
        <v>7.7352038825976521</v>
      </c>
      <c r="I19" s="27">
        <f t="shared" si="0"/>
        <v>28.63847233801533</v>
      </c>
      <c r="J19" s="27">
        <f t="shared" si="0"/>
        <v>26.032993383896418</v>
      </c>
      <c r="K19" s="27">
        <f t="shared" si="0"/>
        <v>-2.579911346716468</v>
      </c>
      <c r="L19" s="27">
        <f t="shared" si="0"/>
        <v>-13.617996804751108</v>
      </c>
      <c r="M19" s="27">
        <f t="shared" si="0"/>
        <v>-33.747092879222585</v>
      </c>
      <c r="N19" s="27">
        <f t="shared" si="0"/>
        <v>-3.1595392447757442</v>
      </c>
      <c r="O19" s="27">
        <f t="shared" si="0"/>
        <v>19.900679600627136</v>
      </c>
      <c r="P19" s="27">
        <f t="shared" si="0"/>
        <v>7.8075078227551664</v>
      </c>
      <c r="Q19" s="27">
        <f t="shared" si="0"/>
        <v>20.817456384880728</v>
      </c>
      <c r="R19" s="27">
        <f t="shared" si="0"/>
        <v>-0.65611159773412142</v>
      </c>
      <c r="S19" s="27">
        <f t="shared" si="0"/>
        <v>12.5851051870441</v>
      </c>
      <c r="T19" s="27">
        <f t="shared" si="0"/>
        <v>6.558000565924571</v>
      </c>
      <c r="U19" s="27">
        <f t="shared" si="0"/>
        <v>-11.094450484096374</v>
      </c>
      <c r="V19" s="27">
        <f t="shared" si="0"/>
        <v>-18.968040181234169</v>
      </c>
      <c r="W19" s="27">
        <f t="shared" si="0"/>
        <v>-30.681072875641412</v>
      </c>
      <c r="X19" s="27">
        <f t="shared" si="0"/>
        <v>-14.063564264845141</v>
      </c>
      <c r="Y19" s="27">
        <f t="shared" si="0"/>
        <v>-15.578889991614563</v>
      </c>
      <c r="Z19" s="27">
        <f t="shared" si="0"/>
        <v>-26.789536531641311</v>
      </c>
      <c r="AA19" s="27">
        <f t="shared" si="0"/>
        <v>-1.0874275665641808</v>
      </c>
      <c r="AB19" s="27">
        <f t="shared" si="0"/>
        <v>-21.357452762838737</v>
      </c>
      <c r="AC19" s="27">
        <f t="shared" si="0"/>
        <v>-0.94214501122743544</v>
      </c>
      <c r="AD19" s="27">
        <f t="shared" si="0"/>
        <v>25.156841828215114</v>
      </c>
      <c r="AE19" s="27">
        <f t="shared" si="0"/>
        <v>10.374716959232021</v>
      </c>
      <c r="AF19" s="27">
        <f t="shared" si="0"/>
        <v>45.038044180306237</v>
      </c>
      <c r="AG19" s="27">
        <f t="shared" si="0"/>
        <v>-6.3889988185383491</v>
      </c>
      <c r="AH19" s="27">
        <f t="shared" si="0"/>
        <v>0.44275860084823648</v>
      </c>
      <c r="AI19" s="27">
        <f t="shared" si="0"/>
        <v>-3.4897023090088131</v>
      </c>
      <c r="AJ19" s="27">
        <f t="shared" si="0"/>
        <v>-44.369757552218246</v>
      </c>
      <c r="AK19" s="27">
        <f t="shared" si="0"/>
        <v>-9.4561897973234448</v>
      </c>
      <c r="AL19" s="27">
        <f t="shared" si="0"/>
        <v>-27.159215609673748</v>
      </c>
      <c r="AM19" s="27">
        <f t="shared" si="0"/>
        <v>-7.908821059304783</v>
      </c>
      <c r="AN19" s="27">
        <f t="shared" si="0"/>
        <v>66.564622352977821</v>
      </c>
      <c r="AO19" s="27">
        <f t="shared" si="0"/>
        <v>8.092926586075766</v>
      </c>
      <c r="AP19" s="27">
        <f t="shared" si="0"/>
        <v>9.9479930888713533</v>
      </c>
      <c r="AQ19" s="27">
        <f t="shared" si="0"/>
        <v>-4.2478839578188321</v>
      </c>
      <c r="AR19" s="27">
        <f t="shared" si="0"/>
        <v>-9.2727435559587956</v>
      </c>
      <c r="AS19" s="27">
        <f t="shared" si="0"/>
        <v>19.067413515503983</v>
      </c>
      <c r="AT19" s="27">
        <f t="shared" si="0"/>
        <v>-13.445218697014305</v>
      </c>
      <c r="AU19" s="27">
        <f t="shared" si="0"/>
        <v>20.080981977036782</v>
      </c>
      <c r="AV19" s="27">
        <f t="shared" si="0"/>
        <v>17.100388298573655</v>
      </c>
      <c r="AW19" s="27">
        <f t="shared" si="0"/>
        <v>-11.105135628576557</v>
      </c>
      <c r="AX19" s="27">
        <f t="shared" si="0"/>
        <v>28.107930084608633</v>
      </c>
      <c r="AY19" s="27">
        <f t="shared" si="0"/>
        <v>-11.976762508625438</v>
      </c>
      <c r="AZ19" s="27">
        <f t="shared" si="0"/>
        <v>-6.7866087012769309</v>
      </c>
      <c r="BA19" s="27">
        <f t="shared" si="0"/>
        <v>-11.385941950802836</v>
      </c>
      <c r="BB19" s="27">
        <f t="shared" si="0"/>
        <v>-31.062441661461769</v>
      </c>
      <c r="BC19" s="27">
        <f t="shared" si="0"/>
        <v>-8.8681598028948585</v>
      </c>
      <c r="BD19" s="27">
        <f t="shared" si="0"/>
        <v>11.578003746328204</v>
      </c>
      <c r="BE19" s="27">
        <f t="shared" si="0"/>
        <v>25.821975428898391</v>
      </c>
      <c r="BF19" s="27">
        <f t="shared" si="0"/>
        <v>92.179657468270079</v>
      </c>
      <c r="BG19" s="27">
        <f t="shared" si="0"/>
        <v>27.40078812718383</v>
      </c>
      <c r="BH19" s="27">
        <f t="shared" si="0"/>
        <v>-25.756164346365431</v>
      </c>
      <c r="BI19" s="27">
        <f t="shared" si="0"/>
        <v>-33.552697873495553</v>
      </c>
      <c r="BJ19" s="27">
        <f t="shared" si="0"/>
        <v>-36.966202282972425</v>
      </c>
      <c r="BK19" s="27">
        <f t="shared" si="0"/>
        <v>-27.971338543994971</v>
      </c>
      <c r="BL19" s="27">
        <f t="shared" si="0"/>
        <v>1.8298280813788148</v>
      </c>
      <c r="BM19" s="27">
        <f t="shared" si="0"/>
        <v>6.0993271550325634</v>
      </c>
      <c r="BN19" s="27">
        <f t="shared" si="1"/>
        <v>-30.410473942743856</v>
      </c>
      <c r="BO19" s="27">
        <f t="shared" si="1"/>
        <v>-31.584512781691153</v>
      </c>
      <c r="BP19" s="27">
        <f t="shared" si="1"/>
        <v>-19.023647141083611</v>
      </c>
      <c r="BQ19" s="27">
        <f t="shared" si="1"/>
        <v>-33.174773044816483</v>
      </c>
      <c r="BR19" s="27">
        <f t="shared" si="1"/>
        <v>-40.793373464072438</v>
      </c>
    </row>
    <row r="20" spans="1:70" ht="15" customHeight="1" x14ac:dyDescent="0.25">
      <c r="A20" s="15" t="s">
        <v>97</v>
      </c>
      <c r="B20" s="16"/>
      <c r="C20" s="16"/>
      <c r="D20" s="16"/>
      <c r="E20" s="16"/>
      <c r="F20" s="28">
        <f t="shared" si="0"/>
        <v>20.060644041078834</v>
      </c>
      <c r="G20" s="28">
        <f t="shared" si="0"/>
        <v>5.2106248896969909</v>
      </c>
      <c r="H20" s="28">
        <f t="shared" si="0"/>
        <v>15.429540805008291</v>
      </c>
      <c r="I20" s="28">
        <f t="shared" si="0"/>
        <v>-6.3424119751038006</v>
      </c>
      <c r="J20" s="28">
        <f t="shared" si="0"/>
        <v>-24.451933866518203</v>
      </c>
      <c r="K20" s="28">
        <f t="shared" si="0"/>
        <v>-17.563879141761774</v>
      </c>
      <c r="L20" s="28">
        <f t="shared" si="0"/>
        <v>-11.353126256831224</v>
      </c>
      <c r="M20" s="28">
        <f t="shared" si="0"/>
        <v>-13.437211108932857</v>
      </c>
      <c r="N20" s="28">
        <f t="shared" si="0"/>
        <v>3.5042948368865456</v>
      </c>
      <c r="O20" s="28">
        <f t="shared" si="0"/>
        <v>1.7252076895903024</v>
      </c>
      <c r="P20" s="28">
        <f t="shared" si="0"/>
        <v>9.8234002203156923</v>
      </c>
      <c r="Q20" s="28">
        <f t="shared" si="0"/>
        <v>10.928167870203831</v>
      </c>
      <c r="R20" s="28">
        <f t="shared" si="0"/>
        <v>7.0729864619466287</v>
      </c>
      <c r="S20" s="28">
        <f t="shared" si="0"/>
        <v>6.0674455564918572</v>
      </c>
      <c r="T20" s="28">
        <f t="shared" si="0"/>
        <v>12.727032452882469</v>
      </c>
      <c r="U20" s="28">
        <f t="shared" ref="U20:BM25" si="2">+(U7/Q7-1)*100</f>
        <v>16.212213279687138</v>
      </c>
      <c r="V20" s="28">
        <f t="shared" si="2"/>
        <v>22.015873887768333</v>
      </c>
      <c r="W20" s="28">
        <f t="shared" si="2"/>
        <v>26.22656818744953</v>
      </c>
      <c r="X20" s="28">
        <f t="shared" si="2"/>
        <v>10.548274052523588</v>
      </c>
      <c r="Y20" s="28">
        <f t="shared" si="2"/>
        <v>-4.3575546472773841E-2</v>
      </c>
      <c r="Z20" s="28">
        <f t="shared" si="2"/>
        <v>1.5952453119177035</v>
      </c>
      <c r="AA20" s="28">
        <f t="shared" si="2"/>
        <v>-3.4804875627848397</v>
      </c>
      <c r="AB20" s="28">
        <f t="shared" si="2"/>
        <v>-2.4016805736848723</v>
      </c>
      <c r="AC20" s="28">
        <f t="shared" si="2"/>
        <v>6.2441196012235078</v>
      </c>
      <c r="AD20" s="28">
        <f t="shared" si="2"/>
        <v>-1.2077736172918518</v>
      </c>
      <c r="AE20" s="28">
        <f t="shared" si="2"/>
        <v>-6.9631577317911919</v>
      </c>
      <c r="AF20" s="28">
        <f t="shared" si="2"/>
        <v>-14.238614938270421</v>
      </c>
      <c r="AG20" s="28">
        <f t="shared" si="2"/>
        <v>15.769840644628029</v>
      </c>
      <c r="AH20" s="28">
        <f t="shared" si="2"/>
        <v>18.244176661999045</v>
      </c>
      <c r="AI20" s="28">
        <f t="shared" si="2"/>
        <v>15.108775804577345</v>
      </c>
      <c r="AJ20" s="28">
        <f t="shared" si="2"/>
        <v>30.047809513794821</v>
      </c>
      <c r="AK20" s="28">
        <f t="shared" si="2"/>
        <v>-3.2461120680865929</v>
      </c>
      <c r="AL20" s="28">
        <f t="shared" si="2"/>
        <v>11.58110435224604</v>
      </c>
      <c r="AM20" s="28">
        <f t="shared" si="2"/>
        <v>4.022282603841143</v>
      </c>
      <c r="AN20" s="28">
        <f t="shared" si="2"/>
        <v>2.2182938460961754</v>
      </c>
      <c r="AO20" s="28">
        <f t="shared" si="2"/>
        <v>17.109114685380366</v>
      </c>
      <c r="AP20" s="28">
        <f t="shared" si="2"/>
        <v>13.540912495179258</v>
      </c>
      <c r="AQ20" s="28">
        <f t="shared" si="2"/>
        <v>3.5388151479866403</v>
      </c>
      <c r="AR20" s="28">
        <f t="shared" si="2"/>
        <v>10.758156347480119</v>
      </c>
      <c r="AS20" s="28">
        <f t="shared" si="2"/>
        <v>10.332799107208967</v>
      </c>
      <c r="AT20" s="28">
        <f t="shared" si="2"/>
        <v>9.6921859531343024</v>
      </c>
      <c r="AU20" s="28">
        <f t="shared" si="2"/>
        <v>28.386071435327786</v>
      </c>
      <c r="AV20" s="28">
        <f t="shared" si="2"/>
        <v>8.1065957284009791</v>
      </c>
      <c r="AW20" s="28">
        <f t="shared" si="2"/>
        <v>10.33536496323797</v>
      </c>
      <c r="AX20" s="28">
        <f t="shared" si="2"/>
        <v>5.4327472395383047</v>
      </c>
      <c r="AY20" s="28">
        <f t="shared" si="2"/>
        <v>6.5950518764052113</v>
      </c>
      <c r="AZ20" s="28">
        <f t="shared" si="2"/>
        <v>12.122266821911687</v>
      </c>
      <c r="BA20" s="28">
        <f t="shared" si="2"/>
        <v>12.600703517991185</v>
      </c>
      <c r="BB20" s="28">
        <f t="shared" si="2"/>
        <v>0.14860830942295955</v>
      </c>
      <c r="BC20" s="28">
        <f t="shared" si="2"/>
        <v>-75.633130923612924</v>
      </c>
      <c r="BD20" s="28">
        <f t="shared" si="2"/>
        <v>-77.655531025600695</v>
      </c>
      <c r="BE20" s="28">
        <f t="shared" si="2"/>
        <v>-74.365086998322269</v>
      </c>
      <c r="BF20" s="28">
        <f t="shared" si="2"/>
        <v>-69.863503831028396</v>
      </c>
      <c r="BG20" s="28">
        <f t="shared" si="2"/>
        <v>52.563478465988254</v>
      </c>
      <c r="BH20" s="28">
        <f t="shared" si="2"/>
        <v>103.26003524862988</v>
      </c>
      <c r="BI20" s="28">
        <f t="shared" si="2"/>
        <v>112.48396818160877</v>
      </c>
      <c r="BJ20" s="28">
        <f t="shared" si="2"/>
        <v>131.5030834969595</v>
      </c>
      <c r="BK20" s="28">
        <f t="shared" si="2"/>
        <v>114.33473401307106</v>
      </c>
      <c r="BL20" s="28">
        <f t="shared" si="2"/>
        <v>105.3063720372943</v>
      </c>
      <c r="BM20" s="28">
        <f t="shared" si="2"/>
        <v>44.819147358409239</v>
      </c>
      <c r="BN20" s="28">
        <f t="shared" si="1"/>
        <v>22.118446029833351</v>
      </c>
      <c r="BO20" s="28">
        <f t="shared" si="1"/>
        <v>-5.6905867748226484</v>
      </c>
      <c r="BP20" s="28">
        <f t="shared" si="1"/>
        <v>-3.6332402552462395</v>
      </c>
      <c r="BQ20" s="28">
        <f t="shared" si="1"/>
        <v>6.6840534289285936</v>
      </c>
      <c r="BR20" s="28">
        <f t="shared" si="1"/>
        <v>13.522070432575696</v>
      </c>
    </row>
    <row r="21" spans="1:70" ht="15" customHeight="1" x14ac:dyDescent="0.25">
      <c r="A21" s="12" t="s">
        <v>87</v>
      </c>
      <c r="B21" s="20"/>
      <c r="C21" s="20"/>
      <c r="D21" s="20"/>
      <c r="E21" s="20"/>
      <c r="F21" s="27">
        <f t="shared" ref="F21:U26" si="3">+(F8/B8-1)*100</f>
        <v>9.1696383449686891</v>
      </c>
      <c r="G21" s="27">
        <f t="shared" si="3"/>
        <v>-0.9895620917446446</v>
      </c>
      <c r="H21" s="27">
        <f t="shared" si="3"/>
        <v>124.67333616921898</v>
      </c>
      <c r="I21" s="27">
        <f t="shared" si="3"/>
        <v>25.522161235616302</v>
      </c>
      <c r="J21" s="27">
        <f t="shared" si="3"/>
        <v>-42.372029010704807</v>
      </c>
      <c r="K21" s="27">
        <f t="shared" si="3"/>
        <v>3.4298540002540845</v>
      </c>
      <c r="L21" s="27">
        <f t="shared" si="3"/>
        <v>-8.4546623998506867</v>
      </c>
      <c r="M21" s="27">
        <f t="shared" si="3"/>
        <v>14.334156593760316</v>
      </c>
      <c r="N21" s="27">
        <f t="shared" si="3"/>
        <v>73.571278491772205</v>
      </c>
      <c r="O21" s="27">
        <f t="shared" si="3"/>
        <v>71.42011849974817</v>
      </c>
      <c r="P21" s="27">
        <f t="shared" si="3"/>
        <v>-21.882216482735394</v>
      </c>
      <c r="Q21" s="27">
        <f t="shared" si="3"/>
        <v>71.326578441047587</v>
      </c>
      <c r="R21" s="27">
        <f t="shared" si="3"/>
        <v>54.729534422290847</v>
      </c>
      <c r="S21" s="27">
        <f t="shared" si="3"/>
        <v>10.090163063935087</v>
      </c>
      <c r="T21" s="27">
        <f t="shared" si="3"/>
        <v>71.102985837364912</v>
      </c>
      <c r="U21" s="27">
        <f t="shared" si="2"/>
        <v>2.9134497616926769</v>
      </c>
      <c r="V21" s="27">
        <f t="shared" si="2"/>
        <v>-21.351703282000013</v>
      </c>
      <c r="W21" s="27">
        <f t="shared" si="2"/>
        <v>14.005915746023302</v>
      </c>
      <c r="X21" s="27">
        <f t="shared" si="2"/>
        <v>23.813997168641944</v>
      </c>
      <c r="Y21" s="27">
        <f t="shared" si="2"/>
        <v>-39.631717937848151</v>
      </c>
      <c r="Z21" s="27">
        <f t="shared" si="2"/>
        <v>-21.93923083649446</v>
      </c>
      <c r="AA21" s="27">
        <f t="shared" si="2"/>
        <v>4.5166533253460317</v>
      </c>
      <c r="AB21" s="27">
        <f t="shared" si="2"/>
        <v>24.440275746903861</v>
      </c>
      <c r="AC21" s="27">
        <f t="shared" si="2"/>
        <v>69.392671858657323</v>
      </c>
      <c r="AD21" s="27">
        <f t="shared" si="2"/>
        <v>75.962139271705453</v>
      </c>
      <c r="AE21" s="27">
        <f t="shared" si="2"/>
        <v>-38.253277391417448</v>
      </c>
      <c r="AF21" s="27">
        <f t="shared" si="2"/>
        <v>-0.83749019316181617</v>
      </c>
      <c r="AG21" s="27">
        <f t="shared" si="2"/>
        <v>73.969425261298127</v>
      </c>
      <c r="AH21" s="27">
        <f t="shared" si="2"/>
        <v>138.66224903746152</v>
      </c>
      <c r="AI21" s="27">
        <f t="shared" si="2"/>
        <v>256.65741471171924</v>
      </c>
      <c r="AJ21" s="27">
        <f t="shared" si="2"/>
        <v>79.672926947884662</v>
      </c>
      <c r="AK21" s="27">
        <f t="shared" si="2"/>
        <v>36.462670474816107</v>
      </c>
      <c r="AL21" s="27">
        <f t="shared" si="2"/>
        <v>16.38473758634418</v>
      </c>
      <c r="AM21" s="27">
        <f t="shared" si="2"/>
        <v>-9.3626312009304051</v>
      </c>
      <c r="AN21" s="27">
        <f t="shared" si="2"/>
        <v>-0.98336157207761232</v>
      </c>
      <c r="AO21" s="27">
        <f t="shared" si="2"/>
        <v>-0.20533386485572791</v>
      </c>
      <c r="AP21" s="27">
        <f t="shared" si="2"/>
        <v>11.305919439114721</v>
      </c>
      <c r="AQ21" s="27">
        <f t="shared" si="2"/>
        <v>21.236396630473564</v>
      </c>
      <c r="AR21" s="27">
        <f t="shared" si="2"/>
        <v>28.841019960922075</v>
      </c>
      <c r="AS21" s="27">
        <f t="shared" si="2"/>
        <v>64.242539811685461</v>
      </c>
      <c r="AT21" s="27">
        <f t="shared" si="2"/>
        <v>65.857942673599993</v>
      </c>
      <c r="AU21" s="27">
        <f t="shared" si="2"/>
        <v>81.472472015813111</v>
      </c>
      <c r="AV21" s="27">
        <f t="shared" si="2"/>
        <v>79.889605138842938</v>
      </c>
      <c r="AW21" s="27">
        <f t="shared" si="2"/>
        <v>31.535785482402943</v>
      </c>
      <c r="AX21" s="27">
        <f t="shared" si="2"/>
        <v>4.7995497336903004</v>
      </c>
      <c r="AY21" s="27">
        <f t="shared" si="2"/>
        <v>2.1115732412462673</v>
      </c>
      <c r="AZ21" s="27">
        <f t="shared" si="2"/>
        <v>-10.521332149353002</v>
      </c>
      <c r="BA21" s="27">
        <f t="shared" si="2"/>
        <v>2.0640907061371339</v>
      </c>
      <c r="BB21" s="27">
        <f t="shared" si="2"/>
        <v>-12.652446241611115</v>
      </c>
      <c r="BC21" s="27">
        <f t="shared" si="2"/>
        <v>-69.870737368610136</v>
      </c>
      <c r="BD21" s="27">
        <f t="shared" si="2"/>
        <v>-62.26706351617748</v>
      </c>
      <c r="BE21" s="27">
        <f t="shared" si="2"/>
        <v>-58.174081703675775</v>
      </c>
      <c r="BF21" s="27">
        <f t="shared" si="2"/>
        <v>-43.299188035107186</v>
      </c>
      <c r="BG21" s="27">
        <f t="shared" si="2"/>
        <v>109.5964722346375</v>
      </c>
      <c r="BH21" s="27">
        <f t="shared" si="2"/>
        <v>66.838615179878929</v>
      </c>
      <c r="BI21" s="27">
        <f t="shared" si="2"/>
        <v>34.405971625122845</v>
      </c>
      <c r="BJ21" s="27">
        <f t="shared" si="2"/>
        <v>87.728133001125869</v>
      </c>
      <c r="BK21" s="27">
        <f t="shared" si="2"/>
        <v>68.22293281663579</v>
      </c>
      <c r="BL21" s="27">
        <f t="shared" si="2"/>
        <v>96.646794932173947</v>
      </c>
      <c r="BM21" s="27">
        <f t="shared" si="2"/>
        <v>34.774684953877369</v>
      </c>
      <c r="BN21" s="27">
        <f t="shared" si="1"/>
        <v>12.253642573205692</v>
      </c>
      <c r="BO21" s="27">
        <f t="shared" si="1"/>
        <v>-31.670185268910323</v>
      </c>
      <c r="BP21" s="27">
        <f t="shared" si="1"/>
        <v>-49.119236788932</v>
      </c>
      <c r="BQ21" s="27">
        <f t="shared" si="1"/>
        <v>-0.87327457306919376</v>
      </c>
      <c r="BR21" s="27">
        <f t="shared" si="1"/>
        <v>0.33663950285884869</v>
      </c>
    </row>
    <row r="22" spans="1:70" ht="15" customHeight="1" x14ac:dyDescent="0.25">
      <c r="A22" s="12" t="s">
        <v>88</v>
      </c>
      <c r="B22" s="20"/>
      <c r="C22" s="20"/>
      <c r="D22" s="20"/>
      <c r="E22" s="20"/>
      <c r="F22" s="27">
        <f t="shared" si="3"/>
        <v>20.7763383336383</v>
      </c>
      <c r="G22" s="27">
        <f t="shared" si="3"/>
        <v>5.5701895219312014</v>
      </c>
      <c r="H22" s="27">
        <f t="shared" si="3"/>
        <v>11.103773636969173</v>
      </c>
      <c r="I22" s="27">
        <f t="shared" si="3"/>
        <v>-7.7915630489527654</v>
      </c>
      <c r="J22" s="27">
        <f t="shared" si="3"/>
        <v>-23.360351711723347</v>
      </c>
      <c r="K22" s="27">
        <f t="shared" si="3"/>
        <v>-18.7142138138937</v>
      </c>
      <c r="L22" s="27">
        <f t="shared" si="3"/>
        <v>-11.617155032511928</v>
      </c>
      <c r="M22" s="27">
        <f t="shared" si="3"/>
        <v>-15.187988005745224</v>
      </c>
      <c r="N22" s="27">
        <f t="shared" si="3"/>
        <v>0.32069607660893951</v>
      </c>
      <c r="O22" s="27">
        <f t="shared" si="3"/>
        <v>-3.1355933690087268</v>
      </c>
      <c r="P22" s="27">
        <f t="shared" si="3"/>
        <v>12.488962691707428</v>
      </c>
      <c r="Q22" s="27">
        <f t="shared" si="3"/>
        <v>5.8663864888323536</v>
      </c>
      <c r="R22" s="27">
        <f t="shared" si="3"/>
        <v>3.356807030509068</v>
      </c>
      <c r="S22" s="27">
        <f t="shared" si="3"/>
        <v>5.561379981770842</v>
      </c>
      <c r="T22" s="27">
        <f t="shared" si="3"/>
        <v>9.3418235601788968</v>
      </c>
      <c r="U22" s="27">
        <f t="shared" si="2"/>
        <v>18.014639889407547</v>
      </c>
      <c r="V22" s="27">
        <f t="shared" si="2"/>
        <v>27.001773791188953</v>
      </c>
      <c r="W22" s="27">
        <f t="shared" si="2"/>
        <v>27.808508906298691</v>
      </c>
      <c r="X22" s="27">
        <f t="shared" si="2"/>
        <v>9.3215711121932507</v>
      </c>
      <c r="Y22" s="27">
        <f t="shared" si="2"/>
        <v>4.5929115043398472</v>
      </c>
      <c r="Z22" s="27">
        <f t="shared" si="2"/>
        <v>3.2333089402210913</v>
      </c>
      <c r="AA22" s="27">
        <f t="shared" si="2"/>
        <v>-4.3514753933849519</v>
      </c>
      <c r="AB22" s="27">
        <f t="shared" si="2"/>
        <v>-5.0790543674637973</v>
      </c>
      <c r="AC22" s="27">
        <f t="shared" si="2"/>
        <v>2.0080888696190957</v>
      </c>
      <c r="AD22" s="27">
        <f t="shared" si="2"/>
        <v>-5.3058513047509308</v>
      </c>
      <c r="AE22" s="27">
        <f t="shared" si="2"/>
        <v>-3.1074312406682458</v>
      </c>
      <c r="AF22" s="27">
        <f t="shared" si="2"/>
        <v>-16.053298498346791</v>
      </c>
      <c r="AG22" s="27">
        <f t="shared" si="2"/>
        <v>9.2204409550227453</v>
      </c>
      <c r="AH22" s="27">
        <f t="shared" si="2"/>
        <v>6.0508298986040376</v>
      </c>
      <c r="AI22" s="27">
        <f t="shared" si="2"/>
        <v>-4.1652118333694865</v>
      </c>
      <c r="AJ22" s="27">
        <f t="shared" si="2"/>
        <v>22.082425490040293</v>
      </c>
      <c r="AK22" s="27">
        <f t="shared" si="2"/>
        <v>-10.515280015500316</v>
      </c>
      <c r="AL22" s="27">
        <f t="shared" si="2"/>
        <v>10.381951076827821</v>
      </c>
      <c r="AM22" s="27">
        <f t="shared" si="2"/>
        <v>7.9667136943480488</v>
      </c>
      <c r="AN22" s="27">
        <f t="shared" si="2"/>
        <v>2.7954236615206574</v>
      </c>
      <c r="AO22" s="27">
        <f t="shared" si="2"/>
        <v>21.700625639939709</v>
      </c>
      <c r="AP22" s="27">
        <f t="shared" si="2"/>
        <v>14.041709802592095</v>
      </c>
      <c r="AQ22" s="27">
        <f t="shared" si="2"/>
        <v>3.5597023823497054E-2</v>
      </c>
      <c r="AR22" s="27">
        <f t="shared" si="2"/>
        <v>7.2987810027940858</v>
      </c>
      <c r="AS22" s="27">
        <f t="shared" si="2"/>
        <v>0.18206464882537521</v>
      </c>
      <c r="AT22" s="27">
        <f t="shared" si="2"/>
        <v>-0.14982365381610574</v>
      </c>
      <c r="AU22" s="27">
        <f t="shared" si="2"/>
        <v>17.338426976479184</v>
      </c>
      <c r="AV22" s="27">
        <f t="shared" si="2"/>
        <v>-5.6714744934904697</v>
      </c>
      <c r="AW22" s="27">
        <f t="shared" si="2"/>
        <v>5.7531503866084188</v>
      </c>
      <c r="AX22" s="27">
        <f t="shared" si="2"/>
        <v>5.7025613720549151</v>
      </c>
      <c r="AY22" s="27">
        <f t="shared" si="2"/>
        <v>8.0725595363261284</v>
      </c>
      <c r="AZ22" s="27">
        <f t="shared" si="2"/>
        <v>20.369320483024111</v>
      </c>
      <c r="BA22" s="27">
        <f t="shared" si="2"/>
        <v>16.058807876551807</v>
      </c>
      <c r="BB22" s="27">
        <f t="shared" si="2"/>
        <v>3.5834848241391493</v>
      </c>
      <c r="BC22" s="27">
        <f t="shared" si="2"/>
        <v>-77.400698129496163</v>
      </c>
      <c r="BD22" s="27">
        <f t="shared" si="2"/>
        <v>-81.787047031401443</v>
      </c>
      <c r="BE22" s="27">
        <f t="shared" si="2"/>
        <v>-78.953565660155874</v>
      </c>
      <c r="BF22" s="27">
        <f t="shared" si="2"/>
        <v>-75.655959908822439</v>
      </c>
      <c r="BG22" s="27">
        <f t="shared" si="2"/>
        <v>31.334485223741758</v>
      </c>
      <c r="BH22" s="27">
        <f t="shared" si="2"/>
        <v>124.4518626427308</v>
      </c>
      <c r="BI22" s="27">
        <f>+(BI9/BE9-1)*100</f>
        <v>155.98657313301339</v>
      </c>
      <c r="BJ22" s="27">
        <f t="shared" si="2"/>
        <v>154.00637754875834</v>
      </c>
      <c r="BK22" s="27">
        <f t="shared" si="2"/>
        <v>141.90793304284921</v>
      </c>
      <c r="BL22" s="27">
        <f t="shared" si="2"/>
        <v>109.44934372648372</v>
      </c>
      <c r="BM22" s="27">
        <f t="shared" si="2"/>
        <v>49.883836329437337</v>
      </c>
      <c r="BN22" s="27">
        <f t="shared" si="1"/>
        <v>26.68413548651294</v>
      </c>
      <c r="BO22" s="27">
        <f t="shared" si="1"/>
        <v>8.4984759812351882</v>
      </c>
      <c r="BP22" s="27">
        <f t="shared" si="1"/>
        <v>19.456949487204955</v>
      </c>
      <c r="BQ22" s="27">
        <f t="shared" si="1"/>
        <v>11.383723539322975</v>
      </c>
      <c r="BR22" s="27">
        <f t="shared" si="1"/>
        <v>19.303906437851872</v>
      </c>
    </row>
    <row r="23" spans="1:70" ht="15" customHeight="1" x14ac:dyDescent="0.25">
      <c r="A23" s="35" t="s">
        <v>98</v>
      </c>
      <c r="B23" s="16"/>
      <c r="C23" s="16"/>
      <c r="D23" s="16"/>
      <c r="E23" s="16"/>
      <c r="F23" s="28">
        <f t="shared" si="3"/>
        <v>5.3484536404623029</v>
      </c>
      <c r="G23" s="28">
        <f t="shared" si="3"/>
        <v>-10.516336839730233</v>
      </c>
      <c r="H23" s="28">
        <f t="shared" si="3"/>
        <v>2.3811328060157289</v>
      </c>
      <c r="I23" s="28">
        <f t="shared" si="3"/>
        <v>-1.5145433682950293</v>
      </c>
      <c r="J23" s="28">
        <f t="shared" si="3"/>
        <v>-1.1474148929138117</v>
      </c>
      <c r="K23" s="28">
        <f t="shared" si="3"/>
        <v>1.5785178000338407</v>
      </c>
      <c r="L23" s="28">
        <f t="shared" si="3"/>
        <v>-10.238711841617587</v>
      </c>
      <c r="M23" s="28">
        <f t="shared" si="3"/>
        <v>-16.083396194089072</v>
      </c>
      <c r="N23" s="28">
        <f t="shared" si="3"/>
        <v>-3.6001991377633158</v>
      </c>
      <c r="O23" s="28">
        <f t="shared" si="3"/>
        <v>5.7517238483170141</v>
      </c>
      <c r="P23" s="28">
        <f t="shared" si="3"/>
        <v>12.347965201347154</v>
      </c>
      <c r="Q23" s="28">
        <f t="shared" si="3"/>
        <v>17.54566800738646</v>
      </c>
      <c r="R23" s="28">
        <f t="shared" si="3"/>
        <v>9.0577923248329917</v>
      </c>
      <c r="S23" s="28">
        <f t="shared" si="3"/>
        <v>8.2666796402699241</v>
      </c>
      <c r="T23" s="28">
        <f t="shared" si="3"/>
        <v>6.1966520168840633</v>
      </c>
      <c r="U23" s="28">
        <f t="shared" si="2"/>
        <v>-3.0462752129668424</v>
      </c>
      <c r="V23" s="28">
        <f t="shared" si="2"/>
        <v>-4.694996386507988</v>
      </c>
      <c r="W23" s="28">
        <f t="shared" si="2"/>
        <v>-11.201801491758022</v>
      </c>
      <c r="X23" s="28">
        <f t="shared" si="2"/>
        <v>-4.8399331536971735</v>
      </c>
      <c r="Y23" s="28">
        <f t="shared" si="2"/>
        <v>-12.784834493384389</v>
      </c>
      <c r="Z23" s="28">
        <f t="shared" si="2"/>
        <v>-14.995776353394398</v>
      </c>
      <c r="AA23" s="28">
        <f t="shared" si="2"/>
        <v>-4.6248124142256213</v>
      </c>
      <c r="AB23" s="28">
        <f t="shared" si="2"/>
        <v>-13.307352160910014</v>
      </c>
      <c r="AC23" s="28">
        <f t="shared" si="2"/>
        <v>7.1831499370301088</v>
      </c>
      <c r="AD23" s="28">
        <f t="shared" si="2"/>
        <v>11.744170475009309</v>
      </c>
      <c r="AE23" s="28">
        <f t="shared" si="2"/>
        <v>0.82423606604824506</v>
      </c>
      <c r="AF23" s="28">
        <f t="shared" si="2"/>
        <v>21.008190432572782</v>
      </c>
      <c r="AG23" s="28">
        <f t="shared" si="2"/>
        <v>13.454113117183052</v>
      </c>
      <c r="AH23" s="28">
        <f t="shared" si="2"/>
        <v>13.386186040258718</v>
      </c>
      <c r="AI23" s="28">
        <f t="shared" si="2"/>
        <v>12.356390423425623</v>
      </c>
      <c r="AJ23" s="28">
        <f t="shared" si="2"/>
        <v>-10.994376763177282</v>
      </c>
      <c r="AK23" s="28">
        <f t="shared" si="2"/>
        <v>-2.77779806235392</v>
      </c>
      <c r="AL23" s="28">
        <f t="shared" si="2"/>
        <v>4.2465504779845009</v>
      </c>
      <c r="AM23" s="28">
        <f t="shared" si="2"/>
        <v>6.0648141806936229</v>
      </c>
      <c r="AN23" s="28">
        <f t="shared" si="2"/>
        <v>30.240239939776469</v>
      </c>
      <c r="AO23" s="28">
        <f t="shared" si="2"/>
        <v>16.48191947277833</v>
      </c>
      <c r="AP23" s="28">
        <f t="shared" si="2"/>
        <v>19.942616687682889</v>
      </c>
      <c r="AQ23" s="28">
        <f t="shared" si="2"/>
        <v>12.459210870942151</v>
      </c>
      <c r="AR23" s="28">
        <f t="shared" si="2"/>
        <v>5.1325924660346134</v>
      </c>
      <c r="AS23" s="28">
        <f t="shared" si="2"/>
        <v>16.773385269818995</v>
      </c>
      <c r="AT23" s="28">
        <f t="shared" si="2"/>
        <v>3.4243688414707485</v>
      </c>
      <c r="AU23" s="28">
        <f t="shared" si="2"/>
        <v>22.280723116530176</v>
      </c>
      <c r="AV23" s="28">
        <f t="shared" si="2"/>
        <v>16.141169809609757</v>
      </c>
      <c r="AW23" s="28">
        <f t="shared" si="2"/>
        <v>7.5857741099052411</v>
      </c>
      <c r="AX23" s="28">
        <f t="shared" si="2"/>
        <v>6.8239994573541018</v>
      </c>
      <c r="AY23" s="28">
        <f t="shared" si="2"/>
        <v>-1.327397829210275</v>
      </c>
      <c r="AZ23" s="28">
        <f t="shared" si="2"/>
        <v>2.8211552965814679</v>
      </c>
      <c r="BA23" s="28">
        <f t="shared" si="2"/>
        <v>5.3667704384326109</v>
      </c>
      <c r="BB23" s="28">
        <f t="shared" si="2"/>
        <v>8.5149731475464563</v>
      </c>
      <c r="BC23" s="28">
        <f t="shared" si="2"/>
        <v>-38.328281591821636</v>
      </c>
      <c r="BD23" s="28">
        <f t="shared" si="2"/>
        <v>-33.762075543685995</v>
      </c>
      <c r="BE23" s="28">
        <f t="shared" si="2"/>
        <v>-33.0213154269806</v>
      </c>
      <c r="BF23" s="28">
        <f t="shared" si="2"/>
        <v>-29.847523179462844</v>
      </c>
      <c r="BG23" s="28">
        <f t="shared" si="2"/>
        <v>26.125900426107542</v>
      </c>
      <c r="BH23" s="28">
        <f t="shared" si="2"/>
        <v>18.802126540189711</v>
      </c>
      <c r="BI23" s="28">
        <f t="shared" si="2"/>
        <v>22.894576644332986</v>
      </c>
      <c r="BJ23" s="28">
        <f t="shared" si="2"/>
        <v>11.7647539817747</v>
      </c>
      <c r="BK23" s="28">
        <f t="shared" si="2"/>
        <v>16.941854643881026</v>
      </c>
      <c r="BL23" s="28">
        <f t="shared" si="2"/>
        <v>21.119609979035193</v>
      </c>
      <c r="BM23" s="28">
        <f t="shared" si="2"/>
        <v>8.2866434352931719</v>
      </c>
      <c r="BN23" s="28">
        <f t="shared" si="1"/>
        <v>8.7650665557671417</v>
      </c>
      <c r="BO23" s="28">
        <f t="shared" si="1"/>
        <v>-17.371490314662573</v>
      </c>
      <c r="BP23" s="28">
        <f t="shared" si="1"/>
        <v>-5.7275256441557731</v>
      </c>
      <c r="BQ23" s="28">
        <f t="shared" si="1"/>
        <v>-14.652462267478828</v>
      </c>
      <c r="BR23" s="28">
        <f t="shared" si="1"/>
        <v>-6.0121161675317003</v>
      </c>
    </row>
    <row r="24" spans="1:70" ht="15" customHeight="1" x14ac:dyDescent="0.25">
      <c r="A24" s="12" t="s">
        <v>90</v>
      </c>
      <c r="B24" s="20"/>
      <c r="C24" s="20"/>
      <c r="D24" s="20"/>
      <c r="E24" s="20"/>
      <c r="F24" s="27">
        <f t="shared" si="3"/>
        <v>2.9091778255036838</v>
      </c>
      <c r="G24" s="27">
        <f t="shared" si="3"/>
        <v>-14.293787333193709</v>
      </c>
      <c r="H24" s="27">
        <f t="shared" si="3"/>
        <v>1.7805319075814285</v>
      </c>
      <c r="I24" s="27">
        <f t="shared" si="3"/>
        <v>-0.5450421155759777</v>
      </c>
      <c r="J24" s="27">
        <f t="shared" si="3"/>
        <v>1.3191911445470161</v>
      </c>
      <c r="K24" s="27">
        <f t="shared" si="3"/>
        <v>2.1743032202149015</v>
      </c>
      <c r="L24" s="27">
        <f t="shared" si="3"/>
        <v>-14.417300946945888</v>
      </c>
      <c r="M24" s="27">
        <f t="shared" si="3"/>
        <v>-20.293265743946197</v>
      </c>
      <c r="N24" s="27">
        <f t="shared" si="3"/>
        <v>-2.1374048567972315</v>
      </c>
      <c r="O24" s="27">
        <f t="shared" si="3"/>
        <v>12.357689735264099</v>
      </c>
      <c r="P24" s="27">
        <f t="shared" si="3"/>
        <v>17.018873184383175</v>
      </c>
      <c r="Q24" s="27">
        <f t="shared" si="3"/>
        <v>15.22538198898995</v>
      </c>
      <c r="R24" s="27">
        <f t="shared" si="3"/>
        <v>9.2964428685115674</v>
      </c>
      <c r="S24" s="27">
        <f t="shared" si="3"/>
        <v>8.2607345362072149</v>
      </c>
      <c r="T24" s="27">
        <f t="shared" si="3"/>
        <v>10.508244041063808</v>
      </c>
      <c r="U24" s="27">
        <f t="shared" si="2"/>
        <v>5.3575702760347843</v>
      </c>
      <c r="V24" s="27">
        <f t="shared" si="2"/>
        <v>-6.45467202511899</v>
      </c>
      <c r="W24" s="27">
        <f t="shared" si="2"/>
        <v>-14.528788678635118</v>
      </c>
      <c r="X24" s="27">
        <f t="shared" si="2"/>
        <v>-20.45419104528111</v>
      </c>
      <c r="Y24" s="27">
        <f t="shared" si="2"/>
        <v>-16.308433651893118</v>
      </c>
      <c r="Z24" s="27">
        <f t="shared" si="2"/>
        <v>-22.282862426253015</v>
      </c>
      <c r="AA24" s="27">
        <f t="shared" si="2"/>
        <v>-9.3586547104947844</v>
      </c>
      <c r="AB24" s="27">
        <f t="shared" si="2"/>
        <v>-7.0176613235177987</v>
      </c>
      <c r="AC24" s="27">
        <f t="shared" si="2"/>
        <v>4.6519454386941383</v>
      </c>
      <c r="AD24" s="27">
        <f t="shared" si="2"/>
        <v>16.151743533297825</v>
      </c>
      <c r="AE24" s="27">
        <f t="shared" si="2"/>
        <v>-1.2642789053133985</v>
      </c>
      <c r="AF24" s="27">
        <f t="shared" si="2"/>
        <v>29.538597941045097</v>
      </c>
      <c r="AG24" s="27">
        <f t="shared" si="2"/>
        <v>11.45957630207899</v>
      </c>
      <c r="AH24" s="27">
        <f t="shared" si="2"/>
        <v>18.670857871650014</v>
      </c>
      <c r="AI24" s="27">
        <f t="shared" si="2"/>
        <v>17.347303413743333</v>
      </c>
      <c r="AJ24" s="27">
        <f t="shared" si="2"/>
        <v>-15.472922929644206</v>
      </c>
      <c r="AK24" s="27">
        <f t="shared" si="2"/>
        <v>-1.7361291320644567</v>
      </c>
      <c r="AL24" s="27">
        <f t="shared" si="2"/>
        <v>-1.6005765170249653</v>
      </c>
      <c r="AM24" s="27">
        <f t="shared" si="2"/>
        <v>2.663704717941795</v>
      </c>
      <c r="AN24" s="27">
        <f t="shared" si="2"/>
        <v>38.865421672246647</v>
      </c>
      <c r="AO24" s="27">
        <f t="shared" si="2"/>
        <v>21.773515143479049</v>
      </c>
      <c r="AP24" s="27">
        <f t="shared" si="2"/>
        <v>30.791658189328718</v>
      </c>
      <c r="AQ24" s="27">
        <f t="shared" si="2"/>
        <v>21.05501373958041</v>
      </c>
      <c r="AR24" s="27">
        <f t="shared" si="2"/>
        <v>7.4911483037074733</v>
      </c>
      <c r="AS24" s="27">
        <f t="shared" si="2"/>
        <v>20.44126158030344</v>
      </c>
      <c r="AT24" s="27">
        <f t="shared" si="2"/>
        <v>2.8827801344194937</v>
      </c>
      <c r="AU24" s="27">
        <f t="shared" si="2"/>
        <v>22.911174956005187</v>
      </c>
      <c r="AV24" s="27">
        <f t="shared" si="2"/>
        <v>15.757713041743848</v>
      </c>
      <c r="AW24" s="27">
        <f t="shared" si="2"/>
        <v>4.637664262354968</v>
      </c>
      <c r="AX24" s="27">
        <f t="shared" si="2"/>
        <v>4.9232024033993405</v>
      </c>
      <c r="AY24" s="27">
        <f t="shared" si="2"/>
        <v>0.48375118250860716</v>
      </c>
      <c r="AZ24" s="27">
        <f t="shared" si="2"/>
        <v>2.679359290414518</v>
      </c>
      <c r="BA24" s="27">
        <f t="shared" si="2"/>
        <v>9.4784699415998439</v>
      </c>
      <c r="BB24" s="27">
        <f t="shared" si="2"/>
        <v>14.428029066765792</v>
      </c>
      <c r="BC24" s="27">
        <f t="shared" si="2"/>
        <v>-34.031768978696753</v>
      </c>
      <c r="BD24" s="27">
        <f t="shared" si="2"/>
        <v>-26.824181878816798</v>
      </c>
      <c r="BE24" s="27">
        <f t="shared" si="2"/>
        <v>-28.962058593328077</v>
      </c>
      <c r="BF24" s="27">
        <f t="shared" si="2"/>
        <v>-24.249400764148955</v>
      </c>
      <c r="BG24" s="27">
        <f t="shared" si="2"/>
        <v>27.700536791304909</v>
      </c>
      <c r="BH24" s="27">
        <f t="shared" si="2"/>
        <v>17.886588484756281</v>
      </c>
      <c r="BI24" s="27">
        <f t="shared" si="2"/>
        <v>25.501633394760947</v>
      </c>
      <c r="BJ24" s="27">
        <f t="shared" si="2"/>
        <v>1.2906668847589842E-2</v>
      </c>
      <c r="BK24" s="27">
        <f t="shared" si="2"/>
        <v>6.1243992651334844</v>
      </c>
      <c r="BL24" s="27">
        <f t="shared" si="2"/>
        <v>12.974843840498384</v>
      </c>
      <c r="BM24" s="27">
        <f t="shared" si="2"/>
        <v>-1.7122862271418904</v>
      </c>
      <c r="BN24" s="27">
        <f t="shared" si="1"/>
        <v>8.2272616187890399</v>
      </c>
      <c r="BO24" s="27">
        <f t="shared" si="1"/>
        <v>-21.948057207201966</v>
      </c>
      <c r="BP24" s="27">
        <f t="shared" si="1"/>
        <v>-9.6826837406369002</v>
      </c>
      <c r="BQ24" s="27">
        <f t="shared" si="1"/>
        <v>-16.956548568407381</v>
      </c>
      <c r="BR24" s="27">
        <f t="shared" si="1"/>
        <v>-7.0461107594118939</v>
      </c>
    </row>
    <row r="25" spans="1:70" ht="15" customHeight="1" x14ac:dyDescent="0.25">
      <c r="A25" s="12" t="s">
        <v>91</v>
      </c>
      <c r="B25" s="20"/>
      <c r="C25" s="20"/>
      <c r="D25" s="20"/>
      <c r="E25" s="20"/>
      <c r="F25" s="27">
        <f t="shared" si="3"/>
        <v>13.246528051528728</v>
      </c>
      <c r="G25" s="27">
        <f t="shared" si="3"/>
        <v>3.1618326172372591</v>
      </c>
      <c r="H25" s="27">
        <f t="shared" si="3"/>
        <v>4.4472219099188193</v>
      </c>
      <c r="I25" s="27">
        <f t="shared" si="3"/>
        <v>-4.8989313011706059</v>
      </c>
      <c r="J25" s="27">
        <f t="shared" si="3"/>
        <v>-8.4076326083378223</v>
      </c>
      <c r="K25" s="27">
        <f t="shared" si="3"/>
        <v>-0.18236163139064843</v>
      </c>
      <c r="L25" s="27">
        <f t="shared" si="3"/>
        <v>3.8661074316305388</v>
      </c>
      <c r="M25" s="27">
        <f t="shared" si="3"/>
        <v>-0.65397008809622292</v>
      </c>
      <c r="N25" s="27">
        <f t="shared" si="3"/>
        <v>-8.170831464398443</v>
      </c>
      <c r="O25" s="27">
        <f t="shared" si="3"/>
        <v>-14.285370641529848</v>
      </c>
      <c r="P25" s="27">
        <f t="shared" si="3"/>
        <v>-0.52874090982071298</v>
      </c>
      <c r="Q25" s="27">
        <f t="shared" si="3"/>
        <v>24.21117305135818</v>
      </c>
      <c r="R25" s="27">
        <f t="shared" si="3"/>
        <v>8.1676300273210813</v>
      </c>
      <c r="S25" s="27">
        <f t="shared" si="3"/>
        <v>8.0293263877392107</v>
      </c>
      <c r="T25" s="27">
        <f t="shared" si="3"/>
        <v>-7.812187383097835</v>
      </c>
      <c r="U25" s="27">
        <f t="shared" si="2"/>
        <v>-25.721686047333947</v>
      </c>
      <c r="V25" s="27">
        <f t="shared" si="2"/>
        <v>1.8232925550015766</v>
      </c>
      <c r="W25" s="27">
        <f t="shared" si="2"/>
        <v>2.5301299772065855</v>
      </c>
      <c r="X25" s="27">
        <f t="shared" si="2"/>
        <v>57.683229502936648</v>
      </c>
      <c r="Y25" s="27">
        <f t="shared" si="2"/>
        <v>1.169500770546783</v>
      </c>
      <c r="Z25" s="27">
        <f t="shared" si="2"/>
        <v>9.2825503106328977</v>
      </c>
      <c r="AA25" s="27">
        <f t="shared" si="2"/>
        <v>11.817556354120473</v>
      </c>
      <c r="AB25" s="27">
        <f t="shared" si="2"/>
        <v>-25.956378972179383</v>
      </c>
      <c r="AC25" s="27">
        <f t="shared" si="2"/>
        <v>15.462017433681119</v>
      </c>
      <c r="AD25" s="27">
        <f t="shared" si="2"/>
        <v>1.2759718034773604</v>
      </c>
      <c r="AE25" s="27">
        <f t="shared" si="2"/>
        <v>6.7200340281716064</v>
      </c>
      <c r="AF25" s="27">
        <f t="shared" si="2"/>
        <v>-0.58078482231296302</v>
      </c>
      <c r="AG25" s="27">
        <f t="shared" si="2"/>
        <v>19.49006295842981</v>
      </c>
      <c r="AH25" s="27">
        <f t="shared" si="2"/>
        <v>-0.86783202043091423</v>
      </c>
      <c r="AI25" s="27">
        <f t="shared" si="2"/>
        <v>-0.58592609257438477</v>
      </c>
      <c r="AJ25" s="27">
        <f t="shared" si="2"/>
        <v>3.7525900186015315</v>
      </c>
      <c r="AK25" s="27">
        <f t="shared" si="2"/>
        <v>-5.6555326753892636</v>
      </c>
      <c r="AL25" s="27">
        <f t="shared" si="2"/>
        <v>22.728351956314018</v>
      </c>
      <c r="AM25" s="27">
        <f t="shared" si="2"/>
        <v>16.233988846937564</v>
      </c>
      <c r="AN25" s="27">
        <f t="shared" si="2"/>
        <v>7.5225684006178462</v>
      </c>
      <c r="AO25" s="27">
        <f t="shared" si="2"/>
        <v>1.675759895474016</v>
      </c>
      <c r="AP25" s="27">
        <f t="shared" si="2"/>
        <v>-6.2778343664375296</v>
      </c>
      <c r="AQ25" s="27">
        <f t="shared" si="2"/>
        <v>-9.1543140096622562</v>
      </c>
      <c r="AR25" s="27">
        <f t="shared" si="2"/>
        <v>-1.5485275769310802</v>
      </c>
      <c r="AS25" s="27">
        <f t="shared" si="2"/>
        <v>6.0974061949154112</v>
      </c>
      <c r="AT25" s="27">
        <f t="shared" si="2"/>
        <v>5.1612523059396009</v>
      </c>
      <c r="AU25" s="27">
        <f t="shared" si="2"/>
        <v>20.220289873505504</v>
      </c>
      <c r="AV25" s="27">
        <f t="shared" si="2"/>
        <v>17.453346695922335</v>
      </c>
      <c r="AW25" s="27">
        <f t="shared" si="2"/>
        <v>17.971915571846363</v>
      </c>
      <c r="AX25" s="27">
        <f t="shared" si="2"/>
        <v>12.686297198154527</v>
      </c>
      <c r="AY25" s="27">
        <f t="shared" si="2"/>
        <v>-7.157464149671533</v>
      </c>
      <c r="AZ25" s="27">
        <f t="shared" ref="AZ25:BR25" si="4">+(AZ12/AV12-1)*100</f>
        <v>3.3455289560532231</v>
      </c>
      <c r="BA25" s="27">
        <f t="shared" si="4"/>
        <v>-7.2439400598449666</v>
      </c>
      <c r="BB25" s="27">
        <f t="shared" si="4"/>
        <v>-8.433811614864851</v>
      </c>
      <c r="BC25" s="27">
        <f t="shared" si="4"/>
        <v>-53.018430122884361</v>
      </c>
      <c r="BD25" s="27">
        <f t="shared" si="4"/>
        <v>-55.93170612967505</v>
      </c>
      <c r="BE25" s="27">
        <f t="shared" si="4"/>
        <v>-47.248460429635351</v>
      </c>
      <c r="BF25" s="27">
        <f t="shared" si="4"/>
        <v>-49.407485585878085</v>
      </c>
      <c r="BG25" s="27">
        <f t="shared" si="4"/>
        <v>19.005574562339511</v>
      </c>
      <c r="BH25" s="27">
        <f t="shared" si="4"/>
        <v>24.060359926390994</v>
      </c>
      <c r="BI25" s="27">
        <f t="shared" si="4"/>
        <v>11.058021422707732</v>
      </c>
      <c r="BJ25" s="27">
        <f t="shared" si="4"/>
        <v>73.619054585785989</v>
      </c>
      <c r="BK25" s="27">
        <f t="shared" si="4"/>
        <v>72.616268642083369</v>
      </c>
      <c r="BL25" s="27">
        <f t="shared" si="4"/>
        <v>62.021516304624377</v>
      </c>
      <c r="BM25" s="27">
        <f t="shared" si="4"/>
        <v>61.631792061685296</v>
      </c>
      <c r="BN25" s="27">
        <f t="shared" si="4"/>
        <v>12.666239801371315</v>
      </c>
      <c r="BO25" s="27">
        <f t="shared" si="4"/>
        <v>2.3123516628574148</v>
      </c>
      <c r="BP25" s="27">
        <f t="shared" si="4"/>
        <v>10.762855329176112</v>
      </c>
      <c r="BQ25" s="27">
        <f t="shared" si="4"/>
        <v>-4.7735071712093564</v>
      </c>
      <c r="BR25" s="27">
        <f t="shared" si="4"/>
        <v>-2.0595355141997951</v>
      </c>
    </row>
    <row r="26" spans="1:70" ht="15" customHeight="1" x14ac:dyDescent="0.25">
      <c r="A26" s="29" t="s">
        <v>81</v>
      </c>
      <c r="B26" s="29"/>
      <c r="C26" s="29"/>
      <c r="D26" s="29"/>
      <c r="E26" s="29"/>
      <c r="F26" s="31">
        <f t="shared" si="3"/>
        <v>8.1688689705582185</v>
      </c>
      <c r="G26" s="31">
        <f t="shared" si="3"/>
        <v>-0.22402981264086907</v>
      </c>
      <c r="H26" s="31">
        <f t="shared" si="3"/>
        <v>11.691075956140985</v>
      </c>
      <c r="I26" s="31">
        <f t="shared" si="3"/>
        <v>8.6394840005484141</v>
      </c>
      <c r="J26" s="31">
        <f t="shared" si="3"/>
        <v>-0.53712533223591041</v>
      </c>
      <c r="K26" s="31">
        <f t="shared" si="3"/>
        <v>3.5956179393940912</v>
      </c>
      <c r="L26" s="31">
        <f t="shared" si="3"/>
        <v>0.43566492492250752</v>
      </c>
      <c r="M26" s="31">
        <f t="shared" si="3"/>
        <v>-8.4646032752921485</v>
      </c>
      <c r="N26" s="31">
        <f t="shared" si="3"/>
        <v>1.3235583330262646</v>
      </c>
      <c r="O26" s="31">
        <f t="shared" si="3"/>
        <v>5.0269810676907944</v>
      </c>
      <c r="P26" s="31">
        <f t="shared" si="3"/>
        <v>-0.15705324839165868</v>
      </c>
      <c r="Q26" s="31">
        <f t="shared" si="3"/>
        <v>1.2507129101568148</v>
      </c>
      <c r="R26" s="31">
        <f t="shared" si="3"/>
        <v>0.63932915474125274</v>
      </c>
      <c r="S26" s="31">
        <f t="shared" si="3"/>
        <v>0.81634251850599693</v>
      </c>
      <c r="T26" s="31">
        <f t="shared" si="3"/>
        <v>5.0355087242803132</v>
      </c>
      <c r="U26" s="31">
        <f t="shared" si="3"/>
        <v>9.0981770793408643</v>
      </c>
      <c r="V26" s="31">
        <f t="shared" ref="V26:BR26" si="5">+(V13/R13-1)*100</f>
        <v>3.8289721721208148</v>
      </c>
      <c r="W26" s="31">
        <f t="shared" si="5"/>
        <v>1.0304829423949391</v>
      </c>
      <c r="X26" s="31">
        <f t="shared" si="5"/>
        <v>-0.5442942891616509</v>
      </c>
      <c r="Y26" s="31">
        <f t="shared" si="5"/>
        <v>0.2389448677809769</v>
      </c>
      <c r="Z26" s="31">
        <f t="shared" si="5"/>
        <v>3.2806759135113994</v>
      </c>
      <c r="AA26" s="31">
        <f t="shared" si="5"/>
        <v>1.8543579404273203E-2</v>
      </c>
      <c r="AB26" s="31">
        <f t="shared" si="5"/>
        <v>-0.27760851886389215</v>
      </c>
      <c r="AC26" s="31">
        <f t="shared" si="5"/>
        <v>-0.37749929406273308</v>
      </c>
      <c r="AD26" s="31">
        <f t="shared" si="5"/>
        <v>-0.34102011137971955</v>
      </c>
      <c r="AE26" s="31">
        <f t="shared" si="5"/>
        <v>1.1976562847308525</v>
      </c>
      <c r="AF26" s="31">
        <f t="shared" si="5"/>
        <v>2.2491258347138832</v>
      </c>
      <c r="AG26" s="31">
        <f t="shared" si="5"/>
        <v>-0.24467071215426017</v>
      </c>
      <c r="AH26" s="31">
        <f t="shared" si="5"/>
        <v>0.94110087264656084</v>
      </c>
      <c r="AI26" s="31">
        <f t="shared" si="5"/>
        <v>1.3599122841941202</v>
      </c>
      <c r="AJ26" s="31">
        <f t="shared" si="5"/>
        <v>-1.8983627929115121</v>
      </c>
      <c r="AK26" s="31">
        <f t="shared" si="5"/>
        <v>3.2680669246577754</v>
      </c>
      <c r="AL26" s="31">
        <f t="shared" si="5"/>
        <v>4.6761876528251145</v>
      </c>
      <c r="AM26" s="31">
        <f t="shared" si="5"/>
        <v>3.3405335298947625</v>
      </c>
      <c r="AN26" s="31">
        <f t="shared" si="5"/>
        <v>7.0697571679795512</v>
      </c>
      <c r="AO26" s="31">
        <f t="shared" si="5"/>
        <v>2.2267608494959568</v>
      </c>
      <c r="AP26" s="31">
        <f t="shared" si="5"/>
        <v>6.7781357486203397</v>
      </c>
      <c r="AQ26" s="31">
        <f t="shared" si="5"/>
        <v>3.969767393999124</v>
      </c>
      <c r="AR26" s="31">
        <f t="shared" si="5"/>
        <v>2.4950358334657974</v>
      </c>
      <c r="AS26" s="31">
        <f t="shared" si="5"/>
        <v>4.9506149155534418</v>
      </c>
      <c r="AT26" s="31">
        <f t="shared" si="5"/>
        <v>-1.4153973146960652</v>
      </c>
      <c r="AU26" s="31">
        <f t="shared" si="5"/>
        <v>4.867314601000583</v>
      </c>
      <c r="AV26" s="31">
        <f t="shared" si="5"/>
        <v>7.4164442817855836</v>
      </c>
      <c r="AW26" s="31">
        <f t="shared" si="5"/>
        <v>4.1150176025594343</v>
      </c>
      <c r="AX26" s="31">
        <f t="shared" si="5"/>
        <v>7.8757321059686802</v>
      </c>
      <c r="AY26" s="31">
        <f t="shared" si="5"/>
        <v>4.1378291981438275</v>
      </c>
      <c r="AZ26" s="31">
        <f t="shared" si="5"/>
        <v>6.3163193281467134</v>
      </c>
      <c r="BA26" s="31">
        <f t="shared" si="5"/>
        <v>9.3426285562053337</v>
      </c>
      <c r="BB26" s="31">
        <f t="shared" si="5"/>
        <v>2.4208741780245679</v>
      </c>
      <c r="BC26" s="31">
        <f t="shared" si="5"/>
        <v>-33.893732823315794</v>
      </c>
      <c r="BD26" s="31">
        <f t="shared" si="5"/>
        <v>-26.047792000338323</v>
      </c>
      <c r="BE26" s="31">
        <f t="shared" si="5"/>
        <v>-25.232276622305903</v>
      </c>
      <c r="BF26" s="31">
        <f t="shared" si="5"/>
        <v>-24.652824068826973</v>
      </c>
      <c r="BG26" s="31">
        <f t="shared" si="5"/>
        <v>31.79671449359325</v>
      </c>
      <c r="BH26" s="31">
        <f t="shared" si="5"/>
        <v>13.703623794581276</v>
      </c>
      <c r="BI26" s="31">
        <f t="shared" si="5"/>
        <v>20.612546129140561</v>
      </c>
      <c r="BJ26" s="31">
        <f t="shared" si="5"/>
        <v>21.973660542380124</v>
      </c>
      <c r="BK26" s="31">
        <f t="shared" si="5"/>
        <v>15.253167098890973</v>
      </c>
      <c r="BL26" s="31">
        <f t="shared" si="5"/>
        <v>22.231781466228242</v>
      </c>
      <c r="BM26" s="31">
        <f t="shared" si="5"/>
        <v>11.597970900593847</v>
      </c>
      <c r="BN26" s="31">
        <f t="shared" si="5"/>
        <v>9.2086375341570381</v>
      </c>
      <c r="BO26" s="31">
        <f t="shared" si="5"/>
        <v>2.4285393830711488</v>
      </c>
      <c r="BP26" s="31">
        <f t="shared" si="5"/>
        <v>2.6006492786124547</v>
      </c>
      <c r="BQ26" s="31">
        <f t="shared" si="5"/>
        <v>6.5850823779038947</v>
      </c>
      <c r="BR26" s="31">
        <f t="shared" si="5"/>
        <v>10.246308391424218</v>
      </c>
    </row>
    <row r="27" spans="1:70" ht="15" customHeight="1" x14ac:dyDescent="0.25">
      <c r="A27" s="32"/>
      <c r="B27" s="20"/>
      <c r="C27" s="20"/>
      <c r="D27" s="20"/>
      <c r="E27" s="20"/>
    </row>
    <row r="28" spans="1:70" ht="15" customHeight="1" x14ac:dyDescent="0.25">
      <c r="A28" s="32" t="s">
        <v>113</v>
      </c>
      <c r="B28" s="20"/>
      <c r="C28" s="20"/>
      <c r="D28" s="20"/>
      <c r="E28" s="20"/>
    </row>
  </sheetData>
  <pageMargins left="0.31496062992125984" right="0.70866141732283472" top="0.5151041666666667" bottom="0.74803149606299213" header="0.31496062992125984" footer="0.31496062992125984"/>
  <pageSetup paperSize="9" scale="23" orientation="landscape" r:id="rId1"/>
  <headerFooter>
    <oddHeader>&amp;C&amp;G</oddHead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8"/>
  </sheetPr>
  <dimension ref="A1:Y26"/>
  <sheetViews>
    <sheetView showGridLines="0" view="pageLayout" zoomScaleNormal="100" workbookViewId="0">
      <selection activeCell="A20" sqref="A20"/>
    </sheetView>
  </sheetViews>
  <sheetFormatPr defaultColWidth="9.140625" defaultRowHeight="15" customHeight="1" x14ac:dyDescent="0.25"/>
  <cols>
    <col min="1" max="1" width="47.5703125" style="34" bestFit="1" customWidth="1"/>
    <col min="2" max="18" width="9" style="34" bestFit="1" customWidth="1"/>
    <col min="19" max="16384" width="9.140625" style="34"/>
  </cols>
  <sheetData>
    <row r="1" spans="1:25" ht="15" customHeight="1" x14ac:dyDescent="0.25">
      <c r="A1" s="57" t="s">
        <v>134</v>
      </c>
    </row>
    <row r="2" spans="1:25" ht="15" customHeight="1" x14ac:dyDescent="0.25">
      <c r="A2" s="59" t="s">
        <v>153</v>
      </c>
      <c r="B2" s="104">
        <v>2007</v>
      </c>
      <c r="C2" s="104">
        <v>2008</v>
      </c>
      <c r="D2" s="104">
        <v>2009</v>
      </c>
      <c r="E2" s="104">
        <v>2010</v>
      </c>
      <c r="F2" s="104">
        <v>2011</v>
      </c>
      <c r="G2" s="104">
        <v>2012</v>
      </c>
      <c r="H2" s="104">
        <v>2013</v>
      </c>
      <c r="I2" s="104">
        <v>2014</v>
      </c>
      <c r="J2" s="104">
        <v>2015</v>
      </c>
      <c r="K2" s="104">
        <v>2016</v>
      </c>
      <c r="L2" s="104">
        <v>2017</v>
      </c>
      <c r="M2" s="104">
        <v>2018</v>
      </c>
      <c r="N2" s="104">
        <v>2019</v>
      </c>
      <c r="O2" s="104">
        <v>2020</v>
      </c>
      <c r="P2" s="104">
        <v>2021</v>
      </c>
      <c r="Q2" s="104" t="s">
        <v>119</v>
      </c>
      <c r="R2" s="104" t="s">
        <v>136</v>
      </c>
    </row>
    <row r="3" spans="1:25" ht="15" customHeight="1" x14ac:dyDescent="0.25">
      <c r="A3" s="94" t="s">
        <v>65</v>
      </c>
      <c r="B3" s="62">
        <v>6739.2759999999989</v>
      </c>
      <c r="C3" s="62">
        <v>6781.4520000000039</v>
      </c>
      <c r="D3" s="62">
        <v>7182.4320000000007</v>
      </c>
      <c r="E3" s="62">
        <v>6994.4529999999995</v>
      </c>
      <c r="F3" s="62">
        <v>7408.5869999999986</v>
      </c>
      <c r="G3" s="62">
        <v>8195.1860000000015</v>
      </c>
      <c r="H3" s="62">
        <v>8034.8549999999996</v>
      </c>
      <c r="I3" s="62">
        <v>7793.0839999999998</v>
      </c>
      <c r="J3" s="62">
        <v>8609.8909999999996</v>
      </c>
      <c r="K3" s="62">
        <v>9183.06</v>
      </c>
      <c r="L3" s="62">
        <v>8025.181999999998</v>
      </c>
      <c r="M3" s="62">
        <v>6608.523000000002</v>
      </c>
      <c r="N3" s="62">
        <v>6446.4570000000012</v>
      </c>
      <c r="O3" s="62">
        <v>7632.7510000000011</v>
      </c>
      <c r="P3" s="62">
        <v>7911.3909999999996</v>
      </c>
      <c r="Q3" s="62">
        <v>8264.9718972447718</v>
      </c>
      <c r="R3" s="62">
        <v>8455.5240460862587</v>
      </c>
    </row>
    <row r="4" spans="1:25" ht="15" customHeight="1" x14ac:dyDescent="0.25">
      <c r="A4" s="70" t="s">
        <v>114</v>
      </c>
      <c r="B4" s="61">
        <v>1365.7010000000005</v>
      </c>
      <c r="C4" s="61">
        <v>1066.2369999999996</v>
      </c>
      <c r="D4" s="61">
        <v>1751.7339999999997</v>
      </c>
      <c r="E4" s="61">
        <v>1863.6060000000002</v>
      </c>
      <c r="F4" s="61">
        <v>1352.5299999999995</v>
      </c>
      <c r="G4" s="61">
        <v>1367.606</v>
      </c>
      <c r="H4" s="61">
        <v>1780.616</v>
      </c>
      <c r="I4" s="61">
        <v>1930.7629999999995</v>
      </c>
      <c r="J4" s="61">
        <v>2534.811999999999</v>
      </c>
      <c r="K4" s="61">
        <v>2459.2069999999999</v>
      </c>
      <c r="L4" s="61">
        <v>2472.5879999999993</v>
      </c>
      <c r="M4" s="61">
        <v>2707.7579999999989</v>
      </c>
      <c r="N4" s="61">
        <v>3396.8779999999997</v>
      </c>
      <c r="O4" s="61">
        <v>3283.7849999999999</v>
      </c>
      <c r="P4" s="61">
        <v>3510.179000000001</v>
      </c>
      <c r="Q4" s="61">
        <v>3177.2211652741553</v>
      </c>
      <c r="R4" s="61">
        <v>3290.9723473083814</v>
      </c>
    </row>
    <row r="5" spans="1:25" ht="15" customHeight="1" x14ac:dyDescent="0.25">
      <c r="A5" s="95" t="s">
        <v>66</v>
      </c>
      <c r="B5" s="62">
        <v>625.45899999999995</v>
      </c>
      <c r="C5" s="62">
        <v>844.65700000000004</v>
      </c>
      <c r="D5" s="62">
        <v>581.59299999999985</v>
      </c>
      <c r="E5" s="62">
        <v>547.90499999999997</v>
      </c>
      <c r="F5" s="62">
        <v>463.41500000000002</v>
      </c>
      <c r="G5" s="62">
        <v>447.82899999999995</v>
      </c>
      <c r="H5" s="62">
        <v>560.92700000000002</v>
      </c>
      <c r="I5" s="62">
        <v>669.89800000000002</v>
      </c>
      <c r="J5" s="62">
        <v>517.3309999999999</v>
      </c>
      <c r="K5" s="62">
        <v>457.78699999999986</v>
      </c>
      <c r="L5" s="62">
        <v>492.654</v>
      </c>
      <c r="M5" s="62">
        <v>498.44199999999995</v>
      </c>
      <c r="N5" s="62">
        <v>614.92700000000002</v>
      </c>
      <c r="O5" s="62">
        <v>566.20600000000002</v>
      </c>
      <c r="P5" s="62">
        <v>569.21299999999985</v>
      </c>
      <c r="Q5" s="62">
        <v>645.28378165978506</v>
      </c>
      <c r="R5" s="62">
        <v>586.83330460733009</v>
      </c>
    </row>
    <row r="6" spans="1:25" ht="15" customHeight="1" x14ac:dyDescent="0.25">
      <c r="A6" s="70" t="s">
        <v>116</v>
      </c>
      <c r="B6" s="61">
        <v>5009.0199999999977</v>
      </c>
      <c r="C6" s="61">
        <v>5872.3900000000012</v>
      </c>
      <c r="D6" s="61">
        <v>6057.2160000000003</v>
      </c>
      <c r="E6" s="61">
        <v>6783.634</v>
      </c>
      <c r="F6" s="61">
        <v>7186.440999999998</v>
      </c>
      <c r="G6" s="61">
        <v>7664.4190000000017</v>
      </c>
      <c r="H6" s="61">
        <v>8151.3910000000014</v>
      </c>
      <c r="I6" s="61">
        <v>8796.9940000000006</v>
      </c>
      <c r="J6" s="61">
        <v>8594.550999999994</v>
      </c>
      <c r="K6" s="61">
        <v>9411.4199999999964</v>
      </c>
      <c r="L6" s="61">
        <v>9180.7449999999972</v>
      </c>
      <c r="M6" s="61">
        <v>9430.4180000000106</v>
      </c>
      <c r="N6" s="61">
        <v>10687.635</v>
      </c>
      <c r="O6" s="61">
        <v>9142.2209999999995</v>
      </c>
      <c r="P6" s="61">
        <v>10301.165000000003</v>
      </c>
      <c r="Q6" s="61">
        <v>11292.519790169727</v>
      </c>
      <c r="R6" s="61">
        <v>12246.852937902075</v>
      </c>
      <c r="S6" s="96"/>
      <c r="T6" s="96"/>
      <c r="U6" s="96"/>
      <c r="V6" s="96"/>
      <c r="W6" s="96"/>
      <c r="X6" s="96"/>
      <c r="Y6" s="96"/>
    </row>
    <row r="7" spans="1:25" ht="15" customHeight="1" x14ac:dyDescent="0.25">
      <c r="A7" s="95" t="s">
        <v>67</v>
      </c>
      <c r="B7" s="62">
        <v>879.49600000000135</v>
      </c>
      <c r="C7" s="62">
        <v>1272.7860000000021</v>
      </c>
      <c r="D7" s="62">
        <v>2009.6499999999992</v>
      </c>
      <c r="E7" s="62">
        <v>1808.3049999999996</v>
      </c>
      <c r="F7" s="62">
        <v>1990.7560000000014</v>
      </c>
      <c r="G7" s="62">
        <v>3056.7209999999986</v>
      </c>
      <c r="H7" s="62">
        <v>3705.4309999999996</v>
      </c>
      <c r="I7" s="62">
        <v>3802.0169999999976</v>
      </c>
      <c r="J7" s="62">
        <v>4918.6940000000013</v>
      </c>
      <c r="K7" s="62">
        <v>5011.5330000000031</v>
      </c>
      <c r="L7" s="62">
        <v>4341.1290000000017</v>
      </c>
      <c r="M7" s="62">
        <v>4263.1720000000023</v>
      </c>
      <c r="N7" s="62">
        <v>4718.58</v>
      </c>
      <c r="O7" s="62">
        <v>3936.695999999999</v>
      </c>
      <c r="P7" s="62">
        <v>3081.3729999999996</v>
      </c>
      <c r="Q7" s="62">
        <v>3941.8953413967333</v>
      </c>
      <c r="R7" s="62">
        <v>4752.07569355131</v>
      </c>
    </row>
    <row r="8" spans="1:25" ht="15" customHeight="1" x14ac:dyDescent="0.25">
      <c r="A8" s="70" t="s">
        <v>68</v>
      </c>
      <c r="B8" s="61">
        <v>12119.179</v>
      </c>
      <c r="C8" s="61">
        <v>14865.519000000002</v>
      </c>
      <c r="D8" s="61">
        <v>15026.644000000002</v>
      </c>
      <c r="E8" s="61">
        <v>13565.63</v>
      </c>
      <c r="F8" s="61">
        <v>14001.413999999997</v>
      </c>
      <c r="G8" s="61">
        <v>11961.197000000004</v>
      </c>
      <c r="H8" s="61">
        <v>12153.459000000004</v>
      </c>
      <c r="I8" s="61">
        <v>12936.323000000004</v>
      </c>
      <c r="J8" s="61">
        <v>11388.039000000004</v>
      </c>
      <c r="K8" s="61">
        <v>8477.1929999999938</v>
      </c>
      <c r="L8" s="61">
        <v>10434.092000000001</v>
      </c>
      <c r="M8" s="61">
        <v>15941.056000000002</v>
      </c>
      <c r="N8" s="61">
        <v>13449.223999999998</v>
      </c>
      <c r="O8" s="61">
        <v>12250.317999999997</v>
      </c>
      <c r="P8" s="61">
        <v>9993.4780000000046</v>
      </c>
      <c r="Q8" s="61">
        <v>11416.790231633448</v>
      </c>
      <c r="R8" s="61">
        <v>10686.09974652404</v>
      </c>
    </row>
    <row r="9" spans="1:25" ht="15" customHeight="1" x14ac:dyDescent="0.25">
      <c r="A9" s="95" t="s">
        <v>69</v>
      </c>
      <c r="B9" s="62">
        <v>14541.154999999997</v>
      </c>
      <c r="C9" s="62">
        <v>14726.349000000006</v>
      </c>
      <c r="D9" s="62">
        <v>15904.275000000003</v>
      </c>
      <c r="E9" s="62">
        <v>16655.823</v>
      </c>
      <c r="F9" s="62">
        <v>17977.62</v>
      </c>
      <c r="G9" s="62">
        <v>17763.636000000002</v>
      </c>
      <c r="H9" s="62">
        <v>16340.092000000002</v>
      </c>
      <c r="I9" s="62">
        <v>16755.636999999999</v>
      </c>
      <c r="J9" s="62">
        <v>15304.749999999998</v>
      </c>
      <c r="K9" s="62">
        <v>17864.093000000001</v>
      </c>
      <c r="L9" s="62">
        <v>19635.815999999992</v>
      </c>
      <c r="M9" s="62">
        <v>21521.888999999999</v>
      </c>
      <c r="N9" s="62">
        <v>23636.420999999998</v>
      </c>
      <c r="O9" s="62">
        <v>17743.848999999998</v>
      </c>
      <c r="P9" s="62">
        <v>20569.23</v>
      </c>
      <c r="Q9" s="62">
        <v>30063.115680553987</v>
      </c>
      <c r="R9" s="62">
        <v>29724.661489160535</v>
      </c>
    </row>
    <row r="10" spans="1:25" ht="15" customHeight="1" x14ac:dyDescent="0.25">
      <c r="A10" s="97" t="s">
        <v>117</v>
      </c>
      <c r="B10" s="61">
        <v>13248.046999999995</v>
      </c>
      <c r="C10" s="61">
        <v>15146.262000000001</v>
      </c>
      <c r="D10" s="61">
        <v>13796.352000000003</v>
      </c>
      <c r="E10" s="61">
        <v>14549.81</v>
      </c>
      <c r="F10" s="61">
        <v>13682.847</v>
      </c>
      <c r="G10" s="61">
        <v>12901.475000000004</v>
      </c>
      <c r="H10" s="61">
        <v>14377.687999999996</v>
      </c>
      <c r="I10" s="61">
        <v>12682.936</v>
      </c>
      <c r="J10" s="61">
        <v>14639.397999999992</v>
      </c>
      <c r="K10" s="61">
        <v>18541.433000000001</v>
      </c>
      <c r="L10" s="61">
        <v>21996.581999999999</v>
      </c>
      <c r="M10" s="61">
        <v>19175.712999999996</v>
      </c>
      <c r="N10" s="61">
        <v>22537.072999999997</v>
      </c>
      <c r="O10" s="61">
        <v>12864.474999999995</v>
      </c>
      <c r="P10" s="61">
        <v>18729.568999999996</v>
      </c>
      <c r="Q10" s="61">
        <v>27137.085550865879</v>
      </c>
      <c r="R10" s="61">
        <v>31069.898293340022</v>
      </c>
    </row>
    <row r="11" spans="1:25" ht="15" customHeight="1" x14ac:dyDescent="0.25">
      <c r="A11" s="95" t="s">
        <v>70</v>
      </c>
      <c r="B11" s="62">
        <v>8560.3670000000002</v>
      </c>
      <c r="C11" s="62">
        <v>9626.6639999999989</v>
      </c>
      <c r="D11" s="62">
        <v>9729.364999999998</v>
      </c>
      <c r="E11" s="62">
        <v>10040.017</v>
      </c>
      <c r="F11" s="62">
        <v>12385.539000000001</v>
      </c>
      <c r="G11" s="62">
        <v>14799.128000000008</v>
      </c>
      <c r="H11" s="62">
        <v>15344.950999999995</v>
      </c>
      <c r="I11" s="62">
        <v>14008.883999999996</v>
      </c>
      <c r="J11" s="62">
        <v>12619.695000000002</v>
      </c>
      <c r="K11" s="62">
        <v>11260.763999999997</v>
      </c>
      <c r="L11" s="62">
        <v>15061.659999999996</v>
      </c>
      <c r="M11" s="62">
        <v>15174.386999999993</v>
      </c>
      <c r="N11" s="62">
        <v>17141.281999999999</v>
      </c>
      <c r="O11" s="62">
        <v>4970.7489999999971</v>
      </c>
      <c r="P11" s="62">
        <v>3609.3870000000006</v>
      </c>
      <c r="Q11" s="62">
        <v>15857.14063578141</v>
      </c>
      <c r="R11" s="62">
        <v>19772.968140717981</v>
      </c>
    </row>
    <row r="12" spans="1:25" ht="15" customHeight="1" x14ac:dyDescent="0.25">
      <c r="A12" s="97" t="s">
        <v>118</v>
      </c>
      <c r="B12" s="61">
        <v>6870.5640000000003</v>
      </c>
      <c r="C12" s="61">
        <v>7117.0709999999972</v>
      </c>
      <c r="D12" s="61">
        <v>7409.3020000000006</v>
      </c>
      <c r="E12" s="61">
        <v>6627.8620000000001</v>
      </c>
      <c r="F12" s="61">
        <v>6710.4510000000018</v>
      </c>
      <c r="G12" s="61">
        <v>6856.6540000000005</v>
      </c>
      <c r="H12" s="61">
        <v>6663.514000000001</v>
      </c>
      <c r="I12" s="61">
        <v>6616.6130000000021</v>
      </c>
      <c r="J12" s="61">
        <v>6503.0269999999991</v>
      </c>
      <c r="K12" s="61">
        <v>5299.37</v>
      </c>
      <c r="L12" s="61">
        <v>5150.4429999999993</v>
      </c>
      <c r="M12" s="61">
        <v>5738.275999999998</v>
      </c>
      <c r="N12" s="61">
        <v>5458.8980000000001</v>
      </c>
      <c r="O12" s="61">
        <v>5216.8649999999998</v>
      </c>
      <c r="P12" s="61">
        <v>5826.6639999999998</v>
      </c>
      <c r="Q12" s="61">
        <v>6715.0719415531548</v>
      </c>
      <c r="R12" s="61">
        <v>8230.6845408292847</v>
      </c>
      <c r="S12" s="98"/>
      <c r="T12" s="98"/>
    </row>
    <row r="13" spans="1:25" ht="15" customHeight="1" x14ac:dyDescent="0.25">
      <c r="A13" s="95" t="s">
        <v>72</v>
      </c>
      <c r="B13" s="62">
        <v>9618.8770000000004</v>
      </c>
      <c r="C13" s="62">
        <v>12063.089</v>
      </c>
      <c r="D13" s="62">
        <v>10111.99</v>
      </c>
      <c r="E13" s="62">
        <v>9980.9030000000021</v>
      </c>
      <c r="F13" s="62">
        <v>9961.5229999999992</v>
      </c>
      <c r="G13" s="62">
        <v>10200.720999999998</v>
      </c>
      <c r="H13" s="62">
        <v>10268.475</v>
      </c>
      <c r="I13" s="62">
        <v>11185.089</v>
      </c>
      <c r="J13" s="62">
        <v>11517.222999999998</v>
      </c>
      <c r="K13" s="62">
        <v>13188.687</v>
      </c>
      <c r="L13" s="62">
        <v>13257.64</v>
      </c>
      <c r="M13" s="62">
        <v>14475.338</v>
      </c>
      <c r="N13" s="62">
        <v>15818.884</v>
      </c>
      <c r="O13" s="62">
        <v>14629.156000000001</v>
      </c>
      <c r="P13" s="62">
        <v>13490.209000000001</v>
      </c>
      <c r="Q13" s="62">
        <v>14950.635128847822</v>
      </c>
      <c r="R13" s="62">
        <v>16750.233523686533</v>
      </c>
    </row>
    <row r="14" spans="1:25" ht="15" customHeight="1" x14ac:dyDescent="0.25">
      <c r="A14" s="70" t="s">
        <v>73</v>
      </c>
      <c r="B14" s="61">
        <v>12970.084000000001</v>
      </c>
      <c r="C14" s="61">
        <v>14175.618</v>
      </c>
      <c r="D14" s="61">
        <v>14119.715000000002</v>
      </c>
      <c r="E14" s="61">
        <v>15159.442000000003</v>
      </c>
      <c r="F14" s="61">
        <v>15479.517000000002</v>
      </c>
      <c r="G14" s="61">
        <v>16099.204</v>
      </c>
      <c r="H14" s="61">
        <v>16117.112999999999</v>
      </c>
      <c r="I14" s="61">
        <v>15939.882000000001</v>
      </c>
      <c r="J14" s="61">
        <v>16334.933000000003</v>
      </c>
      <c r="K14" s="61">
        <v>19129.183000000001</v>
      </c>
      <c r="L14" s="61">
        <v>17269.212</v>
      </c>
      <c r="M14" s="61">
        <v>16473.276000000002</v>
      </c>
      <c r="N14" s="61">
        <v>18095.61</v>
      </c>
      <c r="O14" s="61">
        <v>16507.781999999999</v>
      </c>
      <c r="P14" s="61">
        <v>17888.032999999999</v>
      </c>
      <c r="Q14" s="61">
        <v>18311.153347834905</v>
      </c>
      <c r="R14" s="61">
        <v>19520.744552715241</v>
      </c>
    </row>
    <row r="15" spans="1:25" ht="15" customHeight="1" x14ac:dyDescent="0.25">
      <c r="A15" s="95" t="s">
        <v>74</v>
      </c>
      <c r="B15" s="62">
        <v>2580.5459999999998</v>
      </c>
      <c r="C15" s="62">
        <v>3009.204999999999</v>
      </c>
      <c r="D15" s="62">
        <v>2968.7680000000009</v>
      </c>
      <c r="E15" s="62">
        <v>3606.3789999999981</v>
      </c>
      <c r="F15" s="62">
        <v>4499.8269999999984</v>
      </c>
      <c r="G15" s="62">
        <v>4680.5510000000004</v>
      </c>
      <c r="H15" s="62">
        <v>4958.6529999999984</v>
      </c>
      <c r="I15" s="62">
        <v>4424.5340000000006</v>
      </c>
      <c r="J15" s="62">
        <v>5721.4780000000001</v>
      </c>
      <c r="K15" s="62">
        <v>6159.567</v>
      </c>
      <c r="L15" s="62">
        <v>6165.8939999999966</v>
      </c>
      <c r="M15" s="62">
        <v>7202.0879999999997</v>
      </c>
      <c r="N15" s="62">
        <v>7652.7159999999994</v>
      </c>
      <c r="O15" s="62">
        <v>4416.57</v>
      </c>
      <c r="P15" s="62">
        <v>6142.5119999999988</v>
      </c>
      <c r="Q15" s="62">
        <v>9054.8466262477868</v>
      </c>
      <c r="R15" s="62">
        <v>11248.601982737457</v>
      </c>
      <c r="S15" s="98"/>
    </row>
    <row r="16" spans="1:25" ht="15" customHeight="1" x14ac:dyDescent="0.25">
      <c r="A16" s="70" t="s">
        <v>75</v>
      </c>
      <c r="B16" s="61">
        <v>11481.820999999998</v>
      </c>
      <c r="C16" s="61">
        <v>11852.579000000003</v>
      </c>
      <c r="D16" s="61">
        <v>13709.563000000002</v>
      </c>
      <c r="E16" s="61">
        <v>13973.170000000002</v>
      </c>
      <c r="F16" s="61">
        <v>15736.195</v>
      </c>
      <c r="G16" s="61">
        <v>15948.224999999997</v>
      </c>
      <c r="H16" s="61">
        <v>16174.460999999998</v>
      </c>
      <c r="I16" s="61">
        <v>17334.573</v>
      </c>
      <c r="J16" s="61">
        <v>18244.604000000003</v>
      </c>
      <c r="K16" s="61">
        <v>19523.989000000005</v>
      </c>
      <c r="L16" s="61">
        <v>19662.050999999999</v>
      </c>
      <c r="M16" s="61">
        <v>20773.847000000002</v>
      </c>
      <c r="N16" s="61">
        <v>24682.268</v>
      </c>
      <c r="O16" s="61">
        <v>23199.147000000001</v>
      </c>
      <c r="P16" s="61">
        <v>23773.600999999999</v>
      </c>
      <c r="Q16" s="61">
        <v>23520.090488963902</v>
      </c>
      <c r="R16" s="61">
        <v>26438.368629258624</v>
      </c>
    </row>
    <row r="17" spans="1:19" ht="15" customHeight="1" x14ac:dyDescent="0.25">
      <c r="A17" s="95" t="s">
        <v>76</v>
      </c>
      <c r="B17" s="62">
        <v>5764.3920000000007</v>
      </c>
      <c r="C17" s="62">
        <v>6396.4610000000002</v>
      </c>
      <c r="D17" s="62">
        <v>6592.4530000000004</v>
      </c>
      <c r="E17" s="62">
        <v>7066.331000000001</v>
      </c>
      <c r="F17" s="62">
        <v>7534.2460000000001</v>
      </c>
      <c r="G17" s="62">
        <v>8062.0069999999996</v>
      </c>
      <c r="H17" s="62">
        <v>8184.1239999999989</v>
      </c>
      <c r="I17" s="62">
        <v>8578.35</v>
      </c>
      <c r="J17" s="62">
        <v>8717.3349999999991</v>
      </c>
      <c r="K17" s="62">
        <v>9363.152</v>
      </c>
      <c r="L17" s="62">
        <v>9502.3970000000008</v>
      </c>
      <c r="M17" s="62">
        <v>9983.5789999999997</v>
      </c>
      <c r="N17" s="62">
        <v>10230.906999999999</v>
      </c>
      <c r="O17" s="62">
        <v>9681.6990000000005</v>
      </c>
      <c r="P17" s="62">
        <v>11572.928</v>
      </c>
      <c r="Q17" s="62">
        <v>11983.102314290285</v>
      </c>
      <c r="R17" s="62">
        <v>12092.604274493095</v>
      </c>
      <c r="S17" s="98"/>
    </row>
    <row r="18" spans="1:19" ht="15" customHeight="1" x14ac:dyDescent="0.25">
      <c r="A18" s="70" t="s">
        <v>115</v>
      </c>
      <c r="B18" s="61">
        <v>1662.6030000000001</v>
      </c>
      <c r="C18" s="61">
        <v>1842.0430000000001</v>
      </c>
      <c r="D18" s="61">
        <v>2038.8030000000001</v>
      </c>
      <c r="E18" s="61">
        <v>2283.7579999999998</v>
      </c>
      <c r="F18" s="61">
        <v>2615.8249999999994</v>
      </c>
      <c r="G18" s="61">
        <v>2337.1909999999998</v>
      </c>
      <c r="H18" s="61">
        <v>2974.6339999999991</v>
      </c>
      <c r="I18" s="61">
        <v>3206.5770000000002</v>
      </c>
      <c r="J18" s="61">
        <v>3201.4630000000006</v>
      </c>
      <c r="K18" s="61">
        <v>3543.6010000000006</v>
      </c>
      <c r="L18" s="61">
        <v>4268.4840000000004</v>
      </c>
      <c r="M18" s="61">
        <v>4136.8999999999996</v>
      </c>
      <c r="N18" s="61">
        <v>4423.3069999999998</v>
      </c>
      <c r="O18" s="61">
        <v>4528.6340000000018</v>
      </c>
      <c r="P18" s="61">
        <v>5725.3770000000013</v>
      </c>
      <c r="Q18" s="61">
        <v>5805.2718005221977</v>
      </c>
      <c r="R18" s="61">
        <v>5438.2648045002688</v>
      </c>
    </row>
    <row r="19" spans="1:19" ht="15" customHeight="1" x14ac:dyDescent="0.25">
      <c r="A19" s="95" t="s">
        <v>112</v>
      </c>
      <c r="B19" s="62">
        <v>2223.1989999999992</v>
      </c>
      <c r="C19" s="62">
        <v>2192.8289999999993</v>
      </c>
      <c r="D19" s="62">
        <v>2519.0940000000005</v>
      </c>
      <c r="E19" s="62">
        <v>2538.7869999999994</v>
      </c>
      <c r="F19" s="62">
        <v>2542.404</v>
      </c>
      <c r="G19" s="62">
        <v>3745.9760000000001</v>
      </c>
      <c r="H19" s="62">
        <v>3277.6260000000002</v>
      </c>
      <c r="I19" s="62">
        <v>3798.1940000000009</v>
      </c>
      <c r="J19" s="62">
        <v>3981.5410000000002</v>
      </c>
      <c r="K19" s="62">
        <v>3888.838999999999</v>
      </c>
      <c r="L19" s="62">
        <v>3969.1310000000008</v>
      </c>
      <c r="M19" s="62">
        <v>4239.2929999999997</v>
      </c>
      <c r="N19" s="62">
        <v>5216.085</v>
      </c>
      <c r="O19" s="62">
        <v>2582.8999999999996</v>
      </c>
      <c r="P19" s="62">
        <v>3767.5440000000003</v>
      </c>
      <c r="Q19" s="62">
        <v>4651.6415560484056</v>
      </c>
      <c r="R19" s="62">
        <v>5896.8944185309692</v>
      </c>
      <c r="S19" s="98"/>
    </row>
    <row r="20" spans="1:19" s="64" customFormat="1" ht="15" customHeight="1" x14ac:dyDescent="0.25">
      <c r="A20" s="99" t="s">
        <v>78</v>
      </c>
      <c r="B20" s="63">
        <v>116259.78599999996</v>
      </c>
      <c r="C20" s="63">
        <v>128851.21100000001</v>
      </c>
      <c r="D20" s="63">
        <v>131508.94899999999</v>
      </c>
      <c r="E20" s="63">
        <v>134045.815</v>
      </c>
      <c r="F20" s="63">
        <v>141529.13699999996</v>
      </c>
      <c r="G20" s="63">
        <v>146087.72600000005</v>
      </c>
      <c r="H20" s="63">
        <v>149068.01</v>
      </c>
      <c r="I20" s="63">
        <v>150460.348</v>
      </c>
      <c r="J20" s="63">
        <v>153348.76499999996</v>
      </c>
      <c r="K20" s="63">
        <v>162762.878</v>
      </c>
      <c r="L20" s="63">
        <v>170885.69999999998</v>
      </c>
      <c r="M20" s="63">
        <v>178343.95499999999</v>
      </c>
      <c r="N20" s="63">
        <v>194207.15199999997</v>
      </c>
      <c r="O20" s="63">
        <v>153153.80300000001</v>
      </c>
      <c r="P20" s="63">
        <v>166461.85300000003</v>
      </c>
      <c r="Q20" s="63">
        <v>206787.83727888836</v>
      </c>
      <c r="R20" s="63">
        <v>226202.28272594939</v>
      </c>
    </row>
    <row r="21" spans="1:19" ht="15" customHeight="1" x14ac:dyDescent="0.25">
      <c r="A21" s="70" t="s">
        <v>79</v>
      </c>
      <c r="B21" s="61">
        <v>16724.515000000003</v>
      </c>
      <c r="C21" s="61">
        <v>18778.777999999998</v>
      </c>
      <c r="D21" s="61">
        <v>16743.422999999995</v>
      </c>
      <c r="E21" s="61">
        <v>17917.095000000001</v>
      </c>
      <c r="F21" s="61">
        <v>20736.208999999999</v>
      </c>
      <c r="G21" s="61">
        <v>19047.442999999999</v>
      </c>
      <c r="H21" s="61">
        <v>19478.691999999999</v>
      </c>
      <c r="I21" s="61">
        <v>19090.298999999999</v>
      </c>
      <c r="J21" s="61">
        <v>20562.048999999999</v>
      </c>
      <c r="K21" s="61">
        <v>21639.197</v>
      </c>
      <c r="L21" s="61">
        <v>24409.476000000006</v>
      </c>
      <c r="M21" s="61">
        <v>27642.281999999999</v>
      </c>
      <c r="N21" s="61">
        <v>27621.437000000002</v>
      </c>
      <c r="O21" s="61">
        <v>23165.993999999995</v>
      </c>
      <c r="P21" s="61">
        <v>24807.000999999997</v>
      </c>
      <c r="Q21" s="61">
        <v>34788.568716805072</v>
      </c>
      <c r="R21" s="61">
        <v>37612.736453179459</v>
      </c>
    </row>
    <row r="22" spans="1:19" ht="15" customHeight="1" x14ac:dyDescent="0.25">
      <c r="A22" s="71" t="s">
        <v>80</v>
      </c>
      <c r="B22" s="100">
        <v>132984.30099999998</v>
      </c>
      <c r="C22" s="100">
        <v>147629.98900000003</v>
      </c>
      <c r="D22" s="100">
        <v>148252.372</v>
      </c>
      <c r="E22" s="100">
        <v>151962.91</v>
      </c>
      <c r="F22" s="100">
        <v>162265.34599999996</v>
      </c>
      <c r="G22" s="100">
        <v>165135.16900000002</v>
      </c>
      <c r="H22" s="100">
        <v>168546.70199999996</v>
      </c>
      <c r="I22" s="100">
        <v>169550.647</v>
      </c>
      <c r="J22" s="100">
        <v>173910.81399999998</v>
      </c>
      <c r="K22" s="100">
        <v>184402.07500000001</v>
      </c>
      <c r="L22" s="100">
        <v>195295.17600000001</v>
      </c>
      <c r="M22" s="100">
        <v>205986.23700000002</v>
      </c>
      <c r="N22" s="100">
        <v>221828.58900000001</v>
      </c>
      <c r="O22" s="100">
        <v>176319.79699999999</v>
      </c>
      <c r="P22" s="100">
        <v>191268.85399999999</v>
      </c>
      <c r="Q22" s="100">
        <v>241576.40599569341</v>
      </c>
      <c r="R22" s="100">
        <v>263815.01917912887</v>
      </c>
    </row>
    <row r="23" spans="1:19" ht="15" customHeight="1" x14ac:dyDescent="0.25">
      <c r="B23" s="60"/>
      <c r="C23" s="60"/>
      <c r="D23" s="60"/>
      <c r="E23" s="101"/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</row>
    <row r="24" spans="1:19" ht="15" customHeight="1" x14ac:dyDescent="0.25">
      <c r="A24" s="34" t="s">
        <v>120</v>
      </c>
      <c r="B24" s="60"/>
      <c r="C24" s="60"/>
      <c r="D24" s="60"/>
      <c r="E24" s="101"/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</row>
    <row r="25" spans="1:19" ht="15" customHeight="1" x14ac:dyDescent="0.25">
      <c r="A25" s="32" t="s">
        <v>113</v>
      </c>
      <c r="B25" s="60"/>
      <c r="C25" s="60"/>
      <c r="D25" s="60"/>
      <c r="E25" s="102"/>
      <c r="F25" s="102"/>
      <c r="G25" s="102"/>
      <c r="H25" s="102"/>
      <c r="I25" s="102"/>
      <c r="J25" s="102"/>
      <c r="K25" s="102"/>
      <c r="L25" s="102"/>
      <c r="M25" s="102"/>
      <c r="N25" s="102"/>
      <c r="O25" s="102"/>
      <c r="P25" s="102"/>
      <c r="Q25" s="102"/>
    </row>
    <row r="26" spans="1:19" ht="15" customHeight="1" x14ac:dyDescent="0.25">
      <c r="A26" s="83" t="s">
        <v>135</v>
      </c>
    </row>
  </sheetData>
  <pageMargins left="0.7" right="0.7" top="0.66562500000000002" bottom="0.75" header="0.3" footer="0.3"/>
  <pageSetup paperSize="9" scale="45" orientation="landscape" r:id="rId1"/>
  <headerFooter>
    <oddHeader>&amp;C&amp;G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8"/>
  </sheetPr>
  <dimension ref="A1:R28"/>
  <sheetViews>
    <sheetView showGridLines="0" view="pageLayout" zoomScaleNormal="100" workbookViewId="0">
      <selection activeCell="A8" sqref="A8"/>
    </sheetView>
  </sheetViews>
  <sheetFormatPr defaultColWidth="9.140625" defaultRowHeight="15" customHeight="1" x14ac:dyDescent="0.25"/>
  <cols>
    <col min="1" max="1" width="54.7109375" style="34" customWidth="1"/>
    <col min="2" max="18" width="9" style="34" bestFit="1" customWidth="1"/>
    <col min="19" max="16384" width="9.140625" style="34"/>
  </cols>
  <sheetData>
    <row r="1" spans="1:18" ht="15" customHeight="1" thickBot="1" x14ac:dyDescent="0.3">
      <c r="A1" s="64" t="s">
        <v>154</v>
      </c>
    </row>
    <row r="2" spans="1:18" ht="15" customHeight="1" thickBot="1" x14ac:dyDescent="0.3">
      <c r="A2" s="111" t="s">
        <v>155</v>
      </c>
      <c r="B2" s="112" t="s">
        <v>100</v>
      </c>
      <c r="C2" s="112" t="s">
        <v>101</v>
      </c>
      <c r="D2" s="112" t="s">
        <v>102</v>
      </c>
      <c r="E2" s="112" t="s">
        <v>103</v>
      </c>
      <c r="F2" s="112" t="s">
        <v>104</v>
      </c>
      <c r="G2" s="112" t="s">
        <v>105</v>
      </c>
      <c r="H2" s="112" t="s">
        <v>106</v>
      </c>
      <c r="I2" s="112" t="s">
        <v>107</v>
      </c>
      <c r="J2" s="112" t="s">
        <v>108</v>
      </c>
      <c r="K2" s="112" t="s">
        <v>109</v>
      </c>
      <c r="L2" s="112" t="s">
        <v>110</v>
      </c>
      <c r="M2" s="112" t="s">
        <v>111</v>
      </c>
      <c r="N2" s="112" t="s">
        <v>122</v>
      </c>
      <c r="O2" s="112" t="s">
        <v>124</v>
      </c>
      <c r="P2" s="112" t="s">
        <v>137</v>
      </c>
      <c r="Q2" s="112" t="s">
        <v>119</v>
      </c>
      <c r="R2" s="127" t="s">
        <v>136</v>
      </c>
    </row>
    <row r="3" spans="1:18" ht="15" customHeight="1" x14ac:dyDescent="0.25">
      <c r="A3" s="95" t="s">
        <v>65</v>
      </c>
      <c r="B3" s="62">
        <v>6382.9638405458472</v>
      </c>
      <c r="C3" s="62">
        <v>6634.7126270245089</v>
      </c>
      <c r="D3" s="62">
        <v>7365.6984753972829</v>
      </c>
      <c r="E3" s="62">
        <v>7046.2338530713259</v>
      </c>
      <c r="F3" s="62">
        <v>7600.3347899095597</v>
      </c>
      <c r="G3" s="62">
        <v>8198.6434355611964</v>
      </c>
      <c r="H3" s="62">
        <v>7932.7983264859477</v>
      </c>
      <c r="I3" s="62">
        <v>8031.3859811094117</v>
      </c>
      <c r="J3" s="62">
        <v>8609.8909999999996</v>
      </c>
      <c r="K3" s="62">
        <v>9387.4760000000006</v>
      </c>
      <c r="L3" s="62">
        <v>7934.2075041448052</v>
      </c>
      <c r="M3" s="62">
        <v>6539.2166230104885</v>
      </c>
      <c r="N3" s="62">
        <v>6411.2439509569413</v>
      </c>
      <c r="O3" s="62">
        <v>7717.6755199078698</v>
      </c>
      <c r="P3" s="62">
        <v>7223.3661900977741</v>
      </c>
      <c r="Q3" s="62">
        <v>6637.5641466616325</v>
      </c>
      <c r="R3" s="62">
        <v>5871.9339672000879</v>
      </c>
    </row>
    <row r="4" spans="1:18" ht="15" customHeight="1" x14ac:dyDescent="0.25">
      <c r="A4" s="70" t="s">
        <v>114</v>
      </c>
      <c r="B4" s="61">
        <v>1743.7726769434796</v>
      </c>
      <c r="C4" s="61">
        <v>1368.0006017788075</v>
      </c>
      <c r="D4" s="61">
        <v>1915.3627592836376</v>
      </c>
      <c r="E4" s="61">
        <v>1987.0751208239035</v>
      </c>
      <c r="F4" s="61">
        <v>1335.6191821246143</v>
      </c>
      <c r="G4" s="61">
        <v>1769.9045187836846</v>
      </c>
      <c r="H4" s="61">
        <v>2150.6833883942923</v>
      </c>
      <c r="I4" s="61">
        <v>2160.2143836329187</v>
      </c>
      <c r="J4" s="61">
        <v>2534.8119999999985</v>
      </c>
      <c r="K4" s="61">
        <v>2511.3239999999987</v>
      </c>
      <c r="L4" s="61">
        <v>2476.2235678167781</v>
      </c>
      <c r="M4" s="61">
        <v>2485.203752438159</v>
      </c>
      <c r="N4" s="61">
        <v>2571.1033009200373</v>
      </c>
      <c r="O4" s="61">
        <v>2505.6078254475865</v>
      </c>
      <c r="P4" s="61">
        <v>2287.9749760358659</v>
      </c>
      <c r="Q4" s="61">
        <v>1603.8433351038861</v>
      </c>
      <c r="R4" s="61">
        <v>1784.1887967585785</v>
      </c>
    </row>
    <row r="5" spans="1:18" ht="15" customHeight="1" x14ac:dyDescent="0.25">
      <c r="A5" s="95" t="s">
        <v>66</v>
      </c>
      <c r="B5" s="62">
        <v>1175.1475045598336</v>
      </c>
      <c r="C5" s="62">
        <v>1560.1965314176823</v>
      </c>
      <c r="D5" s="62">
        <v>1071.6955002478157</v>
      </c>
      <c r="E5" s="62">
        <v>1022.9545118297043</v>
      </c>
      <c r="F5" s="62">
        <v>876.93230848293217</v>
      </c>
      <c r="G5" s="62">
        <v>571.8325683003676</v>
      </c>
      <c r="H5" s="62">
        <v>685.75625325866724</v>
      </c>
      <c r="I5" s="62">
        <v>731.31302093330396</v>
      </c>
      <c r="J5" s="62">
        <v>517.33099999999968</v>
      </c>
      <c r="K5" s="62">
        <v>470.50699999999978</v>
      </c>
      <c r="L5" s="62">
        <v>510.31725703656923</v>
      </c>
      <c r="M5" s="62">
        <v>524.53848658480217</v>
      </c>
      <c r="N5" s="62">
        <v>587.22523563260211</v>
      </c>
      <c r="O5" s="62">
        <v>482.35059225600043</v>
      </c>
      <c r="P5" s="62">
        <v>522.42649910174021</v>
      </c>
      <c r="Q5" s="62">
        <v>543.58846897660635</v>
      </c>
      <c r="R5" s="62">
        <v>450.56399242732374</v>
      </c>
    </row>
    <row r="6" spans="1:18" ht="15" customHeight="1" x14ac:dyDescent="0.25">
      <c r="A6" s="70" t="s">
        <v>116</v>
      </c>
      <c r="B6" s="61">
        <v>6710.014107236776</v>
      </c>
      <c r="C6" s="61">
        <v>7505.358588952774</v>
      </c>
      <c r="D6" s="61">
        <v>7447.8490195224122</v>
      </c>
      <c r="E6" s="61">
        <v>8169.5957191158104</v>
      </c>
      <c r="F6" s="61">
        <v>8517.2714777046131</v>
      </c>
      <c r="G6" s="61">
        <v>8317.87691840363</v>
      </c>
      <c r="H6" s="61">
        <v>8683.8543475715269</v>
      </c>
      <c r="I6" s="61">
        <v>8852.1272489046351</v>
      </c>
      <c r="J6" s="61">
        <v>8594.5510000000013</v>
      </c>
      <c r="K6" s="61">
        <v>9244.6579999999994</v>
      </c>
      <c r="L6" s="61">
        <v>9393.6297372747231</v>
      </c>
      <c r="M6" s="61">
        <v>10017.238374455625</v>
      </c>
      <c r="N6" s="61">
        <v>10288.102903872139</v>
      </c>
      <c r="O6" s="61">
        <v>8264.7678653273306</v>
      </c>
      <c r="P6" s="61">
        <v>9444.9132914054226</v>
      </c>
      <c r="Q6" s="61">
        <v>9763.5739363769517</v>
      </c>
      <c r="R6" s="61">
        <v>10869.914019601174</v>
      </c>
    </row>
    <row r="7" spans="1:18" ht="15" customHeight="1" x14ac:dyDescent="0.25">
      <c r="A7" s="95" t="s">
        <v>67</v>
      </c>
      <c r="B7" s="62">
        <v>1146.7136545382918</v>
      </c>
      <c r="C7" s="62">
        <v>1606.3282259234325</v>
      </c>
      <c r="D7" s="62">
        <v>1818.0003923770821</v>
      </c>
      <c r="E7" s="62">
        <v>2034.4153979093762</v>
      </c>
      <c r="F7" s="62">
        <v>1958.4774502024975</v>
      </c>
      <c r="G7" s="62">
        <v>3121.1233588266095</v>
      </c>
      <c r="H7" s="62">
        <v>3469.8256037821648</v>
      </c>
      <c r="I7" s="62">
        <v>3534.7304832008781</v>
      </c>
      <c r="J7" s="62">
        <v>4918.6940000000013</v>
      </c>
      <c r="K7" s="62">
        <v>4268.3650000000025</v>
      </c>
      <c r="L7" s="62">
        <v>4363.9002850485122</v>
      </c>
      <c r="M7" s="62">
        <v>4538.3355061541379</v>
      </c>
      <c r="N7" s="62">
        <v>3985.2046686029762</v>
      </c>
      <c r="O7" s="62">
        <v>3414.0864231576566</v>
      </c>
      <c r="P7" s="62">
        <v>3851.7008178932911</v>
      </c>
      <c r="Q7" s="62">
        <v>4882.8007016201327</v>
      </c>
      <c r="R7" s="62">
        <v>5218.6752303354597</v>
      </c>
    </row>
    <row r="8" spans="1:18" ht="15" customHeight="1" x14ac:dyDescent="0.25">
      <c r="A8" s="70" t="s">
        <v>68</v>
      </c>
      <c r="B8" s="61">
        <v>14319.871324080626</v>
      </c>
      <c r="C8" s="61">
        <v>17057.40413882694</v>
      </c>
      <c r="D8" s="61">
        <v>15752.252485106457</v>
      </c>
      <c r="E8" s="61">
        <v>14025.244969798907</v>
      </c>
      <c r="F8" s="61">
        <v>14113.205484094258</v>
      </c>
      <c r="G8" s="61">
        <v>12274.173408938279</v>
      </c>
      <c r="H8" s="61">
        <v>12339.223096403997</v>
      </c>
      <c r="I8" s="61">
        <v>13247.542633013494</v>
      </c>
      <c r="J8" s="61">
        <v>11388.039000000004</v>
      </c>
      <c r="K8" s="61">
        <v>8130.5770000000102</v>
      </c>
      <c r="L8" s="61">
        <v>8927.0715082234256</v>
      </c>
      <c r="M8" s="61">
        <v>8918.9222264156979</v>
      </c>
      <c r="N8" s="61">
        <v>10078.750106121317</v>
      </c>
      <c r="O8" s="61">
        <v>8333.173983964336</v>
      </c>
      <c r="P8" s="61">
        <v>6751.9425479040765</v>
      </c>
      <c r="Q8" s="61">
        <v>7022.5055080908051</v>
      </c>
      <c r="R8" s="61">
        <v>5935.2202896392919</v>
      </c>
    </row>
    <row r="9" spans="1:18" ht="15" customHeight="1" x14ac:dyDescent="0.25">
      <c r="A9" s="95" t="s">
        <v>69</v>
      </c>
      <c r="B9" s="62">
        <v>17094.005141224814</v>
      </c>
      <c r="C9" s="62">
        <v>16508.388001379153</v>
      </c>
      <c r="D9" s="62">
        <v>17435.51951894271</v>
      </c>
      <c r="E9" s="62">
        <v>17873.746006632478</v>
      </c>
      <c r="F9" s="62">
        <v>18264.875715263839</v>
      </c>
      <c r="G9" s="62">
        <v>17868.238718021534</v>
      </c>
      <c r="H9" s="62">
        <v>16435.877511299361</v>
      </c>
      <c r="I9" s="62">
        <v>16829.05488244769</v>
      </c>
      <c r="J9" s="62">
        <v>15304.749999999998</v>
      </c>
      <c r="K9" s="62">
        <v>17726.642</v>
      </c>
      <c r="L9" s="62">
        <v>19513.667543264019</v>
      </c>
      <c r="M9" s="62">
        <v>21452.654192542235</v>
      </c>
      <c r="N9" s="62">
        <v>23552.807304127709</v>
      </c>
      <c r="O9" s="62">
        <v>17177.028651292505</v>
      </c>
      <c r="P9" s="62">
        <v>18709.619093630859</v>
      </c>
      <c r="Q9" s="62">
        <v>25171.130492081822</v>
      </c>
      <c r="R9" s="62">
        <v>24229.143227347689</v>
      </c>
    </row>
    <row r="10" spans="1:18" ht="15" customHeight="1" x14ac:dyDescent="0.25">
      <c r="A10" s="97" t="s">
        <v>117</v>
      </c>
      <c r="B10" s="61">
        <v>15908.948096544656</v>
      </c>
      <c r="C10" s="61">
        <v>17130.092428345408</v>
      </c>
      <c r="D10" s="61">
        <v>15656.906212166337</v>
      </c>
      <c r="E10" s="61">
        <v>17156.258457556269</v>
      </c>
      <c r="F10" s="61">
        <v>15078.094322616094</v>
      </c>
      <c r="G10" s="61">
        <v>14128.515287000067</v>
      </c>
      <c r="H10" s="61">
        <v>15331.097765148208</v>
      </c>
      <c r="I10" s="61">
        <v>13689.870160995248</v>
      </c>
      <c r="J10" s="61">
        <v>14639.397999999985</v>
      </c>
      <c r="K10" s="61">
        <v>20329.955999999976</v>
      </c>
      <c r="L10" s="61">
        <v>23605.469515409299</v>
      </c>
      <c r="M10" s="61">
        <v>24294.925012029096</v>
      </c>
      <c r="N10" s="61">
        <v>24926.211024756158</v>
      </c>
      <c r="O10" s="61">
        <v>15727.02450112208</v>
      </c>
      <c r="P10" s="61">
        <v>23047.627857131265</v>
      </c>
      <c r="Q10" s="61">
        <v>32472.992163799085</v>
      </c>
      <c r="R10" s="61">
        <v>35547.821297104398</v>
      </c>
    </row>
    <row r="11" spans="1:18" ht="15" customHeight="1" x14ac:dyDescent="0.25">
      <c r="A11" s="95" t="s">
        <v>70</v>
      </c>
      <c r="B11" s="62">
        <v>10789.312764683496</v>
      </c>
      <c r="C11" s="62">
        <v>11636.339596557722</v>
      </c>
      <c r="D11" s="62">
        <v>11461.601052439175</v>
      </c>
      <c r="E11" s="62">
        <v>11157.324572336456</v>
      </c>
      <c r="F11" s="62">
        <v>13684.559881081643</v>
      </c>
      <c r="G11" s="62">
        <v>15864.200502419595</v>
      </c>
      <c r="H11" s="62">
        <v>16275.177183587582</v>
      </c>
      <c r="I11" s="62">
        <v>14617.733089322226</v>
      </c>
      <c r="J11" s="62">
        <v>12619.694999999998</v>
      </c>
      <c r="K11" s="62">
        <v>10294.278999999993</v>
      </c>
      <c r="L11" s="62">
        <v>10968.761753226414</v>
      </c>
      <c r="M11" s="62">
        <v>10404.331866564253</v>
      </c>
      <c r="N11" s="62">
        <v>11731.383784210484</v>
      </c>
      <c r="O11" s="62">
        <v>3413.4124210993114</v>
      </c>
      <c r="P11" s="62">
        <v>2559.1860053341461</v>
      </c>
      <c r="Q11" s="62">
        <v>9927.3204873512495</v>
      </c>
      <c r="R11" s="62">
        <v>11719.278678931565</v>
      </c>
    </row>
    <row r="12" spans="1:18" ht="15" customHeight="1" x14ac:dyDescent="0.25">
      <c r="A12" s="97" t="s">
        <v>118</v>
      </c>
      <c r="B12" s="61">
        <v>4969.2656086677571</v>
      </c>
      <c r="C12" s="61">
        <v>5193.7458693416456</v>
      </c>
      <c r="D12" s="61">
        <v>5581.494501148778</v>
      </c>
      <c r="E12" s="61">
        <v>5572.6272999234816</v>
      </c>
      <c r="F12" s="61">
        <v>5739.7196354602938</v>
      </c>
      <c r="G12" s="61">
        <v>7225.2534050797267</v>
      </c>
      <c r="H12" s="61">
        <v>6798.5604824017146</v>
      </c>
      <c r="I12" s="61">
        <v>6673.0054597027565</v>
      </c>
      <c r="J12" s="61">
        <v>6503.0270000000046</v>
      </c>
      <c r="K12" s="61">
        <v>4863.6990000000051</v>
      </c>
      <c r="L12" s="61">
        <v>4729.8175710893947</v>
      </c>
      <c r="M12" s="61">
        <v>4376.0677486485338</v>
      </c>
      <c r="N12" s="61">
        <v>4296.9965111342326</v>
      </c>
      <c r="O12" s="61">
        <v>4118.5438470519957</v>
      </c>
      <c r="P12" s="61">
        <v>4440.3527861919001</v>
      </c>
      <c r="Q12" s="61">
        <v>4871.4465369679019</v>
      </c>
      <c r="R12" s="61">
        <v>5888.9467314841731</v>
      </c>
    </row>
    <row r="13" spans="1:18" ht="15" customHeight="1" x14ac:dyDescent="0.25">
      <c r="A13" s="95" t="s">
        <v>72</v>
      </c>
      <c r="B13" s="62">
        <v>10694.705359205394</v>
      </c>
      <c r="C13" s="62">
        <v>12869.172786405899</v>
      </c>
      <c r="D13" s="62">
        <v>10775.593694048581</v>
      </c>
      <c r="E13" s="62">
        <v>10721.844612974122</v>
      </c>
      <c r="F13" s="62">
        <v>10494.94987109262</v>
      </c>
      <c r="G13" s="62">
        <v>10481.535035157533</v>
      </c>
      <c r="H13" s="62">
        <v>10332.03164372615</v>
      </c>
      <c r="I13" s="62">
        <v>11319.604617731929</v>
      </c>
      <c r="J13" s="62">
        <v>11517.223000000007</v>
      </c>
      <c r="K13" s="62">
        <v>13253.178000000018</v>
      </c>
      <c r="L13" s="62">
        <v>12990.695740811518</v>
      </c>
      <c r="M13" s="62">
        <v>13953.069046403032</v>
      </c>
      <c r="N13" s="62">
        <v>14930.917777404928</v>
      </c>
      <c r="O13" s="62">
        <v>13700.943376755344</v>
      </c>
      <c r="P13" s="62">
        <v>12488.233166452315</v>
      </c>
      <c r="Q13" s="62">
        <v>12794.049706122561</v>
      </c>
      <c r="R13" s="62">
        <v>13912.892579213942</v>
      </c>
    </row>
    <row r="14" spans="1:18" ht="15" customHeight="1" x14ac:dyDescent="0.25">
      <c r="A14" s="70" t="s">
        <v>73</v>
      </c>
      <c r="B14" s="61">
        <v>14896.915903476965</v>
      </c>
      <c r="C14" s="61">
        <v>15574.963533388542</v>
      </c>
      <c r="D14" s="61">
        <v>15137.714533902139</v>
      </c>
      <c r="E14" s="61">
        <v>15620.990464523564</v>
      </c>
      <c r="F14" s="61">
        <v>15874.439029098321</v>
      </c>
      <c r="G14" s="61">
        <v>15861.150437410408</v>
      </c>
      <c r="H14" s="61">
        <v>15888.46646229137</v>
      </c>
      <c r="I14" s="61">
        <v>15937.459418178867</v>
      </c>
      <c r="J14" s="61">
        <v>16334.933000000008</v>
      </c>
      <c r="K14" s="61">
        <v>16877.672000000006</v>
      </c>
      <c r="L14" s="61">
        <v>16951.71370667237</v>
      </c>
      <c r="M14" s="61">
        <v>17335.035259165281</v>
      </c>
      <c r="N14" s="61">
        <v>19060.674221924313</v>
      </c>
      <c r="O14" s="61">
        <v>17035.433938424951</v>
      </c>
      <c r="P14" s="61">
        <v>18061.530022141786</v>
      </c>
      <c r="Q14" s="61">
        <v>18668.378613340192</v>
      </c>
      <c r="R14" s="61">
        <v>19971.623006910606</v>
      </c>
    </row>
    <row r="15" spans="1:18" ht="15" customHeight="1" x14ac:dyDescent="0.25">
      <c r="A15" s="95" t="s">
        <v>74</v>
      </c>
      <c r="B15" s="62">
        <v>2917.4034813248841</v>
      </c>
      <c r="C15" s="62">
        <v>3259.7618277533729</v>
      </c>
      <c r="D15" s="62">
        <v>3255.5360169860578</v>
      </c>
      <c r="E15" s="62">
        <v>4016.4303597255789</v>
      </c>
      <c r="F15" s="62">
        <v>4431.9012271571664</v>
      </c>
      <c r="G15" s="62">
        <v>4515.5688902133234</v>
      </c>
      <c r="H15" s="62">
        <v>4750.0942065270465</v>
      </c>
      <c r="I15" s="62">
        <v>4506.2236467380762</v>
      </c>
      <c r="J15" s="62">
        <v>5721.4779999999982</v>
      </c>
      <c r="K15" s="62">
        <v>5913.9129999999959</v>
      </c>
      <c r="L15" s="62">
        <v>6490.3622669244378</v>
      </c>
      <c r="M15" s="62">
        <v>6558.8975023399671</v>
      </c>
      <c r="N15" s="62">
        <v>6286.0836672294399</v>
      </c>
      <c r="O15" s="62">
        <v>3185.8886733837667</v>
      </c>
      <c r="P15" s="62">
        <v>4272.892476216437</v>
      </c>
      <c r="Q15" s="62">
        <v>5568.0809613356723</v>
      </c>
      <c r="R15" s="62">
        <v>6508.597811536526</v>
      </c>
    </row>
    <row r="16" spans="1:18" ht="15" customHeight="1" x14ac:dyDescent="0.25">
      <c r="A16" s="70" t="s">
        <v>75</v>
      </c>
      <c r="B16" s="61">
        <v>12739.206368735984</v>
      </c>
      <c r="C16" s="61">
        <v>12809.048974861402</v>
      </c>
      <c r="D16" s="61">
        <v>14614.779447343557</v>
      </c>
      <c r="E16" s="61">
        <v>14696.38070059691</v>
      </c>
      <c r="F16" s="61">
        <v>16442.715027462535</v>
      </c>
      <c r="G16" s="61">
        <v>16543.216429452437</v>
      </c>
      <c r="H16" s="61">
        <v>16621.484406562835</v>
      </c>
      <c r="I16" s="61">
        <v>17634.422685842208</v>
      </c>
      <c r="J16" s="61">
        <v>18244.604000000003</v>
      </c>
      <c r="K16" s="61">
        <v>18827.972999999994</v>
      </c>
      <c r="L16" s="61">
        <v>18629.835570782729</v>
      </c>
      <c r="M16" s="61">
        <v>19774.827487367224</v>
      </c>
      <c r="N16" s="61">
        <v>22876.43692695459</v>
      </c>
      <c r="O16" s="61">
        <v>22140.013101602177</v>
      </c>
      <c r="P16" s="61">
        <v>22214.349020095648</v>
      </c>
      <c r="Q16" s="61">
        <v>20365.339395081923</v>
      </c>
      <c r="R16" s="61">
        <v>22237.181033084809</v>
      </c>
    </row>
    <row r="17" spans="1:18" ht="15" customHeight="1" x14ac:dyDescent="0.25">
      <c r="A17" s="95" t="s">
        <v>76</v>
      </c>
      <c r="B17" s="62">
        <v>6521.402280763883</v>
      </c>
      <c r="C17" s="62">
        <v>7026.5819999168725</v>
      </c>
      <c r="D17" s="62">
        <v>7134.8457396632393</v>
      </c>
      <c r="E17" s="62">
        <v>7513.5704888671116</v>
      </c>
      <c r="F17" s="62">
        <v>7975.6865936173754</v>
      </c>
      <c r="G17" s="62">
        <v>8496.9453744150742</v>
      </c>
      <c r="H17" s="62">
        <v>8394.8545906074269</v>
      </c>
      <c r="I17" s="62">
        <v>8690.8097613269329</v>
      </c>
      <c r="J17" s="62">
        <v>8717.3349999999955</v>
      </c>
      <c r="K17" s="62">
        <v>9337.1179999999931</v>
      </c>
      <c r="L17" s="62">
        <v>8719.9986684842861</v>
      </c>
      <c r="M17" s="62">
        <v>8926.5673753349711</v>
      </c>
      <c r="N17" s="62">
        <v>9054.2582578770871</v>
      </c>
      <c r="O17" s="62">
        <v>8625.8112166369501</v>
      </c>
      <c r="P17" s="62">
        <v>10148.753462221926</v>
      </c>
      <c r="Q17" s="62">
        <v>10003.913373699983</v>
      </c>
      <c r="R17" s="62">
        <v>9430.0338955405277</v>
      </c>
    </row>
    <row r="18" spans="1:18" ht="15" customHeight="1" x14ac:dyDescent="0.25">
      <c r="A18" s="70" t="s">
        <v>115</v>
      </c>
      <c r="B18" s="61">
        <v>1883.8697313282439</v>
      </c>
      <c r="C18" s="61">
        <v>2017.4184727557169</v>
      </c>
      <c r="D18" s="61">
        <v>2119.450151581274</v>
      </c>
      <c r="E18" s="61">
        <v>2318.8037510552995</v>
      </c>
      <c r="F18" s="61">
        <v>2684.8399192790939</v>
      </c>
      <c r="G18" s="61">
        <v>2391.1433270445391</v>
      </c>
      <c r="H18" s="61">
        <v>3049.3660711266325</v>
      </c>
      <c r="I18" s="61">
        <v>3254.2410260888014</v>
      </c>
      <c r="J18" s="61">
        <v>3201.4630000000011</v>
      </c>
      <c r="K18" s="61">
        <v>3258.2239999999993</v>
      </c>
      <c r="L18" s="61">
        <v>3608.1455367870135</v>
      </c>
      <c r="M18" s="61">
        <v>3584.2489322021138</v>
      </c>
      <c r="N18" s="61">
        <v>4031.4270687003645</v>
      </c>
      <c r="O18" s="61">
        <v>4554.5037435840477</v>
      </c>
      <c r="P18" s="61">
        <v>5729.9694305792527</v>
      </c>
      <c r="Q18" s="61">
        <v>5204.1740043687205</v>
      </c>
      <c r="R18" s="61">
        <v>4600.2733643631473</v>
      </c>
    </row>
    <row r="19" spans="1:18" ht="15" customHeight="1" x14ac:dyDescent="0.25">
      <c r="A19" s="95" t="s">
        <v>112</v>
      </c>
      <c r="B19" s="62">
        <v>2082.0288417028191</v>
      </c>
      <c r="C19" s="62">
        <v>1999.3376464186026</v>
      </c>
      <c r="D19" s="62">
        <v>2289.7994164402826</v>
      </c>
      <c r="E19" s="62">
        <v>2315.8288921522567</v>
      </c>
      <c r="F19" s="62">
        <v>2278.7278243862297</v>
      </c>
      <c r="G19" s="62">
        <v>3291.035651500285</v>
      </c>
      <c r="H19" s="62">
        <v>2879.4980556573528</v>
      </c>
      <c r="I19" s="62">
        <v>3753.8786065024979</v>
      </c>
      <c r="J19" s="62">
        <v>3981.5409999999997</v>
      </c>
      <c r="K19" s="62">
        <v>3752.9350000000013</v>
      </c>
      <c r="L19" s="62">
        <v>3921.708260470542</v>
      </c>
      <c r="M19" s="62">
        <v>4158.6718100234239</v>
      </c>
      <c r="N19" s="62">
        <v>5005.6471069456211</v>
      </c>
      <c r="O19" s="62">
        <v>2497.7512918467519</v>
      </c>
      <c r="P19" s="62">
        <v>3511.5342809475687</v>
      </c>
      <c r="Q19" s="62">
        <v>4439.1980920543465</v>
      </c>
      <c r="R19" s="62">
        <v>5528.8293452084372</v>
      </c>
    </row>
    <row r="20" spans="1:18" s="64" customFormat="1" ht="15" customHeight="1" x14ac:dyDescent="0.25">
      <c r="A20" s="99" t="s">
        <v>78</v>
      </c>
      <c r="B20" s="63">
        <v>131155.24623431137</v>
      </c>
      <c r="C20" s="63">
        <v>140550.92822234484</v>
      </c>
      <c r="D20" s="63">
        <v>140139.39002771617</v>
      </c>
      <c r="E20" s="63">
        <v>142375.42452098452</v>
      </c>
      <c r="F20" s="63">
        <v>146692.67850362347</v>
      </c>
      <c r="G20" s="63">
        <v>150838.0141665806</v>
      </c>
      <c r="H20" s="63">
        <v>151655.06113750979</v>
      </c>
      <c r="I20" s="63">
        <v>153363.04018549787</v>
      </c>
      <c r="J20" s="63">
        <v>153348.76499999984</v>
      </c>
      <c r="K20" s="63">
        <v>158448.49599999987</v>
      </c>
      <c r="L20" s="63">
        <v>163521.7994088289</v>
      </c>
      <c r="M20" s="63">
        <v>167255.05516803186</v>
      </c>
      <c r="N20" s="63">
        <v>179826.1761398314</v>
      </c>
      <c r="O20" s="63">
        <v>141487.51577050483</v>
      </c>
      <c r="P20" s="63">
        <v>151376.33110666744</v>
      </c>
      <c r="Q20" s="63">
        <v>175697.28334404793</v>
      </c>
      <c r="R20" s="63">
        <v>184910.67182694416</v>
      </c>
    </row>
    <row r="21" spans="1:18" ht="15" customHeight="1" x14ac:dyDescent="0.25">
      <c r="A21" s="95" t="s">
        <v>79</v>
      </c>
      <c r="B21" s="62">
        <v>19616.5954759499</v>
      </c>
      <c r="C21" s="62">
        <v>20827.261296069621</v>
      </c>
      <c r="D21" s="62">
        <v>18783.812081397526</v>
      </c>
      <c r="E21" s="62">
        <v>19484.085150057424</v>
      </c>
      <c r="F21" s="62">
        <v>21549.647127683278</v>
      </c>
      <c r="G21" s="62">
        <v>19220.701009770033</v>
      </c>
      <c r="H21" s="62">
        <v>19475.562364642265</v>
      </c>
      <c r="I21" s="62">
        <v>18971.009444029387</v>
      </c>
      <c r="J21" s="62">
        <v>20562.049000000014</v>
      </c>
      <c r="K21" s="62">
        <v>22906.944000000014</v>
      </c>
      <c r="L21" s="62">
        <v>26274.59614871884</v>
      </c>
      <c r="M21" s="62">
        <v>29867.809878913522</v>
      </c>
      <c r="N21" s="62">
        <v>30847.821049715414</v>
      </c>
      <c r="O21" s="62">
        <v>25545.903720882518</v>
      </c>
      <c r="P21" s="62">
        <v>27417.586605813001</v>
      </c>
      <c r="Q21" s="62">
        <v>34723.527010077887</v>
      </c>
      <c r="R21" s="62">
        <v>36317.180525758638</v>
      </c>
    </row>
    <row r="22" spans="1:18" ht="15" customHeight="1" x14ac:dyDescent="0.25">
      <c r="A22" s="65" t="s">
        <v>80</v>
      </c>
      <c r="B22" s="66">
        <v>150752.04250859175</v>
      </c>
      <c r="C22" s="66">
        <v>161363.49584452785</v>
      </c>
      <c r="D22" s="66">
        <v>158937.25565098954</v>
      </c>
      <c r="E22" s="66">
        <v>161856.00990413406</v>
      </c>
      <c r="F22" s="66">
        <v>168208.40219752601</v>
      </c>
      <c r="G22" s="66">
        <v>170031.19003730608</v>
      </c>
      <c r="H22" s="66">
        <v>171106.01958288965</v>
      </c>
      <c r="I22" s="66">
        <v>172298.05850008194</v>
      </c>
      <c r="J22" s="66">
        <v>173910.81399999995</v>
      </c>
      <c r="K22" s="66">
        <v>181355.43999999994</v>
      </c>
      <c r="L22" s="66">
        <v>189609.49704920268</v>
      </c>
      <c r="M22" s="66">
        <v>196638.25394438655</v>
      </c>
      <c r="N22" s="66">
        <v>210300.3383167994</v>
      </c>
      <c r="O22" s="66">
        <v>166546.77267962249</v>
      </c>
      <c r="P22" s="66">
        <v>178260.89007204992</v>
      </c>
      <c r="Q22" s="66">
        <v>209347.43340244758</v>
      </c>
      <c r="R22" s="66">
        <v>220128.13254307743</v>
      </c>
    </row>
    <row r="24" spans="1:18" ht="15" customHeight="1" x14ac:dyDescent="0.25">
      <c r="A24" s="34" t="s">
        <v>120</v>
      </c>
    </row>
    <row r="25" spans="1:18" ht="15" customHeight="1" x14ac:dyDescent="0.25">
      <c r="A25" s="32" t="s">
        <v>113</v>
      </c>
    </row>
    <row r="26" spans="1:18" ht="15" customHeight="1" x14ac:dyDescent="0.25">
      <c r="A26" s="83" t="s">
        <v>135</v>
      </c>
    </row>
    <row r="27" spans="1:18" ht="15" customHeight="1" x14ac:dyDescent="0.25">
      <c r="M27" s="113"/>
    </row>
    <row r="28" spans="1:18" ht="15" customHeight="1" x14ac:dyDescent="0.25">
      <c r="M28" s="113"/>
    </row>
  </sheetData>
  <pageMargins left="0.7" right="0.7" top="0.75" bottom="0.75" header="0.3" footer="0.3"/>
  <pageSetup paperSize="9" scale="63" orientation="landscape" r:id="rId1"/>
  <headerFooter>
    <oddHeader>&amp;C&amp;G</oddHeader>
  </headerFooter>
  <legacyDrawingHF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EADD82691B64141BCC1FC35400592E9" ma:contentTypeVersion="8" ma:contentTypeDescription="Criar um novo documento." ma:contentTypeScope="" ma:versionID="7e930bc4db072578b6fb3de1edf6b7d6">
  <xsd:schema xmlns:xsd="http://www.w3.org/2001/XMLSchema" xmlns:xs="http://www.w3.org/2001/XMLSchema" xmlns:p="http://schemas.microsoft.com/office/2006/metadata/properties" xmlns:ns3="782227f8-678f-4ccb-8d74-36fbe3478a4e" targetNamespace="http://schemas.microsoft.com/office/2006/metadata/properties" ma:root="true" ma:fieldsID="891aa967d5cbdc9922b799165982e697" ns3:_="">
    <xsd:import namespace="782227f8-678f-4ccb-8d74-36fbe3478a4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2227f8-678f-4ccb-8d74-36fbe3478a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82227f8-678f-4ccb-8d74-36fbe3478a4e" xsi:nil="true"/>
  </documentManagement>
</p:properties>
</file>

<file path=customXml/itemProps1.xml><?xml version="1.0" encoding="utf-8"?>
<ds:datastoreItem xmlns:ds="http://schemas.openxmlformats.org/officeDocument/2006/customXml" ds:itemID="{17E0A895-8F97-4A35-B498-E1A629D7EA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2227f8-678f-4ccb-8d74-36fbe3478a4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5F4D26-5FEE-4B5B-8658-DA8D68638F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994F8E-13D6-4FBC-BDCE-4525A8E52C17}">
  <ds:schemaRefs>
    <ds:schemaRef ds:uri="782227f8-678f-4ccb-8d74-36fbe3478a4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12</vt:i4>
      </vt:variant>
      <vt:variant>
        <vt:lpstr>Intervalos Nomeados</vt:lpstr>
      </vt:variant>
      <vt:variant>
        <vt:i4>1</vt:i4>
      </vt:variant>
    </vt:vector>
  </HeadingPairs>
  <TitlesOfParts>
    <vt:vector size="13" baseType="lpstr">
      <vt:lpstr>capa </vt:lpstr>
      <vt:lpstr>Indice</vt:lpstr>
      <vt:lpstr>Q1.1</vt:lpstr>
      <vt:lpstr>Q1.2</vt:lpstr>
      <vt:lpstr>Q1.3</vt:lpstr>
      <vt:lpstr>Q1.4</vt:lpstr>
      <vt:lpstr>Q1.5</vt:lpstr>
      <vt:lpstr>Q2.1</vt:lpstr>
      <vt:lpstr>Q2.2</vt:lpstr>
      <vt:lpstr>Q2.3</vt:lpstr>
      <vt:lpstr>Q2.4</vt:lpstr>
      <vt:lpstr>Q2.5</vt:lpstr>
      <vt:lpstr>Q2.3!Area_de_impressao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António dos Santos Fernandes</dc:creator>
  <cp:lastModifiedBy>INECV - Rosangela Gisele Garcia Silva</cp:lastModifiedBy>
  <cp:lastPrinted>2024-04-04T09:19:53Z</cp:lastPrinted>
  <dcterms:created xsi:type="dcterms:W3CDTF">2023-03-19T22:08:30Z</dcterms:created>
  <dcterms:modified xsi:type="dcterms:W3CDTF">2024-07-01T09:37:45Z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0x0101008EADD82691B64141BCC1FC35400592E9</vt:lpwstr>
  </property>
</Properties>
</file>