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Contas Nacionais\Trimestrais\2024\"/>
    </mc:Choice>
  </mc:AlternateContent>
  <xr:revisionPtr revIDLastSave="0" documentId="8_{07F91244-EDE0-4D16-BE87-4A8CCD074A19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capa " sheetId="14" r:id="rId1"/>
    <sheet name="Indice" sheetId="9" r:id="rId2"/>
    <sheet name="Q1.1" sheetId="1" r:id="rId3"/>
    <sheet name="Q1.2" sheetId="2" r:id="rId4"/>
    <sheet name="Q1.3" sheetId="10" r:id="rId5"/>
    <sheet name="Q1.4" sheetId="3" r:id="rId6"/>
    <sheet name="Q1.5" sheetId="4" r:id="rId7"/>
    <sheet name="Q2.1" sheetId="7" r:id="rId8"/>
    <sheet name="Q2.2" sheetId="8" r:id="rId9"/>
    <sheet name="Q2.3" sheetId="11" r:id="rId10"/>
    <sheet name="Q2.4" sheetId="5" r:id="rId11"/>
    <sheet name="Q2.5" sheetId="6" r:id="rId12"/>
  </sheets>
  <definedNames>
    <definedName name="_xlnm.Print_Area" localSheetId="9">'Q2.3'!$A$2:$P$22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10" l="1"/>
  <c r="C21" i="10"/>
  <c r="E21" i="10"/>
  <c r="D21" i="10"/>
  <c r="P21" i="10" l="1"/>
  <c r="K21" i="10"/>
  <c r="O21" i="10"/>
  <c r="Q21" i="10"/>
  <c r="L21" i="10"/>
  <c r="W21" i="10"/>
  <c r="I21" i="10"/>
  <c r="X21" i="10"/>
  <c r="S21" i="10"/>
  <c r="Y21" i="10"/>
  <c r="AB21" i="10"/>
  <c r="M21" i="10"/>
  <c r="H21" i="10"/>
  <c r="G21" i="10"/>
  <c r="U21" i="10"/>
  <c r="T21" i="10"/>
  <c r="AC21" i="10" l="1"/>
  <c r="V21" i="10"/>
  <c r="AF21" i="10"/>
  <c r="AG21" i="10"/>
  <c r="AE21" i="10"/>
  <c r="B21" i="10" l="1"/>
  <c r="F21" i="10"/>
  <c r="F21" i="11"/>
  <c r="J21" i="10"/>
  <c r="Z21" i="10"/>
  <c r="D21" i="11"/>
  <c r="AJ21" i="10"/>
  <c r="B21" i="11"/>
  <c r="AI21" i="10"/>
  <c r="R21" i="10"/>
  <c r="N21" i="10"/>
  <c r="AK21" i="10"/>
  <c r="G21" i="11"/>
  <c r="C21" i="11" l="1"/>
  <c r="H21" i="11"/>
  <c r="AM21" i="10"/>
  <c r="AN21" i="10"/>
  <c r="AO21" i="10"/>
  <c r="E21" i="11"/>
  <c r="AD21" i="10" l="1"/>
  <c r="AQ21" i="10"/>
  <c r="AS21" i="10"/>
  <c r="AR21" i="10"/>
  <c r="I21" i="11" l="1"/>
  <c r="AV21" i="10"/>
  <c r="AH21" i="10"/>
  <c r="AU21" i="10"/>
  <c r="AW21" i="10"/>
  <c r="AL21" i="10" l="1"/>
  <c r="AY21" i="10"/>
  <c r="J21" i="11"/>
  <c r="AZ21" i="10"/>
  <c r="AP21" i="10" l="1"/>
  <c r="BA21" i="10"/>
  <c r="K21" i="11"/>
  <c r="BD21" i="10" l="1"/>
  <c r="BC21" i="10"/>
  <c r="L21" i="11"/>
  <c r="AT21" i="10"/>
  <c r="BE21" i="10"/>
  <c r="BI21" i="10" l="1"/>
  <c r="AX21" i="10"/>
  <c r="BH21" i="10"/>
  <c r="BG21" i="10"/>
  <c r="M21" i="11"/>
  <c r="N21" i="11" l="1"/>
  <c r="BB21" i="10"/>
  <c r="BL21" i="10"/>
  <c r="BM21" i="10"/>
  <c r="BK21" i="10" l="1"/>
  <c r="BO21" i="10"/>
  <c r="BF21" i="10"/>
  <c r="O21" i="11"/>
  <c r="P21" i="11" l="1"/>
  <c r="BJ21" i="10" l="1"/>
  <c r="BN21" i="10"/>
  <c r="Q21" i="11"/>
  <c r="C14" i="10" l="1"/>
  <c r="D14" i="10"/>
  <c r="E14" i="10"/>
  <c r="S14" i="10"/>
  <c r="X14" i="10"/>
  <c r="M14" i="10"/>
  <c r="P14" i="10" l="1"/>
  <c r="G14" i="10"/>
  <c r="Y14" i="10"/>
  <c r="L14" i="10"/>
  <c r="AA14" i="10"/>
  <c r="Q14" i="10"/>
  <c r="AB14" i="10"/>
  <c r="H14" i="10"/>
  <c r="K14" i="10"/>
  <c r="AC14" i="10"/>
  <c r="U14" i="10"/>
  <c r="O14" i="10"/>
  <c r="I14" i="10"/>
  <c r="T14" i="10"/>
  <c r="W14" i="10"/>
  <c r="AG14" i="10" l="1"/>
  <c r="AF14" i="10"/>
  <c r="B14" i="10"/>
  <c r="AE14" i="10"/>
  <c r="AB19" i="10"/>
  <c r="C19" i="10"/>
  <c r="E19" i="10"/>
  <c r="D19" i="10"/>
  <c r="I19" i="10"/>
  <c r="Q19" i="10"/>
  <c r="P19" i="10"/>
  <c r="Y6" i="10"/>
  <c r="E6" i="10"/>
  <c r="C6" i="10"/>
  <c r="D6" i="10"/>
  <c r="O6" i="10" l="1"/>
  <c r="Q6" i="10"/>
  <c r="M6" i="10"/>
  <c r="U19" i="10"/>
  <c r="S19" i="10"/>
  <c r="G6" i="10"/>
  <c r="F14" i="10"/>
  <c r="H6" i="10"/>
  <c r="T6" i="10"/>
  <c r="G19" i="10"/>
  <c r="L6" i="10"/>
  <c r="R14" i="10"/>
  <c r="X6" i="10"/>
  <c r="W6" i="10"/>
  <c r="L19" i="10"/>
  <c r="AG6" i="10"/>
  <c r="AF6" i="10"/>
  <c r="AG19" i="10"/>
  <c r="O19" i="10"/>
  <c r="AF19" i="10"/>
  <c r="B14" i="11"/>
  <c r="C14" i="11"/>
  <c r="AK14" i="10"/>
  <c r="J14" i="10"/>
  <c r="N14" i="10"/>
  <c r="AE19" i="10"/>
  <c r="AI14" i="10"/>
  <c r="AJ14" i="10"/>
  <c r="K6" i="10"/>
  <c r="Y19" i="10"/>
  <c r="V14" i="10"/>
  <c r="M19" i="10"/>
  <c r="K19" i="10"/>
  <c r="P6" i="10"/>
  <c r="Z14" i="10"/>
  <c r="U6" i="10"/>
  <c r="AA6" i="10"/>
  <c r="I6" i="10"/>
  <c r="AB6" i="10"/>
  <c r="S6" i="10"/>
  <c r="AE6" i="10"/>
  <c r="AC6" i="10"/>
  <c r="H19" i="10"/>
  <c r="E14" i="11" l="1"/>
  <c r="AC19" i="10"/>
  <c r="G14" i="11"/>
  <c r="AI6" i="10"/>
  <c r="AK6" i="10"/>
  <c r="AJ6" i="10"/>
  <c r="AK19" i="10"/>
  <c r="H14" i="11"/>
  <c r="D14" i="11"/>
  <c r="AM14" i="10"/>
  <c r="AI19" i="10"/>
  <c r="T19" i="10"/>
  <c r="X19" i="10"/>
  <c r="B19" i="10"/>
  <c r="AJ19" i="10"/>
  <c r="F14" i="11"/>
  <c r="W19" i="10"/>
  <c r="AA19" i="10"/>
  <c r="AO14" i="10"/>
  <c r="B6" i="10"/>
  <c r="AN14" i="10"/>
  <c r="V6" i="10" l="1"/>
  <c r="N19" i="10"/>
  <c r="J6" i="10"/>
  <c r="Z6" i="10"/>
  <c r="V19" i="10"/>
  <c r="N6" i="10"/>
  <c r="Z19" i="10"/>
  <c r="AR14" i="10"/>
  <c r="B6" i="11"/>
  <c r="AS14" i="10"/>
  <c r="F19" i="10"/>
  <c r="AM19" i="10"/>
  <c r="AN19" i="10"/>
  <c r="J19" i="10"/>
  <c r="F6" i="10"/>
  <c r="AO19" i="10"/>
  <c r="AQ14" i="10"/>
  <c r="B19" i="11"/>
  <c r="AM6" i="10"/>
  <c r="AD14" i="10"/>
  <c r="R6" i="10"/>
  <c r="AD6" i="10"/>
  <c r="R19" i="10"/>
  <c r="AN6" i="10"/>
  <c r="AO6" i="10"/>
  <c r="F6" i="11" l="1"/>
  <c r="G6" i="11"/>
  <c r="E19" i="11"/>
  <c r="D19" i="11"/>
  <c r="H19" i="11"/>
  <c r="AQ6" i="10"/>
  <c r="AD19" i="10"/>
  <c r="AH14" i="10"/>
  <c r="AU14" i="10"/>
  <c r="C6" i="11"/>
  <c r="D6" i="11"/>
  <c r="AW14" i="10"/>
  <c r="AV14" i="10"/>
  <c r="I6" i="11"/>
  <c r="C19" i="11"/>
  <c r="I14" i="11"/>
  <c r="G19" i="11"/>
  <c r="F19" i="11"/>
  <c r="H6" i="11"/>
  <c r="AR19" i="10"/>
  <c r="AQ19" i="10"/>
  <c r="AS6" i="10"/>
  <c r="AS19" i="10"/>
  <c r="AR6" i="10"/>
  <c r="E6" i="11"/>
  <c r="AU19" i="10" l="1"/>
  <c r="AV19" i="10"/>
  <c r="AL14" i="10"/>
  <c r="AV6" i="10"/>
  <c r="AY14" i="10"/>
  <c r="AW19" i="10"/>
  <c r="J14" i="11"/>
  <c r="AH6" i="10"/>
  <c r="AW6" i="10"/>
  <c r="AH19" i="10"/>
  <c r="I19" i="11"/>
  <c r="AZ14" i="10"/>
  <c r="AU6" i="10"/>
  <c r="BA14" i="10" l="1"/>
  <c r="AL19" i="10"/>
  <c r="J6" i="11"/>
  <c r="AY6" i="10"/>
  <c r="AP14" i="10"/>
  <c r="K14" i="11"/>
  <c r="AZ6" i="10"/>
  <c r="AL6" i="10"/>
  <c r="AZ19" i="10"/>
  <c r="AY19" i="10"/>
  <c r="J19" i="11"/>
  <c r="BA6" i="10" l="1"/>
  <c r="L14" i="11"/>
  <c r="BD14" i="10"/>
  <c r="AT14" i="10"/>
  <c r="AP19" i="10"/>
  <c r="BA19" i="10"/>
  <c r="K19" i="11"/>
  <c r="K6" i="11"/>
  <c r="BC14" i="10"/>
  <c r="AP6" i="10"/>
  <c r="BE14" i="10"/>
  <c r="AT19" i="10" l="1"/>
  <c r="BE6" i="10"/>
  <c r="BH14" i="10"/>
  <c r="BC19" i="10"/>
  <c r="L6" i="11"/>
  <c r="BC6" i="10"/>
  <c r="BD6" i="10"/>
  <c r="AX14" i="10"/>
  <c r="BE19" i="10"/>
  <c r="M14" i="11"/>
  <c r="BD19" i="10"/>
  <c r="AT6" i="10"/>
  <c r="BG14" i="10"/>
  <c r="L19" i="11"/>
  <c r="BI14" i="10"/>
  <c r="AX19" i="10" l="1"/>
  <c r="M6" i="11"/>
  <c r="BI19" i="10"/>
  <c r="BH6" i="10"/>
  <c r="BG6" i="10"/>
  <c r="M19" i="11"/>
  <c r="BL14" i="10"/>
  <c r="N14" i="11"/>
  <c r="BB14" i="10"/>
  <c r="BH19" i="10"/>
  <c r="BM14" i="10"/>
  <c r="BG19" i="10"/>
  <c r="BI6" i="10"/>
  <c r="AX6" i="10"/>
  <c r="BK14" i="10" l="1"/>
  <c r="BO14" i="10"/>
  <c r="BF14" i="10"/>
  <c r="BM19" i="10"/>
  <c r="N6" i="11"/>
  <c r="BL19" i="10"/>
  <c r="BL6" i="10"/>
  <c r="BB6" i="10"/>
  <c r="N19" i="11"/>
  <c r="BM6" i="10"/>
  <c r="BB19" i="10"/>
  <c r="O14" i="11"/>
  <c r="BK6" i="10" l="1"/>
  <c r="BO6" i="10"/>
  <c r="BK19" i="10"/>
  <c r="BO19" i="10"/>
  <c r="O6" i="11"/>
  <c r="O19" i="11"/>
  <c r="BF19" i="10"/>
  <c r="BF6" i="10"/>
  <c r="P14" i="11"/>
  <c r="BJ14" i="10" l="1"/>
  <c r="BN14" i="10"/>
  <c r="P19" i="11"/>
  <c r="Q14" i="11"/>
  <c r="P6" i="11"/>
  <c r="BJ19" i="10" l="1"/>
  <c r="BN19" i="10"/>
  <c r="BJ6" i="10"/>
  <c r="BN6" i="10"/>
  <c r="Q19" i="11"/>
  <c r="Q6" i="11"/>
  <c r="D13" i="10" l="1"/>
  <c r="E13" i="10"/>
  <c r="C13" i="10"/>
  <c r="H13" i="10" l="1"/>
  <c r="T13" i="10"/>
  <c r="P13" i="10"/>
  <c r="I13" i="10"/>
  <c r="S13" i="10"/>
  <c r="Q13" i="10"/>
  <c r="W13" i="10"/>
  <c r="Y13" i="10"/>
  <c r="X13" i="10"/>
  <c r="O13" i="10"/>
  <c r="AB13" i="10"/>
  <c r="G13" i="10"/>
  <c r="U13" i="10"/>
  <c r="AF13" i="10"/>
  <c r="M13" i="10"/>
  <c r="AG13" i="10"/>
  <c r="AE13" i="10"/>
  <c r="K13" i="10"/>
  <c r="AA13" i="10"/>
  <c r="L13" i="10"/>
  <c r="AC13" i="10"/>
  <c r="AI13" i="10" l="1"/>
  <c r="B13" i="10"/>
  <c r="AJ13" i="10"/>
  <c r="AK13" i="10"/>
  <c r="V13" i="10" l="1"/>
  <c r="R13" i="10"/>
  <c r="AO13" i="10"/>
  <c r="B13" i="11"/>
  <c r="AN13" i="10"/>
  <c r="Z13" i="10"/>
  <c r="F13" i="10"/>
  <c r="J13" i="10"/>
  <c r="N13" i="10"/>
  <c r="AD13" i="10"/>
  <c r="AM13" i="10"/>
  <c r="H13" i="11" l="1"/>
  <c r="G13" i="11"/>
  <c r="E13" i="11"/>
  <c r="C13" i="11"/>
  <c r="AQ13" i="10"/>
  <c r="I13" i="11"/>
  <c r="F13" i="11"/>
  <c r="AR13" i="10"/>
  <c r="AS13" i="10"/>
  <c r="D13" i="11"/>
  <c r="AW13" i="10" l="1"/>
  <c r="AU13" i="10"/>
  <c r="AH13" i="10"/>
  <c r="AV13" i="10"/>
  <c r="J13" i="11" l="1"/>
  <c r="AZ13" i="10"/>
  <c r="AL13" i="10"/>
  <c r="AY13" i="10"/>
  <c r="BA13" i="10" l="1"/>
  <c r="K13" i="11"/>
  <c r="AP13" i="10"/>
  <c r="BE13" i="10" l="1"/>
  <c r="AT13" i="10"/>
  <c r="BC13" i="10"/>
  <c r="BD13" i="10"/>
  <c r="L13" i="11"/>
  <c r="BI13" i="10" l="1"/>
  <c r="AX13" i="10"/>
  <c r="M13" i="11"/>
  <c r="BH13" i="10"/>
  <c r="BG13" i="10"/>
  <c r="AF7" i="10" l="1"/>
  <c r="N13" i="11"/>
  <c r="BM13" i="10"/>
  <c r="BL13" i="10"/>
  <c r="BB13" i="10"/>
  <c r="C7" i="10"/>
  <c r="E7" i="10"/>
  <c r="D7" i="10"/>
  <c r="H7" i="10"/>
  <c r="W7" i="10"/>
  <c r="Y7" i="10"/>
  <c r="BK13" i="10" l="1"/>
  <c r="BO13" i="10"/>
  <c r="X7" i="10"/>
  <c r="L7" i="10"/>
  <c r="M7" i="10"/>
  <c r="I7" i="10"/>
  <c r="AA7" i="10"/>
  <c r="Q7" i="10"/>
  <c r="O7" i="10"/>
  <c r="AG7" i="10"/>
  <c r="K7" i="10"/>
  <c r="AB7" i="10"/>
  <c r="AE7" i="10"/>
  <c r="BF13" i="10"/>
  <c r="O13" i="11"/>
  <c r="AC7" i="10"/>
  <c r="G7" i="10"/>
  <c r="S7" i="10"/>
  <c r="T7" i="10"/>
  <c r="U7" i="10"/>
  <c r="P7" i="10"/>
  <c r="P13" i="11" l="1"/>
  <c r="AI7" i="10"/>
  <c r="AJ7" i="10"/>
  <c r="AK7" i="10"/>
  <c r="B7" i="10"/>
  <c r="R7" i="10"/>
  <c r="BJ13" i="10" l="1"/>
  <c r="BN13" i="10"/>
  <c r="J7" i="10"/>
  <c r="B7" i="11"/>
  <c r="AD7" i="10"/>
  <c r="F7" i="10"/>
  <c r="C7" i="11"/>
  <c r="AO7" i="10"/>
  <c r="Q13" i="11"/>
  <c r="AN7" i="10"/>
  <c r="AM7" i="10"/>
  <c r="N7" i="10"/>
  <c r="AS7" i="10" l="1"/>
  <c r="E7" i="11"/>
  <c r="AQ7" i="10"/>
  <c r="F7" i="11"/>
  <c r="AR7" i="10"/>
  <c r="I7" i="11"/>
  <c r="D7" i="11"/>
  <c r="V7" i="10"/>
  <c r="Z7" i="10"/>
  <c r="AH7" i="10"/>
  <c r="AW7" i="10" l="1"/>
  <c r="AU7" i="10"/>
  <c r="AV7" i="10"/>
  <c r="J7" i="11"/>
  <c r="AL7" i="10"/>
  <c r="AZ7" i="10"/>
  <c r="G7" i="11"/>
  <c r="H7" i="11"/>
  <c r="AY7" i="10" l="1"/>
  <c r="BA7" i="10"/>
  <c r="K7" i="11"/>
  <c r="AP7" i="10"/>
  <c r="BD7" i="10" l="1"/>
  <c r="BC7" i="10"/>
  <c r="BE7" i="10"/>
  <c r="AT7" i="10"/>
  <c r="L7" i="11"/>
  <c r="BI7" i="10" l="1"/>
  <c r="AX7" i="10"/>
  <c r="M7" i="11"/>
  <c r="BH7" i="10"/>
  <c r="BG7" i="10" l="1"/>
  <c r="BM7" i="10"/>
  <c r="BB7" i="10"/>
  <c r="N7" i="11"/>
  <c r="BK7" i="10" l="1"/>
  <c r="BO7" i="10"/>
  <c r="BL7" i="10"/>
  <c r="BF7" i="10"/>
  <c r="O7" i="11"/>
  <c r="P7" i="11" l="1"/>
  <c r="BJ7" i="10" l="1"/>
  <c r="BN7" i="10"/>
  <c r="Q7" i="11"/>
  <c r="C3" i="10" l="1"/>
  <c r="E3" i="10"/>
  <c r="D3" i="10"/>
  <c r="Q3" i="10"/>
  <c r="AA3" i="10" l="1"/>
  <c r="T3" i="10"/>
  <c r="O3" i="10"/>
  <c r="M3" i="10"/>
  <c r="P3" i="10"/>
  <c r="Y3" i="10"/>
  <c r="W3" i="10"/>
  <c r="K3" i="10"/>
  <c r="X3" i="10"/>
  <c r="AC3" i="10"/>
  <c r="AG3" i="10"/>
  <c r="G3" i="10"/>
  <c r="AF3" i="10"/>
  <c r="AB3" i="10"/>
  <c r="L3" i="10"/>
  <c r="AE3" i="10"/>
  <c r="H3" i="10"/>
  <c r="I3" i="10"/>
  <c r="U3" i="10"/>
  <c r="S3" i="10"/>
  <c r="AI3" i="10" l="1"/>
  <c r="B3" i="10"/>
  <c r="AN3" i="10"/>
  <c r="AK3" i="10"/>
  <c r="AJ3" i="10"/>
  <c r="AM3" i="10"/>
  <c r="AO3" i="10"/>
  <c r="F3" i="10" l="1"/>
  <c r="V3" i="10"/>
  <c r="N3" i="10"/>
  <c r="Z3" i="10"/>
  <c r="H3" i="11"/>
  <c r="AQ3" i="10"/>
  <c r="J3" i="10"/>
  <c r="B3" i="11"/>
  <c r="AS3" i="10"/>
  <c r="R3" i="10"/>
  <c r="AR3" i="10"/>
  <c r="AD3" i="10"/>
  <c r="D3" i="11" l="1"/>
  <c r="F3" i="11"/>
  <c r="E3" i="11"/>
  <c r="I3" i="11"/>
  <c r="AW3" i="10"/>
  <c r="AH3" i="10"/>
  <c r="AU3" i="10"/>
  <c r="G3" i="11"/>
  <c r="AV3" i="10"/>
  <c r="C3" i="11"/>
  <c r="AZ3" i="10" l="1"/>
  <c r="AL3" i="10"/>
  <c r="AY3" i="10"/>
  <c r="J3" i="11"/>
  <c r="K3" i="11" l="1"/>
  <c r="AP3" i="10"/>
  <c r="BA3" i="10"/>
  <c r="BE3" i="10" l="1"/>
  <c r="L3" i="11"/>
  <c r="BC3" i="10"/>
  <c r="AT3" i="10"/>
  <c r="BD3" i="10"/>
  <c r="M3" i="11" l="1"/>
  <c r="AX3" i="10"/>
  <c r="BH3" i="10"/>
  <c r="BI3" i="10"/>
  <c r="BG3" i="10"/>
  <c r="BB3" i="10" l="1"/>
  <c r="BM3" i="10"/>
  <c r="N3" i="11"/>
  <c r="BL3" i="10"/>
  <c r="BK3" i="10" l="1"/>
  <c r="BO3" i="10"/>
  <c r="O3" i="11"/>
  <c r="BF3" i="10"/>
  <c r="P3" i="11" l="1"/>
  <c r="BJ3" i="10" l="1"/>
  <c r="BN3" i="10"/>
  <c r="AC8" i="10"/>
  <c r="Q3" i="11"/>
  <c r="AA8" i="10"/>
  <c r="AB5" i="10"/>
  <c r="AA5" i="10"/>
  <c r="AC5" i="10"/>
  <c r="C5" i="10"/>
  <c r="E5" i="10"/>
  <c r="D5" i="10"/>
  <c r="O5" i="10"/>
  <c r="D8" i="10"/>
  <c r="C8" i="10"/>
  <c r="E8" i="10"/>
  <c r="G8" i="10"/>
  <c r="T8" i="10" l="1"/>
  <c r="I8" i="10"/>
  <c r="L5" i="10"/>
  <c r="L8" i="10"/>
  <c r="Q5" i="10"/>
  <c r="P5" i="10"/>
  <c r="O8" i="10"/>
  <c r="K5" i="10"/>
  <c r="Q8" i="10"/>
  <c r="P8" i="10"/>
  <c r="M5" i="10"/>
  <c r="AE5" i="10"/>
  <c r="AE8" i="10"/>
  <c r="AG5" i="10"/>
  <c r="AF5" i="10"/>
  <c r="H5" i="10"/>
  <c r="AG8" i="10"/>
  <c r="G5" i="10"/>
  <c r="I5" i="10"/>
  <c r="AF8" i="10"/>
  <c r="M8" i="10"/>
  <c r="K8" i="10"/>
  <c r="H8" i="10"/>
  <c r="Z8" i="10" l="1"/>
  <c r="AI5" i="10"/>
  <c r="T5" i="10"/>
  <c r="X5" i="10"/>
  <c r="AK5" i="10"/>
  <c r="AJ5" i="10"/>
  <c r="AI8" i="10"/>
  <c r="U8" i="10"/>
  <c r="Y8" i="10"/>
  <c r="B5" i="10"/>
  <c r="AK8" i="10"/>
  <c r="S8" i="10"/>
  <c r="W8" i="10"/>
  <c r="X8" i="10"/>
  <c r="AB8" i="10"/>
  <c r="S5" i="10"/>
  <c r="W5" i="10"/>
  <c r="B8" i="10"/>
  <c r="AJ8" i="10"/>
  <c r="U5" i="10"/>
  <c r="Y5" i="10"/>
  <c r="F5" i="10" l="1"/>
  <c r="N8" i="10"/>
  <c r="V5" i="10"/>
  <c r="J5" i="10"/>
  <c r="N5" i="10"/>
  <c r="AN5" i="10"/>
  <c r="B8" i="11"/>
  <c r="AN8" i="10"/>
  <c r="R5" i="10"/>
  <c r="Z5" i="10"/>
  <c r="AO5" i="10"/>
  <c r="J8" i="10"/>
  <c r="AM5" i="10"/>
  <c r="AM8" i="10"/>
  <c r="AO8" i="10"/>
  <c r="F8" i="10"/>
  <c r="B5" i="11"/>
  <c r="H8" i="11"/>
  <c r="E5" i="11" l="1"/>
  <c r="F5" i="11"/>
  <c r="C8" i="11"/>
  <c r="C5" i="11"/>
  <c r="R8" i="10"/>
  <c r="V8" i="10"/>
  <c r="AD8" i="10"/>
  <c r="G5" i="11"/>
  <c r="D8" i="11"/>
  <c r="E8" i="11"/>
  <c r="AQ5" i="10"/>
  <c r="H5" i="11"/>
  <c r="AS5" i="10"/>
  <c r="AR8" i="10"/>
  <c r="AR5" i="10"/>
  <c r="AS8" i="10"/>
  <c r="AQ8" i="10"/>
  <c r="AD5" i="10"/>
  <c r="D5" i="11"/>
  <c r="AH5" i="10" l="1"/>
  <c r="AH8" i="10"/>
  <c r="AV5" i="10"/>
  <c r="AW8" i="10"/>
  <c r="AV8" i="10"/>
  <c r="AW5" i="10"/>
  <c r="F8" i="11"/>
  <c r="G8" i="11"/>
  <c r="I8" i="11"/>
  <c r="AU8" i="10"/>
  <c r="I5" i="11"/>
  <c r="AU5" i="10"/>
  <c r="AL5" i="10" l="1"/>
  <c r="AZ5" i="10"/>
  <c r="AY5" i="10"/>
  <c r="J8" i="11"/>
  <c r="AY8" i="10"/>
  <c r="AL8" i="10"/>
  <c r="J5" i="11"/>
  <c r="AZ8" i="10"/>
  <c r="K8" i="11" l="1"/>
  <c r="AP8" i="10"/>
  <c r="BA5" i="10"/>
  <c r="AP5" i="10"/>
  <c r="K5" i="11"/>
  <c r="BA8" i="10"/>
  <c r="BE8" i="10" l="1"/>
  <c r="BC8" i="10"/>
  <c r="BC5" i="10"/>
  <c r="BD8" i="10"/>
  <c r="L5" i="11"/>
  <c r="AT5" i="10"/>
  <c r="AT8" i="10"/>
  <c r="BE5" i="10"/>
  <c r="L8" i="11"/>
  <c r="BD5" i="10"/>
  <c r="M8" i="11" l="1"/>
  <c r="M5" i="11"/>
  <c r="BH8" i="10"/>
  <c r="BG5" i="10"/>
  <c r="AX5" i="10"/>
  <c r="BG8" i="10"/>
  <c r="BH5" i="10"/>
  <c r="BI8" i="10"/>
  <c r="AX8" i="10"/>
  <c r="BI5" i="10"/>
  <c r="BB5" i="10" l="1"/>
  <c r="BL5" i="10"/>
  <c r="N8" i="11"/>
  <c r="BM8" i="10"/>
  <c r="BM5" i="10"/>
  <c r="N5" i="11"/>
  <c r="BB8" i="10"/>
  <c r="BL8" i="10"/>
  <c r="BK5" i="10" l="1"/>
  <c r="BO5" i="10"/>
  <c r="BK8" i="10"/>
  <c r="BO8" i="10"/>
  <c r="O8" i="11"/>
  <c r="BF5" i="10"/>
  <c r="BF8" i="10"/>
  <c r="O5" i="11"/>
  <c r="P8" i="11" l="1"/>
  <c r="P5" i="11"/>
  <c r="BJ5" i="10" l="1"/>
  <c r="BN5" i="10"/>
  <c r="BJ8" i="10"/>
  <c r="BN8" i="10"/>
  <c r="Q5" i="11"/>
  <c r="Q8" i="11"/>
  <c r="AA4" i="10" l="1"/>
  <c r="C4" i="10"/>
  <c r="D4" i="10"/>
  <c r="E4" i="10"/>
  <c r="O4" i="10"/>
  <c r="K4" i="10" l="1"/>
  <c r="Q4" i="10"/>
  <c r="AB4" i="10"/>
  <c r="U4" i="10"/>
  <c r="AC4" i="10"/>
  <c r="P4" i="10"/>
  <c r="M4" i="10"/>
  <c r="AF4" i="10"/>
  <c r="Y4" i="10"/>
  <c r="I4" i="10"/>
  <c r="T4" i="10"/>
  <c r="L4" i="10"/>
  <c r="X4" i="10"/>
  <c r="G4" i="10"/>
  <c r="H4" i="10"/>
  <c r="S4" i="10"/>
  <c r="W4" i="10"/>
  <c r="AG4" i="10" l="1"/>
  <c r="B4" i="10"/>
  <c r="Z4" i="10"/>
  <c r="AJ4" i="10"/>
  <c r="AE4" i="10"/>
  <c r="J4" i="10" l="1"/>
  <c r="N4" i="10"/>
  <c r="AK4" i="10"/>
  <c r="AI4" i="10"/>
  <c r="B4" i="11"/>
  <c r="AN4" i="10"/>
  <c r="F4" i="10"/>
  <c r="H4" i="11"/>
  <c r="AM4" i="10"/>
  <c r="AO4" i="10" l="1"/>
  <c r="C4" i="11"/>
  <c r="AR4" i="10"/>
  <c r="D4" i="11"/>
  <c r="AS4" i="10"/>
  <c r="AD4" i="10"/>
  <c r="E4" i="11"/>
  <c r="R4" i="10"/>
  <c r="V4" i="10"/>
  <c r="AQ4" i="10"/>
  <c r="AW4" i="10" l="1"/>
  <c r="I4" i="11"/>
  <c r="AV4" i="10"/>
  <c r="AU4" i="10"/>
  <c r="F4" i="11"/>
  <c r="G4" i="11"/>
  <c r="AH4" i="10"/>
  <c r="AZ4" i="10" l="1"/>
  <c r="AL4" i="10"/>
  <c r="AY4" i="10"/>
  <c r="J4" i="11"/>
  <c r="K4" i="11" l="1"/>
  <c r="AP4" i="10"/>
  <c r="BA4" i="10"/>
  <c r="BC4" i="10" l="1"/>
  <c r="BE4" i="10"/>
  <c r="AT4" i="10"/>
  <c r="BD4" i="10"/>
  <c r="L4" i="11"/>
  <c r="BG4" i="10" l="1"/>
  <c r="M4" i="11"/>
  <c r="BH4" i="10"/>
  <c r="BI4" i="10"/>
  <c r="AX4" i="10"/>
  <c r="BB4" i="10" l="1"/>
  <c r="BL4" i="10"/>
  <c r="BM4" i="10"/>
  <c r="N4" i="11"/>
  <c r="BK4" i="10" l="1"/>
  <c r="BO4" i="10"/>
  <c r="BF4" i="10"/>
  <c r="O4" i="11"/>
  <c r="P4" i="11" l="1"/>
  <c r="BJ4" i="10" l="1"/>
  <c r="BN4" i="10"/>
  <c r="Q4" i="11"/>
  <c r="C15" i="10" l="1"/>
  <c r="E15" i="10"/>
  <c r="D15" i="10"/>
  <c r="AC15" i="10"/>
  <c r="L15" i="10" l="1"/>
  <c r="AA15" i="10"/>
  <c r="P15" i="10"/>
  <c r="O15" i="10"/>
  <c r="Q15" i="10"/>
  <c r="U15" i="10"/>
  <c r="T15" i="10"/>
  <c r="W15" i="10"/>
  <c r="AE15" i="10"/>
  <c r="G15" i="10"/>
  <c r="X15" i="10"/>
  <c r="I15" i="10"/>
  <c r="AB15" i="10"/>
  <c r="AF15" i="10"/>
  <c r="K15" i="10"/>
  <c r="H15" i="10"/>
  <c r="M15" i="10"/>
  <c r="Y15" i="10"/>
  <c r="S15" i="10"/>
  <c r="AG15" i="10"/>
  <c r="AJ15" i="10" l="1"/>
  <c r="AK15" i="10"/>
  <c r="AI15" i="10"/>
  <c r="B15" i="10"/>
  <c r="AM15" i="10" l="1"/>
  <c r="AO15" i="10"/>
  <c r="AN15" i="10"/>
  <c r="R15" i="10"/>
  <c r="B15" i="11"/>
  <c r="F15" i="10"/>
  <c r="J15" i="10"/>
  <c r="AD15" i="10"/>
  <c r="N15" i="10"/>
  <c r="AS15" i="10" l="1"/>
  <c r="C15" i="11"/>
  <c r="AR15" i="10"/>
  <c r="E15" i="11"/>
  <c r="AQ15" i="10"/>
  <c r="AH15" i="10"/>
  <c r="V15" i="10"/>
  <c r="Z15" i="10"/>
  <c r="F15" i="11"/>
  <c r="D15" i="11"/>
  <c r="G15" i="11"/>
  <c r="AW15" i="10"/>
  <c r="I15" i="11"/>
  <c r="AU15" i="10" l="1"/>
  <c r="AV15" i="10"/>
  <c r="H15" i="11"/>
  <c r="J15" i="11"/>
  <c r="AL15" i="10"/>
  <c r="AZ15" i="10" l="1"/>
  <c r="AY15" i="10"/>
  <c r="AP15" i="10"/>
  <c r="BA15" i="10"/>
  <c r="K15" i="11"/>
  <c r="AT15" i="10" l="1"/>
  <c r="L15" i="11"/>
  <c r="BE15" i="10"/>
  <c r="BC15" i="10"/>
  <c r="BD15" i="10" l="1"/>
  <c r="BG15" i="10"/>
  <c r="BI15" i="10"/>
  <c r="AX15" i="10"/>
  <c r="M15" i="11"/>
  <c r="BH15" i="10" l="1"/>
  <c r="BB15" i="10"/>
  <c r="BM15" i="10"/>
  <c r="BL15" i="10"/>
  <c r="N15" i="11"/>
  <c r="BK15" i="10" l="1"/>
  <c r="BO15" i="10"/>
  <c r="BF15" i="10"/>
  <c r="O15" i="11"/>
  <c r="P15" i="11" l="1"/>
  <c r="BJ15" i="10" l="1"/>
  <c r="BN15" i="10"/>
  <c r="Q15" i="11"/>
  <c r="AB12" i="10" l="1"/>
  <c r="AA12" i="10"/>
  <c r="E12" i="10"/>
  <c r="D12" i="10"/>
  <c r="C12" i="10"/>
  <c r="U12" i="10" l="1"/>
  <c r="T12" i="10"/>
  <c r="G12" i="10"/>
  <c r="H12" i="10"/>
  <c r="I12" i="10"/>
  <c r="S12" i="10"/>
  <c r="Q12" i="10"/>
  <c r="P12" i="10"/>
  <c r="O12" i="10"/>
  <c r="X12" i="10"/>
  <c r="M12" i="10"/>
  <c r="AG12" i="10"/>
  <c r="L12" i="10"/>
  <c r="AE12" i="10"/>
  <c r="K12" i="10"/>
  <c r="AF12" i="10"/>
  <c r="W12" i="10"/>
  <c r="Y12" i="10" l="1"/>
  <c r="AC12" i="10"/>
  <c r="AI12" i="10"/>
  <c r="AJ12" i="10"/>
  <c r="B12" i="10"/>
  <c r="AK12" i="10"/>
  <c r="Z12" i="10"/>
  <c r="J12" i="10" l="1"/>
  <c r="B12" i="11"/>
  <c r="AN12" i="10"/>
  <c r="F12" i="10"/>
  <c r="AM12" i="10"/>
  <c r="N12" i="10"/>
  <c r="AO12" i="10"/>
  <c r="E12" i="11" l="1"/>
  <c r="H12" i="11"/>
  <c r="C12" i="11"/>
  <c r="AR12" i="10"/>
  <c r="R12" i="10"/>
  <c r="V12" i="10"/>
  <c r="AS12" i="10"/>
  <c r="F12" i="11"/>
  <c r="AD12" i="10"/>
  <c r="AQ12" i="10"/>
  <c r="D12" i="11"/>
  <c r="G12" i="11" l="1"/>
  <c r="AU12" i="10"/>
  <c r="AV12" i="10"/>
  <c r="AW12" i="10"/>
  <c r="I12" i="11"/>
  <c r="AH12" i="10"/>
  <c r="AZ12" i="10" l="1"/>
  <c r="AY12" i="10"/>
  <c r="J12" i="11"/>
  <c r="AL12" i="10"/>
  <c r="K12" i="11" l="1"/>
  <c r="BA12" i="10"/>
  <c r="AP12" i="10"/>
  <c r="BD12" i="10" l="1"/>
  <c r="BE12" i="10"/>
  <c r="AT12" i="10"/>
  <c r="L12" i="11"/>
  <c r="BC12" i="10"/>
  <c r="BI12" i="10" l="1"/>
  <c r="BH12" i="10"/>
  <c r="AX12" i="10"/>
  <c r="BG12" i="10"/>
  <c r="M12" i="11"/>
  <c r="BB12" i="10" l="1"/>
  <c r="BM12" i="10"/>
  <c r="N12" i="11"/>
  <c r="BL12" i="10"/>
  <c r="BK12" i="10" l="1"/>
  <c r="BO12" i="10"/>
  <c r="BF12" i="10"/>
  <c r="O12" i="11"/>
  <c r="P12" i="11" l="1"/>
  <c r="BJ12" i="10" l="1"/>
  <c r="BN12" i="10"/>
  <c r="Q12" i="11"/>
  <c r="C11" i="10" l="1"/>
  <c r="D11" i="10"/>
  <c r="E11" i="10"/>
  <c r="M11" i="10"/>
  <c r="Q11" i="10"/>
  <c r="T11" i="10" l="1"/>
  <c r="K11" i="10"/>
  <c r="L11" i="10"/>
  <c r="Y11" i="10"/>
  <c r="AC11" i="10"/>
  <c r="W11" i="10"/>
  <c r="AB11" i="10"/>
  <c r="O11" i="10"/>
  <c r="X11" i="10"/>
  <c r="AA11" i="10"/>
  <c r="I11" i="10"/>
  <c r="G11" i="10"/>
  <c r="AE11" i="10"/>
  <c r="H11" i="10"/>
  <c r="AF11" i="10"/>
  <c r="S11" i="10"/>
  <c r="U11" i="10"/>
  <c r="P11" i="10"/>
  <c r="AG11" i="10"/>
  <c r="AJ11" i="10" l="1"/>
  <c r="R11" i="10"/>
  <c r="B11" i="10"/>
  <c r="AI11" i="10"/>
  <c r="AK11" i="10"/>
  <c r="N11" i="10" l="1"/>
  <c r="J11" i="10"/>
  <c r="V11" i="10"/>
  <c r="B11" i="11"/>
  <c r="AM11" i="10"/>
  <c r="G11" i="11"/>
  <c r="AN11" i="10"/>
  <c r="F11" i="10"/>
  <c r="AO11" i="10"/>
  <c r="Z11" i="10"/>
  <c r="C11" i="11" l="1"/>
  <c r="D11" i="11"/>
  <c r="AR11" i="10"/>
  <c r="AQ11" i="10"/>
  <c r="E11" i="11"/>
  <c r="H11" i="11"/>
  <c r="AD11" i="10"/>
  <c r="AS11" i="10"/>
  <c r="F11" i="11"/>
  <c r="I11" i="11" l="1"/>
  <c r="AW11" i="10"/>
  <c r="AU11" i="10"/>
  <c r="AH11" i="10"/>
  <c r="AV11" i="10"/>
  <c r="J11" i="11" l="1"/>
  <c r="AY11" i="10"/>
  <c r="AZ11" i="10"/>
  <c r="AL11" i="10"/>
  <c r="BA11" i="10" l="1"/>
  <c r="K11" i="11"/>
  <c r="AP11" i="10"/>
  <c r="BD11" i="10" l="1"/>
  <c r="L11" i="11"/>
  <c r="BC11" i="10"/>
  <c r="BE11" i="10"/>
  <c r="AT11" i="10"/>
  <c r="M11" i="11" l="1"/>
  <c r="BH11" i="10"/>
  <c r="AX11" i="10"/>
  <c r="BI11" i="10"/>
  <c r="BG11" i="10"/>
  <c r="N11" i="11" l="1"/>
  <c r="BL11" i="10"/>
  <c r="BM11" i="10"/>
  <c r="BB11" i="10"/>
  <c r="BK11" i="10" l="1"/>
  <c r="BO11" i="10"/>
  <c r="O11" i="11"/>
  <c r="BF11" i="10"/>
  <c r="P11" i="11" l="1"/>
  <c r="BJ11" i="10" l="1"/>
  <c r="BN11" i="10"/>
  <c r="Q11" i="11"/>
  <c r="AB10" i="10" l="1"/>
  <c r="AA10" i="10" l="1"/>
  <c r="AC10" i="10"/>
  <c r="E10" i="10"/>
  <c r="C10" i="10"/>
  <c r="D10" i="10"/>
  <c r="L10" i="10"/>
  <c r="P10" i="10"/>
  <c r="Q10" i="10"/>
  <c r="K10" i="10" l="1"/>
  <c r="S10" i="10"/>
  <c r="I10" i="10"/>
  <c r="AF10" i="10"/>
  <c r="M10" i="10"/>
  <c r="T10" i="10"/>
  <c r="G10" i="10"/>
  <c r="X10" i="10"/>
  <c r="AG10" i="10"/>
  <c r="H10" i="10"/>
  <c r="W10" i="10"/>
  <c r="AE10" i="10"/>
  <c r="O10" i="10"/>
  <c r="R10" i="10" l="1"/>
  <c r="V10" i="10"/>
  <c r="U10" i="10"/>
  <c r="Y10" i="10"/>
  <c r="Z10" i="10"/>
  <c r="AI10" i="10"/>
  <c r="AK10" i="10"/>
  <c r="B10" i="10"/>
  <c r="AJ10" i="10"/>
  <c r="N10" i="10" l="1"/>
  <c r="AN10" i="10"/>
  <c r="G10" i="11"/>
  <c r="AO10" i="10"/>
  <c r="E10" i="11"/>
  <c r="H10" i="11"/>
  <c r="AM10" i="10"/>
  <c r="F10" i="10"/>
  <c r="B10" i="11"/>
  <c r="J10" i="10"/>
  <c r="C10" i="11" l="1"/>
  <c r="AQ10" i="10"/>
  <c r="AR10" i="10"/>
  <c r="F10" i="11"/>
  <c r="D10" i="11"/>
  <c r="AD10" i="10"/>
  <c r="AS10" i="10"/>
  <c r="AU10" i="10" l="1"/>
  <c r="AW10" i="10"/>
  <c r="I10" i="11"/>
  <c r="AH10" i="10"/>
  <c r="AV10" i="10"/>
  <c r="AZ10" i="10" l="1"/>
  <c r="AY10" i="10"/>
  <c r="J10" i="11"/>
  <c r="AL10" i="10"/>
  <c r="AP10" i="10" l="1"/>
  <c r="K10" i="11"/>
  <c r="BA10" i="10"/>
  <c r="BE10" i="10" l="1"/>
  <c r="BD10" i="10"/>
  <c r="BC10" i="10"/>
  <c r="L10" i="11"/>
  <c r="AT10" i="10"/>
  <c r="BI10" i="10" l="1"/>
  <c r="BG10" i="10"/>
  <c r="M10" i="11"/>
  <c r="BH10" i="10"/>
  <c r="AX10" i="10"/>
  <c r="BM10" i="10" l="1"/>
  <c r="N10" i="11"/>
  <c r="BL10" i="10"/>
  <c r="BB10" i="10"/>
  <c r="BK10" i="10" l="1"/>
  <c r="BO10" i="10"/>
  <c r="BF10" i="10"/>
  <c r="O10" i="11"/>
  <c r="P10" i="11" l="1"/>
  <c r="BJ10" i="10" l="1"/>
  <c r="BN10" i="10"/>
  <c r="Q10" i="11"/>
  <c r="C9" i="10" l="1"/>
  <c r="D9" i="10"/>
  <c r="E9" i="10"/>
  <c r="L9" i="10"/>
  <c r="K9" i="10"/>
  <c r="O9" i="10" l="1"/>
  <c r="AB9" i="10"/>
  <c r="Y9" i="10"/>
  <c r="X9" i="10"/>
  <c r="M9" i="10"/>
  <c r="P9" i="10"/>
  <c r="AC9" i="10"/>
  <c r="U9" i="10"/>
  <c r="I9" i="10"/>
  <c r="H9" i="10"/>
  <c r="G9" i="10"/>
  <c r="AF9" i="10"/>
  <c r="S9" i="10"/>
  <c r="AE9" i="10"/>
  <c r="T9" i="10"/>
  <c r="AG9" i="10"/>
  <c r="Q9" i="10"/>
  <c r="AJ9" i="10" l="1"/>
  <c r="AK9" i="10"/>
  <c r="AI9" i="10"/>
  <c r="W9" i="10"/>
  <c r="AA9" i="10"/>
  <c r="B9" i="10"/>
  <c r="N9" i="10" l="1"/>
  <c r="V9" i="10"/>
  <c r="B9" i="11"/>
  <c r="AN9" i="10"/>
  <c r="F9" i="10"/>
  <c r="J9" i="10"/>
  <c r="AO9" i="10"/>
  <c r="Z9" i="10"/>
  <c r="R9" i="10"/>
  <c r="AM9" i="10"/>
  <c r="F9" i="11"/>
  <c r="C9" i="11" l="1"/>
  <c r="G9" i="11"/>
  <c r="D9" i="11"/>
  <c r="AS9" i="10"/>
  <c r="AR9" i="10"/>
  <c r="AQ9" i="10"/>
  <c r="AD9" i="10"/>
  <c r="H9" i="11"/>
  <c r="E9" i="11"/>
  <c r="AV9" i="10" l="1"/>
  <c r="I9" i="11"/>
  <c r="AH9" i="10"/>
  <c r="AU9" i="10"/>
  <c r="AW9" i="10"/>
  <c r="J9" i="11" l="1"/>
  <c r="AZ9" i="10"/>
  <c r="AY9" i="10"/>
  <c r="AL9" i="10"/>
  <c r="AP9" i="10" l="1"/>
  <c r="K9" i="11"/>
  <c r="BA9" i="10"/>
  <c r="L9" i="11" l="1"/>
  <c r="BE9" i="10"/>
  <c r="AT9" i="10"/>
  <c r="BC9" i="10"/>
  <c r="BD9" i="10"/>
  <c r="BH9" i="10" l="1"/>
  <c r="M9" i="11"/>
  <c r="BI9" i="10"/>
  <c r="AX9" i="10"/>
  <c r="BG9" i="10"/>
  <c r="BM9" i="10" l="1"/>
  <c r="BL9" i="10"/>
  <c r="N9" i="11"/>
  <c r="BB9" i="10"/>
  <c r="BK9" i="10" l="1"/>
  <c r="BO9" i="10"/>
  <c r="BF9" i="10"/>
  <c r="O9" i="11"/>
  <c r="P9" i="11" l="1"/>
  <c r="BJ9" i="10" l="1"/>
  <c r="BN9" i="10"/>
  <c r="Q9" i="11"/>
  <c r="M18" i="10" l="1"/>
  <c r="D18" i="10"/>
  <c r="L18" i="10"/>
  <c r="C18" i="10"/>
  <c r="E18" i="10"/>
  <c r="H18" i="10"/>
  <c r="K18" i="10"/>
  <c r="G18" i="10"/>
  <c r="I18" i="10"/>
  <c r="O18" i="10"/>
  <c r="P18" i="10"/>
  <c r="Q18" i="10"/>
  <c r="S18" i="10" l="1"/>
  <c r="U18" i="10"/>
  <c r="T18" i="10"/>
  <c r="F18" i="10" l="1"/>
  <c r="J18" i="10"/>
  <c r="B18" i="10"/>
  <c r="Y18" i="10"/>
  <c r="W18" i="10"/>
  <c r="X18" i="10"/>
  <c r="B18" i="11" l="1"/>
  <c r="D18" i="11"/>
  <c r="C18" i="11"/>
  <c r="N18" i="10"/>
  <c r="AA18" i="10"/>
  <c r="AC18" i="10"/>
  <c r="P17" i="10" l="1"/>
  <c r="K17" i="10"/>
  <c r="G16" i="10"/>
  <c r="M17" i="10"/>
  <c r="E17" i="10"/>
  <c r="S17" i="10"/>
  <c r="G17" i="10"/>
  <c r="H17" i="10"/>
  <c r="R18" i="10"/>
  <c r="U17" i="10"/>
  <c r="T17" i="10"/>
  <c r="W17" i="10"/>
  <c r="Q17" i="10"/>
  <c r="L17" i="10"/>
  <c r="E18" i="11"/>
  <c r="O17" i="10"/>
  <c r="C17" i="10"/>
  <c r="Y17" i="10"/>
  <c r="I17" i="10"/>
  <c r="D17" i="10"/>
  <c r="AB18" i="10"/>
  <c r="X17" i="10"/>
  <c r="AC17" i="10"/>
  <c r="K16" i="10"/>
  <c r="L16" i="10" l="1"/>
  <c r="D16" i="10"/>
  <c r="C16" i="10"/>
  <c r="AB17" i="10"/>
  <c r="M16" i="10"/>
  <c r="AF18" i="10"/>
  <c r="R17" i="10"/>
  <c r="F18" i="11"/>
  <c r="AA17" i="10"/>
  <c r="B16" i="10"/>
  <c r="AE18" i="10"/>
  <c r="H16" i="10"/>
  <c r="V18" i="10"/>
  <c r="AG18" i="10"/>
  <c r="Q16" i="10"/>
  <c r="P16" i="10"/>
  <c r="O16" i="10"/>
  <c r="J17" i="10" l="1"/>
  <c r="AJ18" i="10"/>
  <c r="AG17" i="10"/>
  <c r="N17" i="10"/>
  <c r="F16" i="10"/>
  <c r="AK18" i="10"/>
  <c r="AI18" i="10"/>
  <c r="G18" i="11"/>
  <c r="B17" i="10"/>
  <c r="Z18" i="10"/>
  <c r="AF17" i="10"/>
  <c r="F17" i="10"/>
  <c r="V17" i="10"/>
  <c r="F17" i="11"/>
  <c r="AE17" i="10"/>
  <c r="S16" i="10"/>
  <c r="T16" i="10"/>
  <c r="U16" i="10"/>
  <c r="J16" i="10" l="1"/>
  <c r="C17" i="11"/>
  <c r="D17" i="11"/>
  <c r="H18" i="11"/>
  <c r="N16" i="10"/>
  <c r="AK17" i="10"/>
  <c r="B17" i="11"/>
  <c r="AJ17" i="10"/>
  <c r="AN18" i="10"/>
  <c r="Z17" i="10"/>
  <c r="AM18" i="10"/>
  <c r="B16" i="11"/>
  <c r="E17" i="11"/>
  <c r="AI17" i="10"/>
  <c r="AO18" i="10"/>
  <c r="G17" i="11"/>
  <c r="E16" i="10"/>
  <c r="I16" i="10"/>
  <c r="Y16" i="10"/>
  <c r="X16" i="10"/>
  <c r="W16" i="10"/>
  <c r="D16" i="11" l="1"/>
  <c r="H17" i="11"/>
  <c r="E16" i="11"/>
  <c r="C16" i="11"/>
  <c r="AO17" i="10"/>
  <c r="AS18" i="10"/>
  <c r="AD18" i="10"/>
  <c r="AN17" i="10"/>
  <c r="AM17" i="10"/>
  <c r="AR18" i="10"/>
  <c r="AQ18" i="10"/>
  <c r="AB16" i="10"/>
  <c r="AA16" i="10"/>
  <c r="AC16" i="10"/>
  <c r="AQ17" i="10" l="1"/>
  <c r="AS17" i="10"/>
  <c r="AU18" i="10"/>
  <c r="AD17" i="10"/>
  <c r="R16" i="10"/>
  <c r="I18" i="11"/>
  <c r="AV18" i="10"/>
  <c r="AW18" i="10"/>
  <c r="AH18" i="10"/>
  <c r="AR17" i="10"/>
  <c r="F16" i="11" l="1"/>
  <c r="I17" i="11"/>
  <c r="AU17" i="10"/>
  <c r="AH17" i="10"/>
  <c r="AZ18" i="10"/>
  <c r="AE16" i="10"/>
  <c r="V16" i="10"/>
  <c r="AG16" i="10"/>
  <c r="J18" i="11"/>
  <c r="AY18" i="10"/>
  <c r="AL18" i="10"/>
  <c r="AW17" i="10"/>
  <c r="AF16" i="10"/>
  <c r="AV17" i="10"/>
  <c r="AP18" i="10" l="1"/>
  <c r="AZ17" i="10"/>
  <c r="AJ16" i="10"/>
  <c r="K18" i="11"/>
  <c r="Z16" i="10"/>
  <c r="AK16" i="10"/>
  <c r="BA18" i="10"/>
  <c r="AI16" i="10"/>
  <c r="AL17" i="10"/>
  <c r="J17" i="11"/>
  <c r="AY17" i="10"/>
  <c r="G16" i="11"/>
  <c r="AT18" i="10" l="1"/>
  <c r="D20" i="10"/>
  <c r="K17" i="11"/>
  <c r="C20" i="10"/>
  <c r="AG20" i="10"/>
  <c r="BC18" i="10"/>
  <c r="L18" i="11"/>
  <c r="E20" i="10"/>
  <c r="AO16" i="10"/>
  <c r="AN16" i="10"/>
  <c r="T20" i="10"/>
  <c r="AM16" i="10"/>
  <c r="AP17" i="10"/>
  <c r="BD18" i="10"/>
  <c r="BA17" i="10"/>
  <c r="H16" i="11"/>
  <c r="BE18" i="10"/>
  <c r="AE20" i="10" l="1"/>
  <c r="U20" i="10"/>
  <c r="K20" i="10"/>
  <c r="O20" i="10"/>
  <c r="BI18" i="10"/>
  <c r="AF20" i="10"/>
  <c r="BH18" i="10"/>
  <c r="I20" i="10"/>
  <c r="M20" i="10"/>
  <c r="H20" i="10"/>
  <c r="AX18" i="10"/>
  <c r="C22" i="10"/>
  <c r="AK20" i="10"/>
  <c r="E22" i="10"/>
  <c r="L20" i="10"/>
  <c r="P20" i="10"/>
  <c r="M18" i="11"/>
  <c r="AJ20" i="10"/>
  <c r="AB20" i="10"/>
  <c r="AQ16" i="10"/>
  <c r="L17" i="11"/>
  <c r="BD17" i="10"/>
  <c r="W20" i="10"/>
  <c r="AR16" i="10"/>
  <c r="AI20" i="10"/>
  <c r="G20" i="10"/>
  <c r="Q20" i="10"/>
  <c r="X20" i="10"/>
  <c r="AS16" i="10"/>
  <c r="S20" i="10"/>
  <c r="BE17" i="10"/>
  <c r="AT17" i="10"/>
  <c r="BG18" i="10"/>
  <c r="AK22" i="10"/>
  <c r="D22" i="10"/>
  <c r="BC17" i="10"/>
  <c r="AD16" i="10"/>
  <c r="AE22" i="10" l="1"/>
  <c r="Q22" i="10"/>
  <c r="AB22" i="10"/>
  <c r="V20" i="10"/>
  <c r="F20" i="10"/>
  <c r="N20" i="10"/>
  <c r="AC22" i="10"/>
  <c r="P22" i="10"/>
  <c r="Z20" i="10"/>
  <c r="AJ22" i="10"/>
  <c r="O22" i="10"/>
  <c r="I22" i="10"/>
  <c r="L22" i="10"/>
  <c r="Y22" i="10"/>
  <c r="AA20" i="10"/>
  <c r="S22" i="10"/>
  <c r="M17" i="11"/>
  <c r="BB18" i="10"/>
  <c r="W22" i="10"/>
  <c r="BM18" i="10"/>
  <c r="AO20" i="10"/>
  <c r="AF22" i="10"/>
  <c r="H22" i="10"/>
  <c r="AX17" i="10"/>
  <c r="AN20" i="10"/>
  <c r="AN22" i="10"/>
  <c r="M22" i="10"/>
  <c r="BG17" i="10"/>
  <c r="AM20" i="10"/>
  <c r="I16" i="11"/>
  <c r="K22" i="10"/>
  <c r="R20" i="10"/>
  <c r="B20" i="10"/>
  <c r="AO22" i="10"/>
  <c r="AV16" i="10"/>
  <c r="J20" i="10"/>
  <c r="N18" i="11"/>
  <c r="BI17" i="10"/>
  <c r="AG22" i="10"/>
  <c r="X22" i="10"/>
  <c r="T22" i="10"/>
  <c r="AW16" i="10"/>
  <c r="AH16" i="10"/>
  <c r="AI22" i="10"/>
  <c r="AM22" i="10"/>
  <c r="BH17" i="10"/>
  <c r="G22" i="10"/>
  <c r="AU16" i="10"/>
  <c r="AD20" i="10"/>
  <c r="U22" i="10"/>
  <c r="AA22" i="10"/>
  <c r="BL18" i="10"/>
  <c r="Y20" i="10"/>
  <c r="AC20" i="10"/>
  <c r="BK18" i="10" l="1"/>
  <c r="BO18" i="10"/>
  <c r="F22" i="10"/>
  <c r="R22" i="10"/>
  <c r="D20" i="11"/>
  <c r="Z22" i="10"/>
  <c r="G20" i="11"/>
  <c r="J22" i="10"/>
  <c r="H20" i="11"/>
  <c r="AL16" i="10"/>
  <c r="AQ22" i="10"/>
  <c r="BB17" i="10"/>
  <c r="C20" i="11"/>
  <c r="AQ20" i="10"/>
  <c r="BL17" i="10"/>
  <c r="N17" i="11"/>
  <c r="O18" i="11"/>
  <c r="J16" i="11"/>
  <c r="B20" i="11"/>
  <c r="AS20" i="10"/>
  <c r="AZ16" i="10"/>
  <c r="AH22" i="10"/>
  <c r="B22" i="11"/>
  <c r="AR20" i="10"/>
  <c r="AY16" i="10"/>
  <c r="AD22" i="10"/>
  <c r="BM17" i="10"/>
  <c r="AR22" i="10"/>
  <c r="BF18" i="10"/>
  <c r="B22" i="10"/>
  <c r="AS22" i="10"/>
  <c r="I20" i="11"/>
  <c r="N22" i="10"/>
  <c r="AH20" i="10"/>
  <c r="E20" i="11"/>
  <c r="F20" i="11"/>
  <c r="V22" i="10"/>
  <c r="BK17" i="10" l="1"/>
  <c r="BO17" i="10"/>
  <c r="I22" i="11"/>
  <c r="D22" i="11"/>
  <c r="O17" i="11"/>
  <c r="J22" i="11"/>
  <c r="AL20" i="10"/>
  <c r="BA16" i="10"/>
  <c r="AL22" i="10"/>
  <c r="E22" i="11"/>
  <c r="AV22" i="10"/>
  <c r="H22" i="11"/>
  <c r="BF17" i="10"/>
  <c r="P18" i="11"/>
  <c r="AV20" i="10"/>
  <c r="AU20" i="10"/>
  <c r="AU22" i="10"/>
  <c r="AW22" i="10"/>
  <c r="C22" i="11"/>
  <c r="AW20" i="10"/>
  <c r="AP16" i="10"/>
  <c r="J20" i="11"/>
  <c r="G22" i="11"/>
  <c r="F22" i="11"/>
  <c r="K16" i="11"/>
  <c r="BJ18" i="10" l="1"/>
  <c r="BN18" i="10"/>
  <c r="BA22" i="10"/>
  <c r="K22" i="11"/>
  <c r="AZ20" i="10"/>
  <c r="AY22" i="10"/>
  <c r="AP22" i="10"/>
  <c r="AZ22" i="10"/>
  <c r="BE16" i="10"/>
  <c r="BC16" i="10"/>
  <c r="K20" i="11"/>
  <c r="L16" i="11"/>
  <c r="BD16" i="10"/>
  <c r="AY20" i="10"/>
  <c r="BA20" i="10"/>
  <c r="AP20" i="10"/>
  <c r="Q18" i="11"/>
  <c r="P17" i="11"/>
  <c r="AT16" i="10"/>
  <c r="BJ17" i="10" l="1"/>
  <c r="BN17" i="10"/>
  <c r="BD22" i="10"/>
  <c r="L22" i="11"/>
  <c r="L20" i="11"/>
  <c r="M16" i="11"/>
  <c r="BD20" i="10"/>
  <c r="AT22" i="10"/>
  <c r="BG16" i="10"/>
  <c r="BH16" i="10"/>
  <c r="BE22" i="10"/>
  <c r="AX16" i="10"/>
  <c r="AT20" i="10"/>
  <c r="BI16" i="10"/>
  <c r="BC22" i="10"/>
  <c r="BE20" i="10"/>
  <c r="BC20" i="10"/>
  <c r="Q17" i="11"/>
  <c r="AX20" i="10" l="1"/>
  <c r="BL16" i="10"/>
  <c r="BI20" i="10"/>
  <c r="N16" i="11"/>
  <c r="BB16" i="10"/>
  <c r="AX22" i="10"/>
  <c r="BH20" i="10"/>
  <c r="M22" i="11"/>
  <c r="BG22" i="10"/>
  <c r="BI22" i="10"/>
  <c r="BH22" i="10"/>
  <c r="BM16" i="10"/>
  <c r="M20" i="11"/>
  <c r="BG20" i="10"/>
  <c r="BK16" i="10" l="1"/>
  <c r="BO16" i="10"/>
  <c r="BF16" i="10"/>
  <c r="BM22" i="10"/>
  <c r="BL22" i="10"/>
  <c r="O16" i="11"/>
  <c r="BB20" i="10"/>
  <c r="N22" i="11"/>
  <c r="N20" i="11"/>
  <c r="BB22" i="10"/>
  <c r="BL20" i="10"/>
  <c r="BK22" i="10" l="1"/>
  <c r="BO22" i="10"/>
  <c r="BK20" i="10"/>
  <c r="BO20" i="10"/>
  <c r="P16" i="11"/>
  <c r="O20" i="11"/>
  <c r="BF20" i="10"/>
  <c r="O22" i="11"/>
  <c r="BF22" i="10"/>
  <c r="BM20" i="10"/>
  <c r="BJ16" i="10" l="1"/>
  <c r="BN16" i="10"/>
  <c r="Q16" i="11"/>
  <c r="P20" i="11"/>
  <c r="P22" i="11"/>
  <c r="BJ22" i="10" l="1"/>
  <c r="BN22" i="10"/>
  <c r="BJ20" i="10"/>
  <c r="BN20" i="10"/>
  <c r="Q20" i="11"/>
  <c r="Q22" i="11"/>
  <c r="T25" i="3" l="1"/>
  <c r="I25" i="3"/>
  <c r="BR25" i="3"/>
  <c r="K25" i="3"/>
  <c r="BS25" i="3"/>
  <c r="BP25" i="3"/>
  <c r="F25" i="3"/>
  <c r="AN25" i="3"/>
  <c r="AF25" i="3" l="1"/>
  <c r="AS25" i="3"/>
  <c r="BA25" i="3"/>
  <c r="AR25" i="3"/>
  <c r="P25" i="3"/>
  <c r="AD25" i="3"/>
  <c r="BC25" i="3"/>
  <c r="O25" i="3"/>
  <c r="AV25" i="3"/>
  <c r="W25" i="3"/>
  <c r="AK25" i="3"/>
  <c r="BI25" i="3"/>
  <c r="AE25" i="3"/>
  <c r="AM25" i="3"/>
  <c r="L25" i="3"/>
  <c r="AQ25" i="3"/>
  <c r="M25" i="3"/>
  <c r="BK25" i="3"/>
  <c r="AJ25" i="3"/>
  <c r="AU25" i="3"/>
  <c r="AC25" i="3"/>
  <c r="BE25" i="3"/>
  <c r="BO25" i="3"/>
  <c r="AO25" i="3"/>
  <c r="X25" i="3"/>
  <c r="AA25" i="3"/>
  <c r="H25" i="3"/>
  <c r="Q25" i="3"/>
  <c r="Y25" i="3"/>
  <c r="AW25" i="3"/>
  <c r="AZ25" i="3"/>
  <c r="BH25" i="3"/>
  <c r="BD25" i="3"/>
  <c r="AB25" i="3"/>
  <c r="G25" i="3"/>
  <c r="AU23" i="3"/>
  <c r="AO23" i="3"/>
  <c r="BI23" i="3"/>
  <c r="BR23" i="3"/>
  <c r="AT25" i="3"/>
  <c r="R25" i="3"/>
  <c r="AH25" i="3"/>
  <c r="BQ26" i="3"/>
  <c r="BS26" i="3"/>
  <c r="BR26" i="3"/>
  <c r="BN25" i="3"/>
  <c r="Q26" i="3" l="1"/>
  <c r="H23" i="3"/>
  <c r="F23" i="3"/>
  <c r="BD26" i="3"/>
  <c r="AI23" i="3"/>
  <c r="AL26" i="3"/>
  <c r="G26" i="3"/>
  <c r="AQ23" i="3"/>
  <c r="BG25" i="3"/>
  <c r="BF26" i="3"/>
  <c r="R26" i="3"/>
  <c r="Y23" i="3"/>
  <c r="AY25" i="3"/>
  <c r="AA23" i="3"/>
  <c r="Z26" i="3"/>
  <c r="S25" i="3"/>
  <c r="C24" i="5"/>
  <c r="I24" i="5"/>
  <c r="AA26" i="3"/>
  <c r="AB23" i="3"/>
  <c r="AI25" i="3"/>
  <c r="J26" i="3"/>
  <c r="AS23" i="3"/>
  <c r="O26" i="3"/>
  <c r="AM26" i="3"/>
  <c r="AC26" i="3"/>
  <c r="AE26" i="3"/>
  <c r="X26" i="3"/>
  <c r="AZ26" i="3"/>
  <c r="BC26" i="3"/>
  <c r="BD23" i="3"/>
  <c r="BK26" i="3"/>
  <c r="AY26" i="3"/>
  <c r="K26" i="3"/>
  <c r="BP23" i="3"/>
  <c r="BL26" i="3"/>
  <c r="AT26" i="3"/>
  <c r="H26" i="3"/>
  <c r="AZ23" i="3"/>
  <c r="AF23" i="3"/>
  <c r="AR23" i="3"/>
  <c r="V26" i="3"/>
  <c r="BM23" i="3"/>
  <c r="BA26" i="3"/>
  <c r="AN26" i="3"/>
  <c r="M26" i="3"/>
  <c r="AH26" i="3"/>
  <c r="G23" i="3"/>
  <c r="AO26" i="3"/>
  <c r="BL25" i="3"/>
  <c r="BC23" i="3"/>
  <c r="AC23" i="3"/>
  <c r="S26" i="3"/>
  <c r="F26" i="3"/>
  <c r="AY23" i="3"/>
  <c r="BK23" i="3"/>
  <c r="L26" i="3"/>
  <c r="BP26" i="3"/>
  <c r="I23" i="3"/>
  <c r="AM23" i="3"/>
  <c r="AJ23" i="3"/>
  <c r="U26" i="3"/>
  <c r="BO26" i="3"/>
  <c r="AE23" i="3"/>
  <c r="BE26" i="3"/>
  <c r="U23" i="3"/>
  <c r="Q23" i="3"/>
  <c r="AG23" i="3"/>
  <c r="BM25" i="3"/>
  <c r="BG26" i="3"/>
  <c r="AI26" i="3"/>
  <c r="U25" i="3"/>
  <c r="K23" i="3"/>
  <c r="T23" i="3"/>
  <c r="AG25" i="3"/>
  <c r="AN23" i="3"/>
  <c r="AX23" i="3"/>
  <c r="Y26" i="3"/>
  <c r="AX25" i="3"/>
  <c r="I26" i="3"/>
  <c r="BH26" i="3"/>
  <c r="AV23" i="3"/>
  <c r="AK23" i="3"/>
  <c r="N26" i="3"/>
  <c r="AJ26" i="3"/>
  <c r="W26" i="3"/>
  <c r="BM26" i="3"/>
  <c r="S23" i="3"/>
  <c r="BQ25" i="3"/>
  <c r="AR26" i="3"/>
  <c r="AG26" i="3"/>
  <c r="AP26" i="3"/>
  <c r="T26" i="3"/>
  <c r="L23" i="3"/>
  <c r="BQ23" i="3"/>
  <c r="BE23" i="3"/>
  <c r="AW23" i="3"/>
  <c r="AD26" i="3"/>
  <c r="AQ26" i="3"/>
  <c r="AB26" i="3"/>
  <c r="AW26" i="3"/>
  <c r="BB25" i="3"/>
  <c r="BH23" i="3"/>
  <c r="BA23" i="3"/>
  <c r="V23" i="3"/>
  <c r="J23" i="3"/>
  <c r="BR24" i="3"/>
  <c r="BS24" i="3"/>
  <c r="BR22" i="3"/>
  <c r="BQ22" i="3"/>
  <c r="BS22" i="3"/>
  <c r="AP22" i="3"/>
  <c r="L24" i="3"/>
  <c r="BO23" i="3" l="1"/>
  <c r="BS23" i="3"/>
  <c r="Z24" i="3"/>
  <c r="Z22" i="3"/>
  <c r="AU24" i="3"/>
  <c r="BI26" i="3"/>
  <c r="C22" i="5"/>
  <c r="BG24" i="3"/>
  <c r="BG23" i="3"/>
  <c r="O24" i="3"/>
  <c r="AM22" i="3"/>
  <c r="AO24" i="3"/>
  <c r="BM24" i="3"/>
  <c r="AS22" i="3"/>
  <c r="M22" i="3"/>
  <c r="G22" i="3"/>
  <c r="N22" i="5"/>
  <c r="W24" i="3"/>
  <c r="AY22" i="3"/>
  <c r="W22" i="3"/>
  <c r="N23" i="3"/>
  <c r="AN22" i="3"/>
  <c r="R24" i="5"/>
  <c r="J24" i="3"/>
  <c r="BH24" i="3"/>
  <c r="P24" i="3"/>
  <c r="AA24" i="3"/>
  <c r="BO22" i="3"/>
  <c r="M23" i="3"/>
  <c r="O22" i="3"/>
  <c r="L25" i="5"/>
  <c r="BF24" i="3"/>
  <c r="U24" i="3"/>
  <c r="J22" i="3"/>
  <c r="AO22" i="3"/>
  <c r="AV26" i="3"/>
  <c r="AL24" i="3"/>
  <c r="AI22" i="3"/>
  <c r="G25" i="5"/>
  <c r="AS26" i="3"/>
  <c r="AN24" i="3"/>
  <c r="K24" i="3"/>
  <c r="P23" i="3"/>
  <c r="BI22" i="3"/>
  <c r="V24" i="3"/>
  <c r="AV22" i="3"/>
  <c r="BG22" i="3"/>
  <c r="F25" i="5"/>
  <c r="O23" i="3"/>
  <c r="X23" i="3"/>
  <c r="AF26" i="3"/>
  <c r="AT22" i="3"/>
  <c r="AT24" i="3"/>
  <c r="V22" i="3"/>
  <c r="X22" i="3"/>
  <c r="AG24" i="3"/>
  <c r="AF24" i="3"/>
  <c r="K22" i="3"/>
  <c r="Q22" i="3"/>
  <c r="J25" i="3"/>
  <c r="N25" i="3"/>
  <c r="R23" i="3"/>
  <c r="AR24" i="3"/>
  <c r="AU22" i="3"/>
  <c r="S24" i="3"/>
  <c r="S22" i="3"/>
  <c r="AL22" i="3"/>
  <c r="O24" i="5"/>
  <c r="AL25" i="3"/>
  <c r="AP25" i="3"/>
  <c r="BQ24" i="3"/>
  <c r="BA24" i="3"/>
  <c r="AH22" i="3"/>
  <c r="H24" i="3"/>
  <c r="AM24" i="3"/>
  <c r="N24" i="3"/>
  <c r="Y22" i="3"/>
  <c r="BP22" i="3"/>
  <c r="M24" i="5"/>
  <c r="M25" i="5"/>
  <c r="H25" i="5"/>
  <c r="BL23" i="3"/>
  <c r="K25" i="5"/>
  <c r="J25" i="5"/>
  <c r="I22" i="3"/>
  <c r="V25" i="3"/>
  <c r="Z25" i="3"/>
  <c r="F24" i="5"/>
  <c r="AU26" i="3"/>
  <c r="P22" i="3"/>
  <c r="E25" i="5"/>
  <c r="AS24" i="3"/>
  <c r="AQ22" i="3"/>
  <c r="BE24" i="3"/>
  <c r="AB22" i="3"/>
  <c r="Y24" i="3"/>
  <c r="U22" i="3"/>
  <c r="BC24" i="3"/>
  <c r="C25" i="5"/>
  <c r="W23" i="3"/>
  <c r="AK26" i="3"/>
  <c r="AD22" i="3"/>
  <c r="AY24" i="3"/>
  <c r="AG22" i="3"/>
  <c r="AJ22" i="3"/>
  <c r="AH24" i="3"/>
  <c r="BA22" i="3"/>
  <c r="AE24" i="3"/>
  <c r="AZ24" i="3"/>
  <c r="P25" i="5"/>
  <c r="P26" i="3"/>
  <c r="J24" i="5"/>
  <c r="BI24" i="3"/>
  <c r="AD24" i="3"/>
  <c r="F24" i="3"/>
  <c r="AK24" i="3"/>
  <c r="N22" i="3"/>
  <c r="BH22" i="3"/>
  <c r="AA22" i="3"/>
  <c r="BL24" i="3"/>
  <c r="I24" i="3"/>
  <c r="R22" i="3"/>
  <c r="BK24" i="3"/>
  <c r="AW22" i="3"/>
  <c r="BC22" i="3"/>
  <c r="AR22" i="3"/>
  <c r="R24" i="3"/>
  <c r="X24" i="3"/>
  <c r="G24" i="3"/>
  <c r="BM22" i="3"/>
  <c r="H22" i="3"/>
  <c r="AP24" i="3"/>
  <c r="T24" i="3"/>
  <c r="Q24" i="3"/>
  <c r="BK22" i="3"/>
  <c r="F22" i="3"/>
  <c r="Z23" i="3"/>
  <c r="AD23" i="3"/>
  <c r="BS21" i="3"/>
  <c r="BR21" i="3"/>
  <c r="BJ24" i="3"/>
  <c r="AX22" i="3"/>
  <c r="AS21" i="3"/>
  <c r="I23" i="5" l="1"/>
  <c r="BO24" i="3"/>
  <c r="H21" i="5"/>
  <c r="G21" i="5"/>
  <c r="M21" i="3"/>
  <c r="BE21" i="3"/>
  <c r="S21" i="3"/>
  <c r="P21" i="3"/>
  <c r="X21" i="3"/>
  <c r="AR21" i="3"/>
  <c r="Y21" i="3"/>
  <c r="AD21" i="3"/>
  <c r="AT21" i="3"/>
  <c r="AI21" i="3"/>
  <c r="BG21" i="3"/>
  <c r="D21" i="5"/>
  <c r="AP21" i="3"/>
  <c r="BL21" i="3"/>
  <c r="AV21" i="3"/>
  <c r="BC21" i="3"/>
  <c r="AE21" i="3"/>
  <c r="BP21" i="3"/>
  <c r="AO21" i="3"/>
  <c r="AG21" i="3"/>
  <c r="I21" i="5"/>
  <c r="AE22" i="3"/>
  <c r="AI24" i="3"/>
  <c r="AJ24" i="3"/>
  <c r="BL22" i="3"/>
  <c r="BE22" i="3"/>
  <c r="I25" i="5"/>
  <c r="R21" i="3"/>
  <c r="AU21" i="3"/>
  <c r="BO21" i="3"/>
  <c r="E21" i="5"/>
  <c r="K23" i="5"/>
  <c r="AQ24" i="3"/>
  <c r="N21" i="3"/>
  <c r="BI21" i="3"/>
  <c r="AB21" i="3"/>
  <c r="D25" i="5"/>
  <c r="N24" i="5"/>
  <c r="BJ23" i="3"/>
  <c r="BN23" i="3"/>
  <c r="AM21" i="3"/>
  <c r="K24" i="5"/>
  <c r="L24" i="5"/>
  <c r="D22" i="5"/>
  <c r="V21" i="3"/>
  <c r="D24" i="5"/>
  <c r="E24" i="5"/>
  <c r="J23" i="5"/>
  <c r="BB23" i="3"/>
  <c r="BF23" i="3"/>
  <c r="AA21" i="3"/>
  <c r="AK22" i="3"/>
  <c r="BD24" i="3"/>
  <c r="AV24" i="3"/>
  <c r="L21" i="5"/>
  <c r="K21" i="5"/>
  <c r="F23" i="5"/>
  <c r="AB24" i="3"/>
  <c r="L22" i="3"/>
  <c r="O21" i="3"/>
  <c r="BP24" i="3"/>
  <c r="AX26" i="3"/>
  <c r="BB26" i="3"/>
  <c r="AW24" i="3"/>
  <c r="AP23" i="3"/>
  <c r="AT23" i="3"/>
  <c r="I21" i="3"/>
  <c r="K21" i="3"/>
  <c r="W21" i="3"/>
  <c r="AK21" i="3"/>
  <c r="AN21" i="3"/>
  <c r="U21" i="3"/>
  <c r="BF25" i="3"/>
  <c r="BJ25" i="3"/>
  <c r="M23" i="5"/>
  <c r="BJ26" i="3"/>
  <c r="BN26" i="3"/>
  <c r="J21" i="5"/>
  <c r="P23" i="5"/>
  <c r="AQ21" i="3"/>
  <c r="AF21" i="3"/>
  <c r="C21" i="5"/>
  <c r="E23" i="5"/>
  <c r="L23" i="5"/>
  <c r="M24" i="3"/>
  <c r="AF22" i="3"/>
  <c r="H21" i="3"/>
  <c r="Q21" i="3"/>
  <c r="F21" i="5"/>
  <c r="Z21" i="3"/>
  <c r="BH21" i="3"/>
  <c r="AL21" i="3"/>
  <c r="AC21" i="3"/>
  <c r="G22" i="5"/>
  <c r="T22" i="3"/>
  <c r="AC22" i="3"/>
  <c r="C23" i="5"/>
  <c r="BK21" i="3"/>
  <c r="F21" i="3"/>
  <c r="AH21" i="3"/>
  <c r="AJ21" i="3"/>
  <c r="AY21" i="3"/>
  <c r="J21" i="3"/>
  <c r="AW21" i="3"/>
  <c r="T21" i="3"/>
  <c r="G21" i="3"/>
  <c r="BA21" i="3"/>
  <c r="L21" i="3"/>
  <c r="G24" i="5"/>
  <c r="H24" i="5"/>
  <c r="H23" i="5"/>
  <c r="BN24" i="3"/>
  <c r="AC24" i="3"/>
  <c r="BS27" i="3"/>
  <c r="AF27" i="3"/>
  <c r="BR27" i="3"/>
  <c r="P21" i="5"/>
  <c r="AZ21" i="3"/>
  <c r="AX21" i="3"/>
  <c r="BM27" i="3" l="1"/>
  <c r="AQ27" i="3"/>
  <c r="K20" i="5"/>
  <c r="M21" i="5"/>
  <c r="X27" i="3"/>
  <c r="AR27" i="3"/>
  <c r="AG27" i="3"/>
  <c r="BD21" i="3"/>
  <c r="AL27" i="3"/>
  <c r="AT27" i="3"/>
  <c r="BK27" i="3"/>
  <c r="BP27" i="3"/>
  <c r="W27" i="3"/>
  <c r="BC27" i="3"/>
  <c r="I20" i="5"/>
  <c r="AU27" i="3"/>
  <c r="AD27" i="3"/>
  <c r="BO27" i="3"/>
  <c r="T27" i="3"/>
  <c r="AI27" i="3"/>
  <c r="N27" i="3"/>
  <c r="H22" i="5"/>
  <c r="F20" i="5"/>
  <c r="AJ27" i="3"/>
  <c r="C20" i="5"/>
  <c r="L20" i="5"/>
  <c r="D23" i="5"/>
  <c r="H20" i="5"/>
  <c r="F27" i="3"/>
  <c r="AP27" i="3"/>
  <c r="Y27" i="3"/>
  <c r="BH27" i="3"/>
  <c r="Q27" i="3"/>
  <c r="Z27" i="3"/>
  <c r="BM21" i="3"/>
  <c r="BQ21" i="3"/>
  <c r="L22" i="5"/>
  <c r="M22" i="5"/>
  <c r="H27" i="3"/>
  <c r="I27" i="3"/>
  <c r="AZ22" i="3"/>
  <c r="BD22" i="3"/>
  <c r="R27" i="3"/>
  <c r="I22" i="5"/>
  <c r="AH23" i="3"/>
  <c r="AL23" i="3"/>
  <c r="BI27" i="3"/>
  <c r="AX24" i="3"/>
  <c r="BB24" i="3"/>
  <c r="AK27" i="3"/>
  <c r="BJ22" i="3"/>
  <c r="BN22" i="3"/>
  <c r="G23" i="5"/>
  <c r="O22" i="5"/>
  <c r="P22" i="5"/>
  <c r="BB22" i="3"/>
  <c r="BF22" i="3"/>
  <c r="AS27" i="3"/>
  <c r="BL27" i="3"/>
  <c r="Q25" i="5"/>
  <c r="R25" i="5"/>
  <c r="N25" i="5"/>
  <c r="O25" i="5"/>
  <c r="Q22" i="5"/>
  <c r="R22" i="5"/>
  <c r="BA27" i="3"/>
  <c r="D20" i="5"/>
  <c r="AN27" i="3"/>
  <c r="AO27" i="3"/>
  <c r="P24" i="5"/>
  <c r="Q24" i="5"/>
  <c r="O27" i="3"/>
  <c r="AA27" i="3"/>
  <c r="J27" i="3"/>
  <c r="AB27" i="3"/>
  <c r="AM27" i="3"/>
  <c r="N21" i="5"/>
  <c r="G20" i="5"/>
  <c r="AY27" i="3"/>
  <c r="J20" i="5"/>
  <c r="AV27" i="3"/>
  <c r="E22" i="5"/>
  <c r="F22" i="5"/>
  <c r="BQ27" i="3"/>
  <c r="G27" i="3"/>
  <c r="P27" i="3"/>
  <c r="AC27" i="3"/>
  <c r="V27" i="3"/>
  <c r="U27" i="3"/>
  <c r="M20" i="5"/>
  <c r="AH27" i="3"/>
  <c r="BG27" i="3"/>
  <c r="E20" i="5"/>
  <c r="M27" i="3" l="1"/>
  <c r="K27" i="3"/>
  <c r="BE27" i="3"/>
  <c r="AW27" i="3"/>
  <c r="Q21" i="5"/>
  <c r="R21" i="5"/>
  <c r="N23" i="5"/>
  <c r="O23" i="5"/>
  <c r="Q23" i="5"/>
  <c r="R23" i="5"/>
  <c r="S27" i="3"/>
  <c r="J22" i="5"/>
  <c r="K22" i="5"/>
  <c r="L27" i="3"/>
  <c r="AX27" i="3"/>
  <c r="BF27" i="3"/>
  <c r="N20" i="5"/>
  <c r="BB21" i="3"/>
  <c r="BF21" i="3"/>
  <c r="BJ21" i="3"/>
  <c r="BN21" i="3"/>
  <c r="O21" i="5"/>
  <c r="AE27" i="3"/>
  <c r="BB27" i="3" l="1"/>
  <c r="O20" i="5"/>
  <c r="P20" i="5"/>
  <c r="BJ27" i="3"/>
  <c r="BN27" i="3"/>
  <c r="AZ27" i="3"/>
  <c r="BD27" i="3"/>
  <c r="Q20" i="5"/>
  <c r="R20" i="5"/>
  <c r="AI21" i="4" l="1"/>
  <c r="I21" i="4"/>
  <c r="W21" i="4"/>
  <c r="Y21" i="4"/>
  <c r="Q21" i="4" l="1"/>
  <c r="S21" i="4"/>
  <c r="U21" i="4"/>
  <c r="AE21" i="4"/>
  <c r="P21" i="4"/>
  <c r="K21" i="4"/>
  <c r="H21" i="4"/>
  <c r="AA21" i="4"/>
  <c r="AJ21" i="4"/>
  <c r="T21" i="4"/>
  <c r="AG21" i="4"/>
  <c r="AB21" i="4"/>
  <c r="AC21" i="4"/>
  <c r="G21" i="4"/>
  <c r="M21" i="4"/>
  <c r="AF21" i="4"/>
  <c r="J21" i="4"/>
  <c r="AD21" i="4"/>
  <c r="L21" i="4" l="1"/>
  <c r="R21" i="4"/>
  <c r="O21" i="4"/>
  <c r="V21" i="4"/>
  <c r="AM21" i="4"/>
  <c r="Z21" i="4"/>
  <c r="AO21" i="4"/>
  <c r="AN21" i="4"/>
  <c r="X21" i="4"/>
  <c r="N21" i="4"/>
  <c r="AK21" i="4"/>
  <c r="AH21" i="4"/>
  <c r="AQ21" i="4" l="1"/>
  <c r="F21" i="4"/>
  <c r="AS21" i="4"/>
  <c r="AR21" i="4"/>
  <c r="F21" i="6"/>
  <c r="D21" i="6"/>
  <c r="I21" i="6"/>
  <c r="H21" i="6"/>
  <c r="E21" i="6"/>
  <c r="AL21" i="4"/>
  <c r="AV21" i="4" l="1"/>
  <c r="J21" i="6"/>
  <c r="AW21" i="4"/>
  <c r="AU21" i="4"/>
  <c r="G21" i="6"/>
  <c r="C21" i="6"/>
  <c r="AP21" i="4"/>
  <c r="BA21" i="4" l="1"/>
  <c r="AY21" i="4"/>
  <c r="AZ21" i="4"/>
  <c r="K21" i="6"/>
  <c r="AT21" i="4"/>
  <c r="BC21" i="4" l="1"/>
  <c r="BD21" i="4"/>
  <c r="BE21" i="4"/>
  <c r="L21" i="6"/>
  <c r="AX21" i="4"/>
  <c r="BG21" i="4" l="1"/>
  <c r="BI21" i="4"/>
  <c r="BH21" i="4"/>
  <c r="M21" i="6"/>
  <c r="BB21" i="4"/>
  <c r="BL21" i="4" l="1"/>
  <c r="N21" i="6"/>
  <c r="BK21" i="4"/>
  <c r="BM21" i="4"/>
  <c r="BF21" i="4"/>
  <c r="BQ21" i="4" l="1"/>
  <c r="O21" i="6"/>
  <c r="BP21" i="4"/>
  <c r="BJ21" i="4"/>
  <c r="BO21" i="4" l="1"/>
  <c r="BS21" i="4"/>
  <c r="P21" i="6"/>
  <c r="Q21" i="6" l="1"/>
  <c r="BN21" i="4" l="1"/>
  <c r="BR21" i="4"/>
  <c r="R21" i="6"/>
  <c r="I24" i="4" l="1"/>
  <c r="M24" i="4"/>
  <c r="Y24" i="4"/>
  <c r="AI24" i="4"/>
  <c r="AA24" i="4" l="1"/>
  <c r="Q24" i="4"/>
  <c r="O24" i="4"/>
  <c r="AF24" i="4"/>
  <c r="G24" i="4"/>
  <c r="H24" i="4"/>
  <c r="U24" i="4"/>
  <c r="AE24" i="4"/>
  <c r="AG24" i="4"/>
  <c r="S24" i="4"/>
  <c r="T24" i="4"/>
  <c r="W24" i="4"/>
  <c r="AC24" i="4"/>
  <c r="R24" i="4" l="1"/>
  <c r="L24" i="4"/>
  <c r="AD24" i="4"/>
  <c r="AO24" i="4"/>
  <c r="J24" i="4"/>
  <c r="Z24" i="4"/>
  <c r="P24" i="4"/>
  <c r="V24" i="4"/>
  <c r="AB24" i="4"/>
  <c r="X24" i="4"/>
  <c r="K24" i="4"/>
  <c r="N24" i="4"/>
  <c r="AN24" i="4"/>
  <c r="AJ24" i="4"/>
  <c r="AM24" i="4"/>
  <c r="AK24" i="4"/>
  <c r="AH24" i="4"/>
  <c r="H24" i="6" l="1"/>
  <c r="D24" i="6"/>
  <c r="E24" i="6"/>
  <c r="AQ24" i="4"/>
  <c r="AS24" i="4"/>
  <c r="F24" i="6"/>
  <c r="AR24" i="4"/>
  <c r="I24" i="6"/>
  <c r="F24" i="4"/>
  <c r="AL24" i="4"/>
  <c r="AW24" i="4" l="1"/>
  <c r="AV24" i="4"/>
  <c r="AU24" i="4"/>
  <c r="C24" i="6"/>
  <c r="J24" i="6"/>
  <c r="G24" i="6"/>
  <c r="AP24" i="4"/>
  <c r="AZ24" i="4" l="1"/>
  <c r="K24" i="6"/>
  <c r="AY24" i="4"/>
  <c r="BA24" i="4"/>
  <c r="AT24" i="4"/>
  <c r="BD24" i="4" l="1"/>
  <c r="L24" i="6"/>
  <c r="BC24" i="4"/>
  <c r="BE24" i="4"/>
  <c r="AX24" i="4"/>
  <c r="BH24" i="4" l="1"/>
  <c r="BI24" i="4"/>
  <c r="BG24" i="4"/>
  <c r="M24" i="6"/>
  <c r="BB24" i="4"/>
  <c r="BK24" i="4" l="1"/>
  <c r="BM24" i="4"/>
  <c r="BL24" i="4"/>
  <c r="N24" i="6"/>
  <c r="BF24" i="4"/>
  <c r="BP24" i="4" l="1"/>
  <c r="BQ24" i="4"/>
  <c r="O24" i="6"/>
  <c r="BJ24" i="4"/>
  <c r="BO24" i="4" l="1"/>
  <c r="BS24" i="4"/>
  <c r="P24" i="6"/>
  <c r="BN24" i="4" l="1"/>
  <c r="BR24" i="4"/>
  <c r="Q24" i="6"/>
  <c r="R24" i="6" l="1"/>
  <c r="U22" i="4" l="1"/>
  <c r="H25" i="4"/>
  <c r="P25" i="4"/>
  <c r="AB25" i="4"/>
  <c r="AG23" i="4"/>
  <c r="AI22" i="4"/>
  <c r="I23" i="4"/>
  <c r="AC23" i="4"/>
  <c r="H20" i="4"/>
  <c r="T20" i="4"/>
  <c r="Y20" i="4" l="1"/>
  <c r="T22" i="4"/>
  <c r="W20" i="4"/>
  <c r="O25" i="4"/>
  <c r="K22" i="4"/>
  <c r="Q25" i="4"/>
  <c r="S23" i="4"/>
  <c r="L25" i="4"/>
  <c r="Q22" i="4"/>
  <c r="W25" i="4"/>
  <c r="AE25" i="4"/>
  <c r="U25" i="4"/>
  <c r="P23" i="4"/>
  <c r="AI25" i="4"/>
  <c r="S25" i="4"/>
  <c r="Y22" i="4"/>
  <c r="AG22" i="4"/>
  <c r="AF25" i="4"/>
  <c r="AB23" i="4"/>
  <c r="G20" i="4"/>
  <c r="T25" i="4"/>
  <c r="X22" i="4"/>
  <c r="AF20" i="4"/>
  <c r="L20" i="4"/>
  <c r="X20" i="4"/>
  <c r="AA23" i="4"/>
  <c r="T23" i="4"/>
  <c r="K20" i="4"/>
  <c r="AC22" i="4"/>
  <c r="AC20" i="4"/>
  <c r="AJ22" i="4"/>
  <c r="U23" i="4"/>
  <c r="O22" i="4"/>
  <c r="M23" i="4"/>
  <c r="I20" i="4"/>
  <c r="AB20" i="4"/>
  <c r="W22" i="4"/>
  <c r="AJ25" i="4"/>
  <c r="AA25" i="4"/>
  <c r="G23" i="4"/>
  <c r="AG20" i="4"/>
  <c r="W23" i="4"/>
  <c r="AG25" i="4"/>
  <c r="L22" i="4"/>
  <c r="H23" i="4"/>
  <c r="G25" i="4"/>
  <c r="H22" i="4"/>
  <c r="AE20" i="4"/>
  <c r="U20" i="4"/>
  <c r="X25" i="4"/>
  <c r="I22" i="4"/>
  <c r="AF22" i="4"/>
  <c r="AB22" i="4"/>
  <c r="AA20" i="4"/>
  <c r="AF23" i="4"/>
  <c r="I25" i="4"/>
  <c r="X23" i="4"/>
  <c r="G22" i="4"/>
  <c r="S20" i="4"/>
  <c r="AK22" i="4"/>
  <c r="AC25" i="4"/>
  <c r="Y25" i="4"/>
  <c r="AE22" i="4"/>
  <c r="Z23" i="4"/>
  <c r="V25" i="4" l="1"/>
  <c r="P20" i="4"/>
  <c r="J20" i="4"/>
  <c r="V20" i="4"/>
  <c r="J22" i="4"/>
  <c r="AK25" i="4"/>
  <c r="Z20" i="4"/>
  <c r="Z22" i="4"/>
  <c r="AA22" i="4"/>
  <c r="R22" i="4"/>
  <c r="Y23" i="4"/>
  <c r="M25" i="4"/>
  <c r="L23" i="4"/>
  <c r="N20" i="4"/>
  <c r="P22" i="4"/>
  <c r="N25" i="4"/>
  <c r="AM22" i="4"/>
  <c r="AM25" i="4"/>
  <c r="AN25" i="4"/>
  <c r="AN22" i="4"/>
  <c r="AI23" i="4"/>
  <c r="M22" i="4"/>
  <c r="AO22" i="4"/>
  <c r="M20" i="4"/>
  <c r="AI20" i="4"/>
  <c r="Q23" i="4"/>
  <c r="S22" i="4"/>
  <c r="AK23" i="4"/>
  <c r="K23" i="4"/>
  <c r="Z25" i="4"/>
  <c r="V22" i="4"/>
  <c r="R20" i="4"/>
  <c r="AE23" i="4"/>
  <c r="AK20" i="4"/>
  <c r="AJ20" i="4"/>
  <c r="AJ23" i="4"/>
  <c r="N22" i="4"/>
  <c r="AD25" i="4"/>
  <c r="J25" i="4"/>
  <c r="AD22" i="4"/>
  <c r="K25" i="4"/>
  <c r="AO25" i="4"/>
  <c r="O20" i="4"/>
  <c r="J23" i="4"/>
  <c r="O23" i="4"/>
  <c r="Q20" i="4"/>
  <c r="R25" i="4"/>
  <c r="N23" i="4"/>
  <c r="AH22" i="4"/>
  <c r="AD23" i="4"/>
  <c r="AD20" i="4"/>
  <c r="AH25" i="4"/>
  <c r="F22" i="6" l="1"/>
  <c r="G22" i="6"/>
  <c r="D20" i="6"/>
  <c r="G20" i="6"/>
  <c r="F25" i="6"/>
  <c r="E23" i="6"/>
  <c r="E20" i="6"/>
  <c r="I22" i="6"/>
  <c r="I25" i="6"/>
  <c r="AS22" i="4"/>
  <c r="H23" i="6"/>
  <c r="AQ22" i="4"/>
  <c r="F22" i="4"/>
  <c r="F20" i="6"/>
  <c r="C20" i="6"/>
  <c r="F20" i="4"/>
  <c r="H22" i="6"/>
  <c r="AS25" i="4"/>
  <c r="F23" i="4"/>
  <c r="R23" i="4"/>
  <c r="V23" i="4"/>
  <c r="AM23" i="4"/>
  <c r="AR25" i="4"/>
  <c r="E22" i="6"/>
  <c r="H25" i="6"/>
  <c r="F25" i="4"/>
  <c r="AN20" i="4"/>
  <c r="H20" i="6"/>
  <c r="AN23" i="4"/>
  <c r="AQ25" i="4"/>
  <c r="AO20" i="4"/>
  <c r="AO23" i="4"/>
  <c r="AM20" i="4"/>
  <c r="G25" i="6"/>
  <c r="AR22" i="4"/>
  <c r="E25" i="6"/>
  <c r="AL25" i="4"/>
  <c r="AH23" i="4"/>
  <c r="AH20" i="4"/>
  <c r="AL22" i="4"/>
  <c r="C25" i="6" l="1"/>
  <c r="C23" i="6"/>
  <c r="C22" i="6"/>
  <c r="AQ20" i="4"/>
  <c r="F23" i="6"/>
  <c r="G23" i="6"/>
  <c r="AR20" i="4"/>
  <c r="D22" i="6"/>
  <c r="AQ23" i="4"/>
  <c r="AU25" i="4"/>
  <c r="AS23" i="4"/>
  <c r="I23" i="6"/>
  <c r="AV25" i="4"/>
  <c r="J22" i="6"/>
  <c r="D25" i="6"/>
  <c r="I20" i="6"/>
  <c r="AW22" i="4"/>
  <c r="D23" i="6"/>
  <c r="J25" i="6"/>
  <c r="AW25" i="4"/>
  <c r="AV22" i="4"/>
  <c r="AU22" i="4"/>
  <c r="AR23" i="4"/>
  <c r="AS20" i="4"/>
  <c r="AL20" i="4"/>
  <c r="AP25" i="4"/>
  <c r="AP22" i="4"/>
  <c r="AL23" i="4"/>
  <c r="AW20" i="4" l="1"/>
  <c r="K25" i="6"/>
  <c r="AU20" i="4"/>
  <c r="K22" i="6"/>
  <c r="AW23" i="4"/>
  <c r="AU23" i="4"/>
  <c r="J23" i="6"/>
  <c r="AV23" i="4"/>
  <c r="AY22" i="4"/>
  <c r="J20" i="6"/>
  <c r="AV20" i="4"/>
  <c r="AY25" i="4"/>
  <c r="AZ25" i="4"/>
  <c r="BA25" i="4"/>
  <c r="BA22" i="4"/>
  <c r="AZ22" i="4"/>
  <c r="AP20" i="4"/>
  <c r="AT22" i="4"/>
  <c r="AP23" i="4"/>
  <c r="AT25" i="4"/>
  <c r="BC22" i="4" l="1"/>
  <c r="L25" i="6"/>
  <c r="AY23" i="4"/>
  <c r="AZ20" i="4"/>
  <c r="AZ23" i="4"/>
  <c r="L22" i="6"/>
  <c r="BD22" i="4"/>
  <c r="K23" i="6"/>
  <c r="BC25" i="4"/>
  <c r="BE25" i="4"/>
  <c r="BD25" i="4"/>
  <c r="BA23" i="4"/>
  <c r="BA20" i="4"/>
  <c r="AY20" i="4"/>
  <c r="BE22" i="4"/>
  <c r="K20" i="6"/>
  <c r="AT23" i="4"/>
  <c r="AX22" i="4"/>
  <c r="AT20" i="4"/>
  <c r="AX25" i="4"/>
  <c r="BH25" i="4" l="1"/>
  <c r="BI25" i="4"/>
  <c r="BG25" i="4"/>
  <c r="BI22" i="4"/>
  <c r="BH22" i="4"/>
  <c r="BG22" i="4"/>
  <c r="L20" i="6"/>
  <c r="BC20" i="4"/>
  <c r="M22" i="6"/>
  <c r="BC23" i="4"/>
  <c r="BE23" i="4"/>
  <c r="BD23" i="4"/>
  <c r="BE20" i="4"/>
  <c r="M25" i="6"/>
  <c r="L23" i="6"/>
  <c r="BD20" i="4"/>
  <c r="BB25" i="4"/>
  <c r="BB22" i="4"/>
  <c r="AX20" i="4"/>
  <c r="AX23" i="4"/>
  <c r="BI20" i="4" l="1"/>
  <c r="N22" i="6"/>
  <c r="BG23" i="4"/>
  <c r="N25" i="6"/>
  <c r="M20" i="6"/>
  <c r="BI23" i="4"/>
  <c r="BH23" i="4"/>
  <c r="BM22" i="4"/>
  <c r="BK22" i="4"/>
  <c r="BM25" i="4"/>
  <c r="BK25" i="4"/>
  <c r="BL25" i="4"/>
  <c r="BH20" i="4"/>
  <c r="BG20" i="4"/>
  <c r="BL22" i="4"/>
  <c r="M23" i="6"/>
  <c r="BB20" i="4"/>
  <c r="BF22" i="4"/>
  <c r="BF25" i="4"/>
  <c r="BB23" i="4"/>
  <c r="BQ25" i="4" l="1"/>
  <c r="O22" i="6"/>
  <c r="BP25" i="4"/>
  <c r="N20" i="6"/>
  <c r="BP22" i="4"/>
  <c r="BM23" i="4"/>
  <c r="O25" i="6"/>
  <c r="BK23" i="4"/>
  <c r="BM20" i="4"/>
  <c r="BK20" i="4"/>
  <c r="BL20" i="4"/>
  <c r="BQ22" i="4"/>
  <c r="BL23" i="4"/>
  <c r="N23" i="6"/>
  <c r="BF23" i="4"/>
  <c r="BJ25" i="4"/>
  <c r="BJ22" i="4"/>
  <c r="BF20" i="4"/>
  <c r="BO22" i="4" l="1"/>
  <c r="BS22" i="4"/>
  <c r="BO25" i="4"/>
  <c r="BS25" i="4"/>
  <c r="BP20" i="4"/>
  <c r="P25" i="6"/>
  <c r="O20" i="6"/>
  <c r="O23" i="6"/>
  <c r="BP23" i="4"/>
  <c r="BQ23" i="4"/>
  <c r="BQ20" i="4"/>
  <c r="P22" i="6"/>
  <c r="BJ23" i="4"/>
  <c r="BJ20" i="4"/>
  <c r="BO20" i="4" l="1"/>
  <c r="BS20" i="4"/>
  <c r="BO23" i="4"/>
  <c r="BS23" i="4"/>
  <c r="BN22" i="4"/>
  <c r="BR22" i="4"/>
  <c r="BN25" i="4"/>
  <c r="BR25" i="4"/>
  <c r="P23" i="6"/>
  <c r="Q25" i="6"/>
  <c r="P20" i="6"/>
  <c r="Q22" i="6"/>
  <c r="BN23" i="4" l="1"/>
  <c r="BR23" i="4"/>
  <c r="BN20" i="4"/>
  <c r="BR20" i="4"/>
  <c r="R25" i="6"/>
  <c r="Q20" i="6"/>
  <c r="R22" i="6"/>
  <c r="Q23" i="6"/>
  <c r="R23" i="6" l="1"/>
  <c r="R20" i="6"/>
  <c r="BC19" i="3"/>
  <c r="AV19" i="3"/>
  <c r="Q19" i="3"/>
  <c r="H19" i="3"/>
  <c r="BR19" i="3"/>
  <c r="BE19" i="3"/>
  <c r="BQ19" i="3"/>
  <c r="AS19" i="3"/>
  <c r="BS19" i="3"/>
  <c r="AM19" i="3"/>
  <c r="BP19" i="3" l="1"/>
  <c r="AA19" i="3"/>
  <c r="AB19" i="3"/>
  <c r="AG19" i="3"/>
  <c r="T19" i="3"/>
  <c r="AC19" i="3"/>
  <c r="BH19" i="3"/>
  <c r="AF19" i="3"/>
  <c r="S19" i="3"/>
  <c r="AR19" i="3"/>
  <c r="BK19" i="3"/>
  <c r="U19" i="3"/>
  <c r="BD19" i="3"/>
  <c r="AI19" i="3"/>
  <c r="AY19" i="3"/>
  <c r="AO19" i="3"/>
  <c r="W19" i="3"/>
  <c r="I19" i="3"/>
  <c r="AJ19" i="3"/>
  <c r="AW19" i="3"/>
  <c r="Y19" i="3"/>
  <c r="BN19" i="3"/>
  <c r="G19" i="3"/>
  <c r="BM19" i="3"/>
  <c r="AQ19" i="3"/>
  <c r="AZ19" i="3"/>
  <c r="M19" i="3"/>
  <c r="L19" i="3"/>
  <c r="BO19" i="3"/>
  <c r="AN19" i="3"/>
  <c r="AU19" i="3"/>
  <c r="P19" i="3"/>
  <c r="O19" i="3"/>
  <c r="BI19" i="3"/>
  <c r="BG19" i="3"/>
  <c r="BL19" i="3"/>
  <c r="BA19" i="3"/>
  <c r="K19" i="3"/>
  <c r="AE19" i="3"/>
  <c r="AK19" i="3"/>
  <c r="X19" i="3"/>
  <c r="AT19" i="3"/>
  <c r="AX19" i="3"/>
  <c r="AL19" i="3"/>
  <c r="AD19" i="3"/>
  <c r="AP19" i="3" l="1"/>
  <c r="V19" i="3"/>
  <c r="Z19" i="3"/>
  <c r="BF19" i="3"/>
  <c r="AH19" i="3"/>
  <c r="N19" i="3"/>
  <c r="R18" i="5"/>
  <c r="BB19" i="3"/>
  <c r="J19" i="3"/>
  <c r="R19" i="3"/>
  <c r="BJ19" i="3"/>
  <c r="O18" i="5" l="1"/>
  <c r="K18" i="5"/>
  <c r="I18" i="5"/>
  <c r="D18" i="5"/>
  <c r="E18" i="5"/>
  <c r="J18" i="5"/>
  <c r="C18" i="5"/>
  <c r="F19" i="3"/>
  <c r="L18" i="5"/>
  <c r="G18" i="5"/>
  <c r="N18" i="5"/>
  <c r="F18" i="5"/>
  <c r="P18" i="5"/>
  <c r="Q18" i="5"/>
  <c r="H18" i="5" l="1"/>
  <c r="M18" i="5"/>
  <c r="I18" i="4" l="1"/>
  <c r="H18" i="4"/>
  <c r="T18" i="4"/>
  <c r="U18" i="4"/>
  <c r="Y18" i="4"/>
  <c r="S18" i="4" l="1"/>
  <c r="W18" i="4"/>
  <c r="K18" i="4"/>
  <c r="G18" i="4"/>
  <c r="L18" i="4"/>
  <c r="M18" i="4"/>
  <c r="AA18" i="4"/>
  <c r="AG18" i="4"/>
  <c r="AC18" i="4"/>
  <c r="AE18" i="4"/>
  <c r="AF18" i="4"/>
  <c r="X18" i="4"/>
  <c r="P18" i="4"/>
  <c r="O18" i="4"/>
  <c r="AD18" i="4"/>
  <c r="R18" i="4"/>
  <c r="Z18" i="4"/>
  <c r="J18" i="4"/>
  <c r="Q18" i="4" l="1"/>
  <c r="V18" i="4"/>
  <c r="AB18" i="4"/>
  <c r="AJ18" i="4"/>
  <c r="N18" i="4"/>
  <c r="F18" i="4"/>
  <c r="AI18" i="4"/>
  <c r="H18" i="6"/>
  <c r="AH18" i="4"/>
  <c r="AK18" i="4" l="1"/>
  <c r="AM18" i="4"/>
  <c r="AN18" i="4"/>
  <c r="F18" i="6"/>
  <c r="E18" i="6"/>
  <c r="G18" i="6"/>
  <c r="C18" i="6"/>
  <c r="I18" i="6"/>
  <c r="AL18" i="4"/>
  <c r="J18" i="6" l="1"/>
  <c r="AO18" i="4"/>
  <c r="D18" i="6"/>
  <c r="AP18" i="4"/>
  <c r="K18" i="6" l="1"/>
  <c r="AQ18" i="4"/>
  <c r="AR18" i="4"/>
  <c r="AS18" i="4"/>
  <c r="AT18" i="4"/>
  <c r="L18" i="6" l="1"/>
  <c r="AW18" i="4"/>
  <c r="AV18" i="4"/>
  <c r="AU18" i="4"/>
  <c r="AX18" i="4"/>
  <c r="M18" i="6" l="1"/>
  <c r="AY18" i="4"/>
  <c r="BA18" i="4"/>
  <c r="AZ18" i="4"/>
  <c r="BE18" i="4" l="1"/>
  <c r="BG18" i="4"/>
  <c r="N18" i="6"/>
  <c r="BD18" i="4"/>
  <c r="BC18" i="4"/>
  <c r="BB18" i="4"/>
  <c r="BH18" i="4" l="1"/>
  <c r="BF18" i="4"/>
  <c r="BI18" i="4"/>
  <c r="BJ18" i="4"/>
  <c r="O18" i="6" l="1"/>
  <c r="BL18" i="4"/>
  <c r="BK18" i="4"/>
  <c r="P18" i="6"/>
  <c r="BM18" i="4"/>
  <c r="BP18" i="4"/>
  <c r="BN18" i="4" l="1"/>
  <c r="BR18" i="4"/>
  <c r="Q18" i="6"/>
  <c r="BQ18" i="4"/>
  <c r="BO18" i="4" l="1"/>
  <c r="BS18" i="4"/>
  <c r="R18" i="6"/>
  <c r="AH18" i="3"/>
  <c r="Z18" i="3"/>
  <c r="V18" i="3" l="1"/>
  <c r="BN18" i="3"/>
  <c r="BR18" i="3"/>
  <c r="J18" i="3"/>
  <c r="F18" i="3"/>
  <c r="AT18" i="3"/>
  <c r="AL18" i="3"/>
  <c r="BB18" i="3"/>
  <c r="AX18" i="3"/>
  <c r="AP18" i="3"/>
  <c r="BF18" i="3"/>
  <c r="AD18" i="3"/>
  <c r="BJ18" i="3"/>
  <c r="N18" i="3"/>
  <c r="R18" i="3"/>
  <c r="BI17" i="3"/>
  <c r="BI18" i="3"/>
  <c r="BS17" i="3"/>
  <c r="BS18" i="3"/>
  <c r="AY18" i="3"/>
  <c r="BH18" i="3"/>
  <c r="AK17" i="3" l="1"/>
  <c r="AC17" i="3"/>
  <c r="AM17" i="3"/>
  <c r="BN17" i="3"/>
  <c r="BR17" i="3"/>
  <c r="BM17" i="3"/>
  <c r="AT17" i="3"/>
  <c r="J17" i="3"/>
  <c r="X17" i="3"/>
  <c r="BC17" i="3"/>
  <c r="BF17" i="3"/>
  <c r="L17" i="3"/>
  <c r="BM18" i="3"/>
  <c r="W17" i="3"/>
  <c r="AB18" i="3"/>
  <c r="BL18" i="3"/>
  <c r="AV17" i="3"/>
  <c r="AD17" i="3"/>
  <c r="AX17" i="3"/>
  <c r="AV18" i="3"/>
  <c r="AJ18" i="3"/>
  <c r="K17" i="3"/>
  <c r="BH17" i="3"/>
  <c r="T17" i="3"/>
  <c r="AM18" i="3"/>
  <c r="AG18" i="3"/>
  <c r="AJ17" i="3"/>
  <c r="I17" i="3"/>
  <c r="AU18" i="3"/>
  <c r="AA17" i="3"/>
  <c r="BG17" i="3"/>
  <c r="V17" i="3"/>
  <c r="Y18" i="3"/>
  <c r="AN18" i="3"/>
  <c r="AE18" i="3"/>
  <c r="BQ17" i="3"/>
  <c r="BJ17" i="3"/>
  <c r="BC18" i="3"/>
  <c r="AK18" i="3"/>
  <c r="AO18" i="3"/>
  <c r="R17" i="3"/>
  <c r="BK18" i="3"/>
  <c r="Z17" i="3"/>
  <c r="BK17" i="3"/>
  <c r="AB17" i="3"/>
  <c r="AS18" i="3"/>
  <c r="T18" i="3"/>
  <c r="I18" i="3"/>
  <c r="AN17" i="3"/>
  <c r="AZ18" i="3"/>
  <c r="AZ17" i="3"/>
  <c r="AQ18" i="3"/>
  <c r="BG18" i="3"/>
  <c r="O18" i="3"/>
  <c r="O17" i="3"/>
  <c r="BL17" i="3"/>
  <c r="N17" i="3"/>
  <c r="AO17" i="3"/>
  <c r="P18" i="3"/>
  <c r="AI18" i="3"/>
  <c r="AH17" i="3"/>
  <c r="AQ17" i="3"/>
  <c r="F17" i="3"/>
  <c r="G17" i="3"/>
  <c r="S18" i="3"/>
  <c r="AF18" i="3"/>
  <c r="M17" i="3"/>
  <c r="AS17" i="3"/>
  <c r="P17" i="3"/>
  <c r="W18" i="3"/>
  <c r="AL17" i="3"/>
  <c r="AR18" i="3"/>
  <c r="AP17" i="3"/>
  <c r="AW17" i="3"/>
  <c r="BD17" i="3"/>
  <c r="BB17" i="3"/>
  <c r="U17" i="3"/>
  <c r="Q18" i="3"/>
  <c r="S17" i="3"/>
  <c r="BE18" i="3"/>
  <c r="AE17" i="3"/>
  <c r="H18" i="3"/>
  <c r="AU17" i="3"/>
  <c r="H17" i="3"/>
  <c r="AW18" i="3"/>
  <c r="BD18" i="3"/>
  <c r="G18" i="3"/>
  <c r="AG17" i="3"/>
  <c r="BP18" i="3"/>
  <c r="Q17" i="3"/>
  <c r="BQ18" i="3"/>
  <c r="AC18" i="3"/>
  <c r="BE17" i="3"/>
  <c r="H16" i="5"/>
  <c r="H17" i="5"/>
  <c r="P16" i="5"/>
  <c r="L16" i="5" l="1"/>
  <c r="BA17" i="3"/>
  <c r="O17" i="5"/>
  <c r="R17" i="5"/>
  <c r="N16" i="5"/>
  <c r="M18" i="3"/>
  <c r="F16" i="5"/>
  <c r="M17" i="5"/>
  <c r="E17" i="5"/>
  <c r="Q17" i="5"/>
  <c r="J17" i="5"/>
  <c r="J16" i="5"/>
  <c r="I17" i="5"/>
  <c r="AR17" i="3"/>
  <c r="E16" i="5"/>
  <c r="L18" i="3"/>
  <c r="AA18" i="3"/>
  <c r="X18" i="3"/>
  <c r="U18" i="3"/>
  <c r="K18" i="3"/>
  <c r="BO17" i="3"/>
  <c r="O16" i="5"/>
  <c r="G16" i="5"/>
  <c r="L17" i="5"/>
  <c r="F17" i="5"/>
  <c r="BA18" i="3"/>
  <c r="AI17" i="3"/>
  <c r="C17" i="5"/>
  <c r="Q16" i="5"/>
  <c r="K16" i="5"/>
  <c r="K17" i="5"/>
  <c r="I16" i="5"/>
  <c r="M16" i="5"/>
  <c r="AY17" i="3"/>
  <c r="N17" i="5"/>
  <c r="G17" i="5"/>
  <c r="AF17" i="3"/>
  <c r="BO18" i="3"/>
  <c r="Y17" i="3"/>
  <c r="P17" i="5"/>
  <c r="C16" i="5"/>
  <c r="R16" i="5"/>
  <c r="BP17" i="3"/>
  <c r="D16" i="5" l="1"/>
  <c r="D17" i="5"/>
  <c r="AA16" i="4" l="1"/>
  <c r="AG17" i="4"/>
  <c r="AF17" i="4"/>
  <c r="O17" i="4"/>
  <c r="P17" i="4"/>
  <c r="Q17" i="4"/>
  <c r="S17" i="4"/>
  <c r="T17" i="4"/>
  <c r="H16" i="4"/>
  <c r="K16" i="4"/>
  <c r="M16" i="4"/>
  <c r="S16" i="4"/>
  <c r="AJ17" i="4"/>
  <c r="AE16" i="4"/>
  <c r="AG16" i="4"/>
  <c r="Y17" i="4" l="1"/>
  <c r="AB16" i="4"/>
  <c r="G17" i="4"/>
  <c r="AI17" i="4"/>
  <c r="W17" i="4"/>
  <c r="O16" i="4"/>
  <c r="I17" i="4"/>
  <c r="Q16" i="4"/>
  <c r="X17" i="4"/>
  <c r="H17" i="4"/>
  <c r="U17" i="4"/>
  <c r="AA17" i="4"/>
  <c r="P16" i="4"/>
  <c r="AE17" i="4"/>
  <c r="AB17" i="4"/>
  <c r="M17" i="4"/>
  <c r="Y16" i="4"/>
  <c r="AK17" i="4"/>
  <c r="U16" i="4"/>
  <c r="AF16" i="4"/>
  <c r="K17" i="4"/>
  <c r="W16" i="4"/>
  <c r="L16" i="4"/>
  <c r="AC17" i="4"/>
  <c r="X16" i="4"/>
  <c r="I16" i="4"/>
  <c r="G16" i="4"/>
  <c r="L17" i="4"/>
  <c r="AC16" i="4"/>
  <c r="AD17" i="4"/>
  <c r="V17" i="4" l="1"/>
  <c r="V16" i="4"/>
  <c r="N16" i="4"/>
  <c r="J17" i="4"/>
  <c r="AJ16" i="4"/>
  <c r="AK16" i="4"/>
  <c r="AO17" i="4"/>
  <c r="N17" i="4"/>
  <c r="R17" i="4"/>
  <c r="AI16" i="4"/>
  <c r="AM17" i="4"/>
  <c r="J16" i="4"/>
  <c r="Z16" i="4"/>
  <c r="Z17" i="4"/>
  <c r="AN17" i="4"/>
  <c r="F16" i="4"/>
  <c r="R16" i="4"/>
  <c r="T16" i="4"/>
  <c r="AD16" i="4"/>
  <c r="AH17" i="4"/>
  <c r="D17" i="6" l="1"/>
  <c r="F17" i="6"/>
  <c r="H16" i="6"/>
  <c r="F16" i="6"/>
  <c r="C16" i="6"/>
  <c r="D16" i="6"/>
  <c r="I17" i="6"/>
  <c r="AQ17" i="4"/>
  <c r="E17" i="6"/>
  <c r="G16" i="6"/>
  <c r="G17" i="6"/>
  <c r="E16" i="6"/>
  <c r="AR17" i="4"/>
  <c r="H17" i="6"/>
  <c r="AS17" i="4"/>
  <c r="AM16" i="4"/>
  <c r="C17" i="6"/>
  <c r="F17" i="4"/>
  <c r="AN16" i="4"/>
  <c r="AO16" i="4"/>
  <c r="AH16" i="4"/>
  <c r="AL17" i="4"/>
  <c r="AU17" i="4" l="1"/>
  <c r="AV17" i="4"/>
  <c r="AQ16" i="4"/>
  <c r="I16" i="6"/>
  <c r="AS16" i="4"/>
  <c r="AW17" i="4"/>
  <c r="AR16" i="4"/>
  <c r="J17" i="6"/>
  <c r="AL16" i="4"/>
  <c r="AP17" i="4"/>
  <c r="AZ17" i="4" l="1"/>
  <c r="AY17" i="4"/>
  <c r="BA17" i="4"/>
  <c r="AW16" i="4"/>
  <c r="AU16" i="4"/>
  <c r="AV16" i="4"/>
  <c r="K17" i="6"/>
  <c r="J16" i="6"/>
  <c r="AP16" i="4"/>
  <c r="AT17" i="4"/>
  <c r="AZ16" i="4" l="1"/>
  <c r="AY16" i="4"/>
  <c r="BA16" i="4"/>
  <c r="BE17" i="4"/>
  <c r="BC17" i="4"/>
  <c r="BD17" i="4"/>
  <c r="L17" i="6"/>
  <c r="K16" i="6"/>
  <c r="AT16" i="4"/>
  <c r="AX17" i="4"/>
  <c r="BI17" i="4" l="1"/>
  <c r="BG17" i="4"/>
  <c r="BH17" i="4"/>
  <c r="BE16" i="4"/>
  <c r="BC16" i="4"/>
  <c r="BD16" i="4"/>
  <c r="L16" i="6"/>
  <c r="M17" i="6"/>
  <c r="BB17" i="4"/>
  <c r="AX16" i="4"/>
  <c r="BI16" i="4" l="1"/>
  <c r="BG16" i="4"/>
  <c r="BH16" i="4"/>
  <c r="BK17" i="4"/>
  <c r="BM17" i="4"/>
  <c r="BL17" i="4"/>
  <c r="M16" i="6"/>
  <c r="N17" i="6"/>
  <c r="BF17" i="4"/>
  <c r="BB16" i="4"/>
  <c r="BQ17" i="4" l="1"/>
  <c r="BP17" i="4"/>
  <c r="BL16" i="4"/>
  <c r="BM16" i="4"/>
  <c r="BK16" i="4"/>
  <c r="N16" i="6"/>
  <c r="O17" i="6"/>
  <c r="BF16" i="4"/>
  <c r="BJ17" i="4"/>
  <c r="BO17" i="4" l="1"/>
  <c r="BS17" i="4"/>
  <c r="BQ16" i="4"/>
  <c r="BP16" i="4"/>
  <c r="O16" i="6"/>
  <c r="P17" i="6"/>
  <c r="BJ16" i="4"/>
  <c r="BO16" i="4" l="1"/>
  <c r="BS16" i="4"/>
  <c r="BN17" i="4"/>
  <c r="BR17" i="4"/>
  <c r="Q17" i="6"/>
  <c r="P16" i="6"/>
  <c r="BN16" i="4" l="1"/>
  <c r="BR16" i="4"/>
  <c r="R17" i="6"/>
  <c r="Q16" i="6"/>
  <c r="R16" i="6" l="1"/>
  <c r="BR20" i="3"/>
  <c r="AC28" i="3" l="1"/>
  <c r="G28" i="3"/>
  <c r="BR28" i="3"/>
  <c r="AI28" i="3"/>
  <c r="AO28" i="3"/>
  <c r="AR28" i="3"/>
  <c r="BO28" i="3" l="1"/>
  <c r="BS28" i="3"/>
  <c r="P20" i="3"/>
  <c r="G20" i="3"/>
  <c r="BP28" i="3"/>
  <c r="AE20" i="3"/>
  <c r="BM20" i="3"/>
  <c r="W20" i="3"/>
  <c r="H28" i="3"/>
  <c r="AU28" i="3"/>
  <c r="BE28" i="3"/>
  <c r="AV20" i="3"/>
  <c r="AS28" i="3"/>
  <c r="BH20" i="3"/>
  <c r="AY20" i="3"/>
  <c r="AS20" i="3"/>
  <c r="AF28" i="3"/>
  <c r="AE28" i="3"/>
  <c r="AC20" i="3"/>
  <c r="H20" i="3"/>
  <c r="AO20" i="3"/>
  <c r="AG28" i="3"/>
  <c r="I28" i="3"/>
  <c r="AJ20" i="3"/>
  <c r="BL28" i="3"/>
  <c r="BP20" i="3"/>
  <c r="M28" i="3"/>
  <c r="AQ28" i="3"/>
  <c r="BM28" i="3"/>
  <c r="BA20" i="3"/>
  <c r="AF20" i="3"/>
  <c r="T20" i="3"/>
  <c r="M20" i="3"/>
  <c r="S28" i="3"/>
  <c r="BA28" i="3"/>
  <c r="AK20" i="3"/>
  <c r="T28" i="3"/>
  <c r="I20" i="3"/>
  <c r="AN20" i="3"/>
  <c r="BI28" i="3"/>
  <c r="X20" i="3"/>
  <c r="S20" i="3"/>
  <c r="AA20" i="3"/>
  <c r="AJ28" i="3"/>
  <c r="AN28" i="3"/>
  <c r="BI20" i="3"/>
  <c r="Y20" i="3"/>
  <c r="BL20" i="3"/>
  <c r="BQ28" i="3"/>
  <c r="X28" i="3"/>
  <c r="AM20" i="3"/>
  <c r="L20" i="3"/>
  <c r="Y28" i="3"/>
  <c r="BH28" i="3"/>
  <c r="AY28" i="3"/>
  <c r="AI20" i="3"/>
  <c r="BE20" i="3"/>
  <c r="BQ20" i="3"/>
  <c r="AM28" i="3"/>
  <c r="AA28" i="3"/>
  <c r="W28" i="3"/>
  <c r="L28" i="3"/>
  <c r="AQ20" i="3"/>
  <c r="AU20" i="3"/>
  <c r="AW20" i="3"/>
  <c r="AB28" i="3"/>
  <c r="AK28" i="3"/>
  <c r="AV28" i="3"/>
  <c r="AW28" i="3"/>
  <c r="P28" i="3"/>
  <c r="AB20" i="3"/>
  <c r="AG20" i="3"/>
  <c r="Q20" i="3"/>
  <c r="K20" i="3"/>
  <c r="AT28" i="3"/>
  <c r="AZ28" i="3"/>
  <c r="BO20" i="3" l="1"/>
  <c r="BS20" i="3"/>
  <c r="AX28" i="3"/>
  <c r="AX20" i="3"/>
  <c r="AH20" i="3"/>
  <c r="BF20" i="3"/>
  <c r="AP20" i="3"/>
  <c r="V20" i="3"/>
  <c r="AD20" i="3"/>
  <c r="AT20" i="3"/>
  <c r="R20" i="3"/>
  <c r="AR20" i="3"/>
  <c r="BB20" i="3"/>
  <c r="BB28" i="3"/>
  <c r="AP28" i="3"/>
  <c r="BD28" i="3"/>
  <c r="U20" i="3"/>
  <c r="O20" i="3"/>
  <c r="AL28" i="3"/>
  <c r="F28" i="3"/>
  <c r="J28" i="3"/>
  <c r="BF28" i="3"/>
  <c r="BJ20" i="3"/>
  <c r="BN20" i="3"/>
  <c r="N20" i="3"/>
  <c r="F20" i="3"/>
  <c r="BN28" i="3"/>
  <c r="BJ28" i="3"/>
  <c r="BC28" i="3"/>
  <c r="BK20" i="3"/>
  <c r="J20" i="3"/>
  <c r="N28" i="3"/>
  <c r="AL20" i="3"/>
  <c r="BK28" i="3"/>
  <c r="Z20" i="3"/>
  <c r="R28" i="3"/>
  <c r="L19" i="5"/>
  <c r="I19" i="5" l="1"/>
  <c r="R19" i="5"/>
  <c r="M19" i="5"/>
  <c r="O26" i="5"/>
  <c r="E19" i="5"/>
  <c r="M26" i="5"/>
  <c r="Q19" i="5"/>
  <c r="G19" i="5"/>
  <c r="E26" i="5"/>
  <c r="K26" i="5"/>
  <c r="N19" i="5"/>
  <c r="V28" i="3"/>
  <c r="K28" i="3"/>
  <c r="O28" i="3"/>
  <c r="C19" i="5"/>
  <c r="Q28" i="3"/>
  <c r="U28" i="3"/>
  <c r="L26" i="5"/>
  <c r="R26" i="5"/>
  <c r="Q26" i="5"/>
  <c r="F19" i="5"/>
  <c r="J19" i="5"/>
  <c r="P26" i="5"/>
  <c r="N26" i="5"/>
  <c r="H19" i="5"/>
  <c r="Z28" i="3"/>
  <c r="AZ20" i="3"/>
  <c r="BD20" i="3"/>
  <c r="C26" i="5"/>
  <c r="BG28" i="3"/>
  <c r="D19" i="5" l="1"/>
  <c r="BC20" i="3"/>
  <c r="BG20" i="3"/>
  <c r="K19" i="5"/>
  <c r="AD28" i="3"/>
  <c r="AH28" i="3"/>
  <c r="F26" i="5"/>
  <c r="D26" i="5"/>
  <c r="H26" i="5"/>
  <c r="I26" i="5"/>
  <c r="J26" i="5"/>
  <c r="G26" i="5" l="1"/>
  <c r="O19" i="5"/>
  <c r="P19" i="5"/>
  <c r="M26" i="4"/>
  <c r="L26" i="4"/>
  <c r="M19" i="4"/>
  <c r="K19" i="4"/>
  <c r="P19" i="4"/>
  <c r="O19" i="4"/>
  <c r="U19" i="4"/>
  <c r="G26" i="4" l="1"/>
  <c r="AB26" i="4"/>
  <c r="H26" i="4"/>
  <c r="T26" i="4"/>
  <c r="U26" i="4"/>
  <c r="X19" i="4"/>
  <c r="K26" i="4"/>
  <c r="S26" i="4"/>
  <c r="AF26" i="4"/>
  <c r="I19" i="4"/>
  <c r="Q26" i="4"/>
  <c r="G19" i="4"/>
  <c r="P26" i="4"/>
  <c r="AK26" i="4"/>
  <c r="W26" i="4"/>
  <c r="AJ26" i="4"/>
  <c r="Q19" i="4"/>
  <c r="AB19" i="4"/>
  <c r="AE26" i="4"/>
  <c r="O26" i="4"/>
  <c r="H19" i="4"/>
  <c r="AI26" i="4"/>
  <c r="AG26" i="4"/>
  <c r="AC26" i="4"/>
  <c r="AF19" i="4"/>
  <c r="T19" i="4"/>
  <c r="I26" i="4"/>
  <c r="AA26" i="4"/>
  <c r="Y19" i="4"/>
  <c r="AG19" i="4"/>
  <c r="AC19" i="4"/>
  <c r="Y26" i="4"/>
  <c r="S19" i="4"/>
  <c r="X26" i="4"/>
  <c r="AD19" i="4"/>
  <c r="J19" i="4" l="1"/>
  <c r="AD26" i="4"/>
  <c r="V26" i="4"/>
  <c r="AJ19" i="4"/>
  <c r="N19" i="4"/>
  <c r="AE19" i="4"/>
  <c r="AM26" i="4"/>
  <c r="R26" i="4"/>
  <c r="AA19" i="4"/>
  <c r="W19" i="4"/>
  <c r="J26" i="4"/>
  <c r="Z26" i="4"/>
  <c r="F19" i="4"/>
  <c r="L19" i="4"/>
  <c r="N26" i="4"/>
  <c r="AO26" i="4"/>
  <c r="AN26" i="4"/>
  <c r="F26" i="4"/>
  <c r="R19" i="4"/>
  <c r="AH19" i="4"/>
  <c r="AH26" i="4"/>
  <c r="G26" i="6" l="1"/>
  <c r="F19" i="6"/>
  <c r="AS26" i="4"/>
  <c r="AK19" i="4"/>
  <c r="AO19" i="4"/>
  <c r="AN19" i="4"/>
  <c r="H26" i="6"/>
  <c r="I26" i="6"/>
  <c r="C19" i="6"/>
  <c r="AR26" i="4"/>
  <c r="F26" i="6"/>
  <c r="E26" i="6"/>
  <c r="I19" i="6"/>
  <c r="AQ26" i="4"/>
  <c r="Z19" i="4"/>
  <c r="V19" i="4"/>
  <c r="E19" i="6"/>
  <c r="AI19" i="4"/>
  <c r="C26" i="6"/>
  <c r="AL26" i="4"/>
  <c r="AL19" i="4"/>
  <c r="J26" i="6" l="1"/>
  <c r="J19" i="6"/>
  <c r="D19" i="6"/>
  <c r="G19" i="6"/>
  <c r="H19" i="6"/>
  <c r="AV26" i="4"/>
  <c r="AR19" i="4"/>
  <c r="AM19" i="4"/>
  <c r="AW26" i="4"/>
  <c r="D26" i="6"/>
  <c r="AU26" i="4"/>
  <c r="AS19" i="4"/>
  <c r="AP26" i="4"/>
  <c r="AP19" i="4"/>
  <c r="K26" i="6" l="1"/>
  <c r="AU19" i="4"/>
  <c r="AV19" i="4"/>
  <c r="K19" i="6"/>
  <c r="AQ19" i="4"/>
  <c r="AW19" i="4"/>
  <c r="AZ26" i="4"/>
  <c r="AY26" i="4"/>
  <c r="BA26" i="4"/>
  <c r="AT26" i="4"/>
  <c r="AT19" i="4"/>
  <c r="BE26" i="4" l="1"/>
  <c r="BD26" i="4"/>
  <c r="BC26" i="4"/>
  <c r="AY19" i="4"/>
  <c r="BA19" i="4"/>
  <c r="AZ19" i="4"/>
  <c r="L19" i="6"/>
  <c r="L26" i="6"/>
  <c r="AX26" i="4"/>
  <c r="AX19" i="4"/>
  <c r="BG26" i="4" l="1"/>
  <c r="BI26" i="4"/>
  <c r="BH26" i="4"/>
  <c r="M19" i="6"/>
  <c r="M26" i="6"/>
  <c r="BD19" i="4"/>
  <c r="BC19" i="4"/>
  <c r="BE19" i="4"/>
  <c r="BB19" i="4"/>
  <c r="BB26" i="4"/>
  <c r="BK26" i="4" l="1"/>
  <c r="BM26" i="4"/>
  <c r="BL26" i="4"/>
  <c r="N26" i="6"/>
  <c r="N19" i="6"/>
  <c r="BH19" i="4"/>
  <c r="BI19" i="4"/>
  <c r="BG19" i="4"/>
  <c r="BF26" i="4"/>
  <c r="BF19" i="4"/>
  <c r="BK19" i="4" l="1"/>
  <c r="BM19" i="4"/>
  <c r="BP26" i="4"/>
  <c r="BQ26" i="4"/>
  <c r="BQ19" i="4"/>
  <c r="O19" i="6"/>
  <c r="O26" i="6"/>
  <c r="BL19" i="4"/>
  <c r="BJ26" i="4"/>
  <c r="BJ19" i="4"/>
  <c r="BO19" i="4" l="1"/>
  <c r="BS19" i="4"/>
  <c r="BO26" i="4"/>
  <c r="BS26" i="4"/>
  <c r="P26" i="6"/>
  <c r="P19" i="6"/>
  <c r="BP19" i="4"/>
  <c r="BN19" i="4" l="1"/>
  <c r="BR19" i="4"/>
  <c r="BN26" i="4"/>
  <c r="BR26" i="4"/>
  <c r="Q19" i="6"/>
  <c r="Q26" i="6"/>
  <c r="R26" i="6" l="1"/>
  <c r="R19" i="6"/>
</calcChain>
</file>

<file path=xl/sharedStrings.xml><?xml version="1.0" encoding="utf-8"?>
<sst xmlns="http://schemas.openxmlformats.org/spreadsheetml/2006/main" count="699" uniqueCount="159">
  <si>
    <t>RAMOS</t>
  </si>
  <si>
    <t>2007:I</t>
  </si>
  <si>
    <t>2007:II</t>
  </si>
  <si>
    <t>2007:III</t>
  </si>
  <si>
    <t>2007:IV</t>
  </si>
  <si>
    <t>2008:I</t>
  </si>
  <si>
    <t>2008:II</t>
  </si>
  <si>
    <t>2008:III</t>
  </si>
  <si>
    <t>2008:IV</t>
  </si>
  <si>
    <t>2009:I</t>
  </si>
  <si>
    <t>2009:II</t>
  </si>
  <si>
    <t>2009:III</t>
  </si>
  <si>
    <t>2009:IV</t>
  </si>
  <si>
    <t>2010:I</t>
  </si>
  <si>
    <t>2010:II</t>
  </si>
  <si>
    <t>2010:III</t>
  </si>
  <si>
    <t>2010:IV</t>
  </si>
  <si>
    <t>2011:I</t>
  </si>
  <si>
    <t>2011:II</t>
  </si>
  <si>
    <t>2011:III</t>
  </si>
  <si>
    <t>2011:IV</t>
  </si>
  <si>
    <t>2012:I</t>
  </si>
  <si>
    <t>2012:II</t>
  </si>
  <si>
    <t>2012:III</t>
  </si>
  <si>
    <t>2012:IV</t>
  </si>
  <si>
    <t>2013:I</t>
  </si>
  <si>
    <t>2013:II</t>
  </si>
  <si>
    <t>2013:III</t>
  </si>
  <si>
    <t>2013:IV</t>
  </si>
  <si>
    <t>2014:I</t>
  </si>
  <si>
    <t>2014:II</t>
  </si>
  <si>
    <t>2014:III</t>
  </si>
  <si>
    <t>2014:IV</t>
  </si>
  <si>
    <t>2015:I</t>
  </si>
  <si>
    <t>2015:II</t>
  </si>
  <si>
    <t>2015:III</t>
  </si>
  <si>
    <t>2015:IV</t>
  </si>
  <si>
    <t>2016:I</t>
  </si>
  <si>
    <t>2016:II</t>
  </si>
  <si>
    <t>2016:III</t>
  </si>
  <si>
    <t>2016:IV</t>
  </si>
  <si>
    <t>2017:I</t>
  </si>
  <si>
    <t>2017:II</t>
  </si>
  <si>
    <t>2017:III</t>
  </si>
  <si>
    <t>2017:IV</t>
  </si>
  <si>
    <t>2018:I</t>
  </si>
  <si>
    <t>2018:II</t>
  </si>
  <si>
    <t>2018:III</t>
  </si>
  <si>
    <t>2018:IV</t>
  </si>
  <si>
    <t>2019:I</t>
  </si>
  <si>
    <t>2019:II</t>
  </si>
  <si>
    <t>2019:III</t>
  </si>
  <si>
    <t>2019:IV</t>
  </si>
  <si>
    <t>2020:I</t>
  </si>
  <si>
    <t>2020:II</t>
  </si>
  <si>
    <t>2020:III</t>
  </si>
  <si>
    <t>2020:IV</t>
  </si>
  <si>
    <t>2021:I</t>
  </si>
  <si>
    <t>2021:II</t>
  </si>
  <si>
    <t>2021:III</t>
  </si>
  <si>
    <t>2021:IV</t>
  </si>
  <si>
    <t>2022:I</t>
  </si>
  <si>
    <t>2022:II</t>
  </si>
  <si>
    <t>2022:III</t>
  </si>
  <si>
    <t>2022:IV</t>
  </si>
  <si>
    <t>Agricultura, pecuária e silvicultura</t>
  </si>
  <si>
    <t>Indústrias extrativas</t>
  </si>
  <si>
    <t>Eletricidade e água</t>
  </si>
  <si>
    <t>Construção</t>
  </si>
  <si>
    <t>Comércio e reparação</t>
  </si>
  <si>
    <t>Alojamento e restauração</t>
  </si>
  <si>
    <t>Atividades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</si>
  <si>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</si>
  <si>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</si>
  <si>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</si>
  <si>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</si>
  <si>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Educação</t>
  </si>
  <si>
    <t xml:space="preserve">Outras atividades de serviços </t>
  </si>
  <si>
    <t>VALOR ACRESCENTADO</t>
  </si>
  <si>
    <t>Impostos líquidos de subsídios sobre produtos</t>
  </si>
  <si>
    <t>PRODUTO INTERNO BRUTO</t>
  </si>
  <si>
    <t>PIB</t>
  </si>
  <si>
    <t>Coluna1</t>
  </si>
  <si>
    <t>1. Despesa de Consumo Final</t>
  </si>
  <si>
    <t>Privada</t>
  </si>
  <si>
    <t>2. Investimento</t>
  </si>
  <si>
    <t>3. Exportações</t>
  </si>
  <si>
    <t>Exportações de Bens</t>
  </si>
  <si>
    <t>Exportações de Serviços</t>
  </si>
  <si>
    <t>4. Importações</t>
  </si>
  <si>
    <t>Importações de Bens</t>
  </si>
  <si>
    <t>Importações de Serviços</t>
  </si>
  <si>
    <t>Exportações liquidas (3 - 4)</t>
  </si>
  <si>
    <t>PIB (1+2+3 - 4)</t>
  </si>
  <si>
    <t>Taxa de Variação Homóloga ( em %)</t>
  </si>
  <si>
    <t>Despesa de Consumo Final</t>
  </si>
  <si>
    <t>Investimento</t>
  </si>
  <si>
    <t>Exportações</t>
  </si>
  <si>
    <t>Importações</t>
  </si>
  <si>
    <t>Exportações liquidas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</si>
  <si>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</si>
  <si>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</si>
  <si>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</si>
  <si>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</si>
  <si>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</si>
  <si>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</si>
  <si>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</si>
  <si>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</si>
  <si>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</si>
  <si>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</si>
  <si>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</si>
  <si>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</si>
  <si>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Outras atividades de serviços  </t>
  </si>
  <si>
    <t>Fonte: INE - Contas Nacionais Trimestrais</t>
  </si>
  <si>
    <t>Pesca e aquacultura</t>
  </si>
  <si>
    <t>Saúde e acão social</t>
  </si>
  <si>
    <t>Indústrias transformadoras</t>
  </si>
  <si>
    <t>Transporte e armazenagem</t>
  </si>
  <si>
    <t>Atividade de Informação e de comunicação</t>
  </si>
  <si>
    <t>P - Provisório</t>
  </si>
  <si>
    <t>2023:I</t>
  </si>
  <si>
    <t>2019</t>
  </si>
  <si>
    <t>2023:II</t>
  </si>
  <si>
    <t>2020</t>
  </si>
  <si>
    <t>Taxa de Variação ( em %)</t>
  </si>
  <si>
    <t>2023:III</t>
  </si>
  <si>
    <t>Quadros das Contas Nacionais Trimestrais anualizadas: 2007 - 2023 (Base 2015, SCN 2008)</t>
  </si>
  <si>
    <t>Quadro 2.1 - PIB a preços de mercado (preços correntes) na ótica da Produção, 2007 – 2023 (em Milhões de escudos)</t>
  </si>
  <si>
    <t>Quadro 2.2 - PIB em volume encadeado na ótica da Produção, 2007 – 2023 (em Milhões de escudos)</t>
  </si>
  <si>
    <t>Quadro 2.3 - Taxas de variação (%) do PIB em volume encadeado na ótica da Produção, 2008 – 2023</t>
  </si>
  <si>
    <t>Quadro 2.4 - PIB a preços de mercado (preços correntes) na ótica da Despesa, 2007 – 2023 (em Milhões de escudos)</t>
  </si>
  <si>
    <t>Quadro 2.5 - PIB em volume encadeado na ótica da Despesa, 2007 – 2023 (em Milhões de escudos)</t>
  </si>
  <si>
    <t>2023:IV</t>
  </si>
  <si>
    <t>Quadro 2.1 - PIB a preços de mercado (preços correntes) na óptica da Produção,  2007 – 2023 (em Milhões de escudos)</t>
  </si>
  <si>
    <r>
      <t>2023</t>
    </r>
    <r>
      <rPr>
        <b/>
        <vertAlign val="superscript"/>
        <sz val="11"/>
        <color rgb="FF000000"/>
        <rFont val="Arial"/>
        <family val="2"/>
      </rPr>
      <t>P</t>
    </r>
  </si>
  <si>
    <t>Quadro 2.2 - PIB em volume encadeado na óptica da Produção,  2007 – 2023 (em Milhões de escudos)</t>
  </si>
  <si>
    <t>2021</t>
  </si>
  <si>
    <t>Quadro 2.3 - Taxas de variação (%) do PIB em volume encadeado na óptica da Produção,  2008 – 2023</t>
  </si>
  <si>
    <t>Quadro 2.4 - PIB a preços de mercado (preços correntes) na óptica da Despesa,  2007 – 2023 (em Milhões de escudos)</t>
  </si>
  <si>
    <t>Quadro 2.5 - PIB em volume encadeado na óptica da Despesa,  2007 – 2023 (em Milhões de escudos)</t>
  </si>
  <si>
    <t>Pública</t>
  </si>
  <si>
    <t>2024:I</t>
  </si>
  <si>
    <t>Quadros das Contas Nacionais Trimestrais: 1º T 2007 - 2º T 2024 (Base 2015, SCN 2008)</t>
  </si>
  <si>
    <t>Quadro 1.1 - PIB a preços de mercado (preços correntes) na ótica da Produção, 1º T 2007 – 2º T 2024 (em Milhões de escudos)</t>
  </si>
  <si>
    <t>Quadro 1.2 - PIB em volume encadeado na ótica da Produção, 1º T 2007 – 2º T 2024 (em Milhões de escudos)</t>
  </si>
  <si>
    <t xml:space="preserve">Quadro 1.3 - Taxas de variação (%) do PIB em volume encadeado na ótica da Produção, 1º T 2008 – 2º T 2024 </t>
  </si>
  <si>
    <t>Quadro 1.4 - PIB a preços de mercado (preços correntes) na ótica da Despesa, 1º T 2007 – 2º T 2024 (em Milhões de escudos)</t>
  </si>
  <si>
    <t>Quadro 1.5 - PIB em volume encadeado na ótica da Despesa, 1º T 2007 – 2º T 2024 (em Milhões de escudos)</t>
  </si>
  <si>
    <t>Quadro 1.1 - PIB a preços de mercado (preços correntes) na óptica da Produção,  1º T 2007 – 2º T 2024 (em Milhões de escudos)</t>
  </si>
  <si>
    <t>Quadro 1.2 - PIB em volume encadeado na óptica da Produção,  1º T 2007 – 2º T 2024 (em Milhões de escudos)</t>
  </si>
  <si>
    <t xml:space="preserve">Quadro 1.3 - Taxas de variação (%) do PIB em volume encadeado na óptica da Produção,  1º T 2008 – 2º T 2024 </t>
  </si>
  <si>
    <t>Quadro 1.4 - PIB a preços de mercado (preços correntes) na óptica da Despesa,  1º T 2007 – 2º T 2024 (em Milhões de escudos)</t>
  </si>
  <si>
    <t>Quadro 1.5 - PIB em volume encadeado na óptica da Despesa,  1º T 2007 – 2º T 2024 (em Milhões de escudos)</t>
  </si>
  <si>
    <t>2022</t>
  </si>
  <si>
    <t>2024:II</t>
  </si>
  <si>
    <t>Nota: Os dados de 2007 a 2022 são definitivos e os de 2023 são estimativas resultantes do acumulado dos respetivos trimestres</t>
  </si>
  <si>
    <t xml:space="preserve">VA CORRENTE POR SECTORES DE ATIVIDADE </t>
  </si>
  <si>
    <t xml:space="preserve">VA ENCADEADO POR SECTORES DE ATIVIDADE </t>
  </si>
  <si>
    <t xml:space="preserve">RAMOS DE ATIVIDADE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</si>
</sst>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  <numFmt numFmtId="169" formatCode="#,##0.0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color rgb="FF221E2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  <font>
      <b/>
      <sz val="11"/>
      <color rgb="FF221E20"/>
      <name val="Arial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4" fillId="0" borderId="0" xfId="4" quotePrefix="1" applyFont="1" applyAlignment="1">
      <alignment horizontal="left"/>
    </xf>
    <xf numFmtId="0" fontId="5" fillId="0" borderId="0" xfId="6" quotePrefix="1" applyFont="1" applyAlignment="1" applyProtection="1">
      <alignment horizontal="left"/>
    </xf>
    <xf numFmtId="0" fontId="6" fillId="0" borderId="0" xfId="3" applyFont="1" applyAlignment="1">
      <alignment vertical="center"/>
    </xf>
    <xf numFmtId="0" fontId="4" fillId="4" borderId="0" xfId="3" quotePrefix="1" applyFont="1" applyFill="1" applyAlignment="1">
      <alignment horizontal="left" vertical="center"/>
    </xf>
    <xf numFmtId="0" fontId="4" fillId="4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1" fontId="4" fillId="2" borderId="3" xfId="3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3" fontId="6" fillId="5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 indent="2"/>
    </xf>
    <xf numFmtId="3" fontId="6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3" fontId="4" fillId="3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4" borderId="0" xfId="3" applyFont="1" applyFill="1" applyAlignment="1">
      <alignment vertical="center"/>
    </xf>
    <xf numFmtId="1" fontId="4" fillId="2" borderId="1" xfId="3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169" fontId="6" fillId="5" borderId="2" xfId="3" applyNumberFormat="1" applyFont="1" applyFill="1" applyBorder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169" fontId="6" fillId="3" borderId="0" xfId="3" applyNumberFormat="1" applyFont="1" applyFill="1" applyAlignment="1">
      <alignment horizontal="right" vertical="center"/>
    </xf>
    <xf numFmtId="0" fontId="4" fillId="3" borderId="3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169" fontId="4" fillId="3" borderId="3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4" fillId="4" borderId="0" xfId="3" quotePrefix="1" applyFont="1" applyFill="1" applyAlignment="1">
      <alignment vertical="center"/>
    </xf>
    <xf numFmtId="165" fontId="7" fillId="2" borderId="1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indent="1"/>
    </xf>
    <xf numFmtId="166" fontId="8" fillId="3" borderId="2" xfId="1" applyNumberFormat="1" applyFont="1" applyFill="1" applyBorder="1"/>
    <xf numFmtId="166" fontId="8" fillId="0" borderId="0" xfId="1" applyNumberFormat="1" applyFont="1" applyFill="1" applyBorder="1"/>
    <xf numFmtId="165" fontId="8" fillId="0" borderId="0" xfId="1" applyNumberFormat="1" applyFont="1" applyBorder="1" applyAlignment="1">
      <alignment horizontal="left" indent="1"/>
    </xf>
    <xf numFmtId="166" fontId="8" fillId="0" borderId="0" xfId="1" applyNumberFormat="1" applyFont="1" applyBorder="1"/>
    <xf numFmtId="165" fontId="8" fillId="3" borderId="0" xfId="1" applyNumberFormat="1" applyFont="1" applyFill="1" applyBorder="1" applyAlignment="1">
      <alignment horizontal="left" indent="1"/>
    </xf>
    <xf numFmtId="166" fontId="8" fillId="3" borderId="0" xfId="1" applyNumberFormat="1" applyFont="1" applyFill="1" applyBorder="1"/>
    <xf numFmtId="165" fontId="7" fillId="0" borderId="0" xfId="1" applyNumberFormat="1" applyFont="1" applyBorder="1" applyAlignment="1">
      <alignment horizontal="left" indent="1"/>
    </xf>
    <xf numFmtId="165" fontId="7" fillId="3" borderId="0" xfId="1" applyNumberFormat="1" applyFont="1" applyFill="1" applyBorder="1"/>
    <xf numFmtId="166" fontId="7" fillId="3" borderId="0" xfId="1" applyNumberFormat="1" applyFont="1" applyFill="1" applyBorder="1"/>
    <xf numFmtId="166" fontId="7" fillId="0" borderId="0" xfId="1" applyNumberFormat="1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167" fontId="8" fillId="3" borderId="2" xfId="1" applyNumberFormat="1" applyFont="1" applyFill="1" applyBorder="1"/>
    <xf numFmtId="167" fontId="8" fillId="0" borderId="0" xfId="1" applyNumberFormat="1" applyFont="1" applyBorder="1"/>
    <xf numFmtId="167" fontId="8" fillId="3" borderId="0" xfId="1" applyNumberFormat="1" applyFont="1" applyFill="1" applyBorder="1"/>
    <xf numFmtId="165" fontId="7" fillId="3" borderId="3" xfId="1" applyNumberFormat="1" applyFont="1" applyFill="1" applyBorder="1"/>
    <xf numFmtId="167" fontId="7" fillId="3" borderId="3" xfId="1" applyNumberFormat="1" applyFont="1" applyFill="1" applyBorder="1"/>
    <xf numFmtId="3" fontId="6" fillId="0" borderId="0" xfId="3" applyNumberFormat="1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166" fontId="7" fillId="0" borderId="0" xfId="1" applyNumberFormat="1" applyFont="1" applyBorder="1"/>
    <xf numFmtId="165" fontId="7" fillId="2" borderId="1" xfId="1" applyNumberFormat="1" applyFont="1" applyFill="1" applyBorder="1" applyAlignment="1">
      <alignment vertical="center"/>
    </xf>
    <xf numFmtId="170" fontId="2" fillId="0" borderId="0" xfId="2" applyNumberFormat="1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left" vertical="center"/>
    </xf>
    <xf numFmtId="165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horizontal="right" vertical="center"/>
    </xf>
    <xf numFmtId="0" fontId="4" fillId="4" borderId="0" xfId="5" quotePrefix="1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6" fillId="5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/>
    </xf>
    <xf numFmtId="169" fontId="4" fillId="3" borderId="3" xfId="0" applyNumberFormat="1" applyFont="1" applyFill="1" applyBorder="1" applyAlignment="1">
      <alignment horizontal="right" vertical="center"/>
    </xf>
    <xf numFmtId="165" fontId="8" fillId="0" borderId="0" xfId="1" quotePrefix="1" applyNumberFormat="1" applyFont="1" applyBorder="1" applyAlignment="1">
      <alignment horizontal="left" indent="1"/>
    </xf>
    <xf numFmtId="167" fontId="7" fillId="0" borderId="0" xfId="1" applyNumberFormat="1" applyFont="1" applyBorder="1"/>
    <xf numFmtId="165" fontId="8" fillId="3" borderId="2" xfId="1" applyNumberFormat="1" applyFont="1" applyFill="1" applyBorder="1" applyAlignment="1">
      <alignment horizontal="left" vertical="center"/>
    </xf>
    <xf numFmtId="165" fontId="8" fillId="3" borderId="0" xfId="1" applyNumberFormat="1" applyFont="1" applyFill="1" applyBorder="1" applyAlignment="1">
      <alignment horizontal="left" vertical="center"/>
    </xf>
    <xf numFmtId="9" fontId="2" fillId="0" borderId="0" xfId="2" applyFont="1" applyAlignment="1">
      <alignment vertical="center"/>
    </xf>
    <xf numFmtId="165" fontId="8" fillId="0" borderId="0" xfId="1" quotePrefix="1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6" fontId="7" fillId="3" borderId="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left" indent="1"/>
    </xf>
    <xf numFmtId="166" fontId="8" fillId="4" borderId="0" xfId="1" applyNumberFormat="1" applyFont="1" applyFill="1" applyBorder="1"/>
    <xf numFmtId="165" fontId="8" fillId="4" borderId="0" xfId="1" quotePrefix="1" applyNumberFormat="1" applyFont="1" applyFill="1" applyBorder="1" applyAlignment="1">
      <alignment horizontal="left" indent="1"/>
    </xf>
    <xf numFmtId="0" fontId="12" fillId="0" borderId="0" xfId="3" applyFon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>
      <alignment horizontal="center" vertical="center"/>
    </xf>
    <xf numFmtId="165" fontId="17" fillId="0" borderId="0" xfId="3" applyNumberFormat="1" applyFont="1" applyAlignment="1">
      <alignment horizontal="right" vertical="center"/>
    </xf>
    <xf numFmtId="165" fontId="16" fillId="2" borderId="1" xfId="1" applyNumberFormat="1" applyFont="1" applyFill="1" applyBorder="1" applyAlignment="1">
      <alignment horizontal="center" vertical="center"/>
    </xf>
  </cellXfs>
  <cellStyles count="7">
    <cellStyle name="Hiperlink" xfId="6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Porcentagem" xfId="2" builtinId="5"/>
    <cellStyle name="Vírgula" xfId="1" builtinId="3"/>
  </cellStyles>
  <dxfs count="317"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13608</xdr:rowOff>
    </xdr:from>
    <xdr:to>
      <xdr:col>17</xdr:col>
      <xdr:colOff>0</xdr:colOff>
      <xdr:row>88</xdr:row>
      <xdr:rowOff>149680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8" y="13608"/>
          <a:ext cx="11070771" cy="16900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B_CRT" displayName="PIB_CRT" ref="A2:BS22" totalsRowShown="0" headerRowDxfId="316" dataDxfId="315" headerRowCellStyle="Vírgula" dataCellStyle="Vírgula">
  <tableColumns count="71">
    <tableColumn id="1" xr3:uid="{00000000-0010-0000-0000-000001000000}" name="RAMOS" dataDxfId="314" dataCellStyle="Vírgula"/>
    <tableColumn id="2" xr3:uid="{00000000-0010-0000-0000-000002000000}" name="2007:I" dataDxfId="313" dataCellStyle="Vírgula"/>
    <tableColumn id="3" xr3:uid="{00000000-0010-0000-0000-000003000000}" name="2007:II" dataDxfId="312" dataCellStyle="Vírgula"/>
    <tableColumn id="4" xr3:uid="{00000000-0010-0000-0000-000004000000}" name="2007:III" dataDxfId="311" dataCellStyle="Vírgula"/>
    <tableColumn id="5" xr3:uid="{00000000-0010-0000-0000-000005000000}" name="2007:IV" dataDxfId="310" dataCellStyle="Vírgula"/>
    <tableColumn id="6" xr3:uid="{00000000-0010-0000-0000-000006000000}" name="2008:I" dataDxfId="309" dataCellStyle="Vírgula"/>
    <tableColumn id="7" xr3:uid="{00000000-0010-0000-0000-000007000000}" name="2008:II" dataDxfId="308" dataCellStyle="Vírgula"/>
    <tableColumn id="8" xr3:uid="{00000000-0010-0000-0000-000008000000}" name="2008:III" dataDxfId="307" dataCellStyle="Vírgula"/>
    <tableColumn id="9" xr3:uid="{00000000-0010-0000-0000-000009000000}" name="2008:IV" dataDxfId="306" dataCellStyle="Vírgula"/>
    <tableColumn id="10" xr3:uid="{00000000-0010-0000-0000-00000A000000}" name="2009:I" dataDxfId="305" dataCellStyle="Vírgula"/>
    <tableColumn id="11" xr3:uid="{00000000-0010-0000-0000-00000B000000}" name="2009:II" dataDxfId="304" dataCellStyle="Vírgula"/>
    <tableColumn id="12" xr3:uid="{00000000-0010-0000-0000-00000C000000}" name="2009:III" dataDxfId="303" dataCellStyle="Vírgula"/>
    <tableColumn id="13" xr3:uid="{00000000-0010-0000-0000-00000D000000}" name="2009:IV" dataDxfId="302" dataCellStyle="Vírgula"/>
    <tableColumn id="14" xr3:uid="{00000000-0010-0000-0000-00000E000000}" name="2010:I" dataDxfId="301" dataCellStyle="Vírgula"/>
    <tableColumn id="15" xr3:uid="{00000000-0010-0000-0000-00000F000000}" name="2010:II" dataDxfId="300" dataCellStyle="Vírgula"/>
    <tableColumn id="16" xr3:uid="{00000000-0010-0000-0000-000010000000}" name="2010:III" dataDxfId="299" dataCellStyle="Vírgula"/>
    <tableColumn id="17" xr3:uid="{00000000-0010-0000-0000-000011000000}" name="2010:IV" dataDxfId="298" dataCellStyle="Vírgula"/>
    <tableColumn id="18" xr3:uid="{00000000-0010-0000-0000-000012000000}" name="2011:I" dataDxfId="297" dataCellStyle="Vírgula"/>
    <tableColumn id="19" xr3:uid="{00000000-0010-0000-0000-000013000000}" name="2011:II" dataDxfId="296" dataCellStyle="Vírgula"/>
    <tableColumn id="20" xr3:uid="{00000000-0010-0000-0000-000014000000}" name="2011:III" dataDxfId="295" dataCellStyle="Vírgula"/>
    <tableColumn id="21" xr3:uid="{00000000-0010-0000-0000-000015000000}" name="2011:IV" dataDxfId="294" dataCellStyle="Vírgula"/>
    <tableColumn id="22" xr3:uid="{00000000-0010-0000-0000-000016000000}" name="2012:I" dataDxfId="293" dataCellStyle="Vírgula"/>
    <tableColumn id="23" xr3:uid="{00000000-0010-0000-0000-000017000000}" name="2012:II" dataDxfId="292" dataCellStyle="Vírgula"/>
    <tableColumn id="24" xr3:uid="{00000000-0010-0000-0000-000018000000}" name="2012:III" dataDxfId="291" dataCellStyle="Vírgula"/>
    <tableColumn id="25" xr3:uid="{00000000-0010-0000-0000-000019000000}" name="2012:IV" dataDxfId="290" dataCellStyle="Vírgula"/>
    <tableColumn id="26" xr3:uid="{00000000-0010-0000-0000-00001A000000}" name="2013:I" dataDxfId="289" dataCellStyle="Vírgula"/>
    <tableColumn id="27" xr3:uid="{00000000-0010-0000-0000-00001B000000}" name="2013:II" dataDxfId="288" dataCellStyle="Vírgula"/>
    <tableColumn id="28" xr3:uid="{00000000-0010-0000-0000-00001C000000}" name="2013:III" dataDxfId="287" dataCellStyle="Vírgula"/>
    <tableColumn id="29" xr3:uid="{00000000-0010-0000-0000-00001D000000}" name="2013:IV" dataDxfId="286" dataCellStyle="Vírgula"/>
    <tableColumn id="30" xr3:uid="{00000000-0010-0000-0000-00001E000000}" name="2014:I" dataDxfId="285" dataCellStyle="Vírgula"/>
    <tableColumn id="31" xr3:uid="{00000000-0010-0000-0000-00001F000000}" name="2014:II" dataDxfId="284" dataCellStyle="Vírgula"/>
    <tableColumn id="32" xr3:uid="{00000000-0010-0000-0000-000020000000}" name="2014:III" dataDxfId="283" dataCellStyle="Vírgula"/>
    <tableColumn id="33" xr3:uid="{00000000-0010-0000-0000-000021000000}" name="2014:IV" dataDxfId="282" dataCellStyle="Vírgula"/>
    <tableColumn id="34" xr3:uid="{00000000-0010-0000-0000-000022000000}" name="2015:I" dataDxfId="281" dataCellStyle="Vírgula"/>
    <tableColumn id="35" xr3:uid="{00000000-0010-0000-0000-000023000000}" name="2015:II" dataDxfId="280" dataCellStyle="Vírgula"/>
    <tableColumn id="36" xr3:uid="{00000000-0010-0000-0000-000024000000}" name="2015:III" dataDxfId="279" dataCellStyle="Vírgula"/>
    <tableColumn id="37" xr3:uid="{00000000-0010-0000-0000-000025000000}" name="2015:IV" dataDxfId="278" dataCellStyle="Vírgula"/>
    <tableColumn id="38" xr3:uid="{00000000-0010-0000-0000-000026000000}" name="2016:I" dataDxfId="277" dataCellStyle="Vírgula"/>
    <tableColumn id="39" xr3:uid="{00000000-0010-0000-0000-000027000000}" name="2016:II" dataDxfId="276" dataCellStyle="Vírgula"/>
    <tableColumn id="40" xr3:uid="{00000000-0010-0000-0000-000028000000}" name="2016:III" dataDxfId="275" dataCellStyle="Vírgula"/>
    <tableColumn id="41" xr3:uid="{00000000-0010-0000-0000-000029000000}" name="2016:IV" dataDxfId="274" dataCellStyle="Vírgula"/>
    <tableColumn id="42" xr3:uid="{00000000-0010-0000-0000-00002A000000}" name="2017:I" dataDxfId="273" dataCellStyle="Vírgula"/>
    <tableColumn id="43" xr3:uid="{00000000-0010-0000-0000-00002B000000}" name="2017:II" dataDxfId="272" dataCellStyle="Vírgula"/>
    <tableColumn id="44" xr3:uid="{00000000-0010-0000-0000-00002C000000}" name="2017:III" dataDxfId="271" dataCellStyle="Vírgula"/>
    <tableColumn id="45" xr3:uid="{00000000-0010-0000-0000-00002D000000}" name="2017:IV" dataDxfId="270" dataCellStyle="Vírgula"/>
    <tableColumn id="46" xr3:uid="{00000000-0010-0000-0000-00002E000000}" name="2018:I" dataDxfId="269" dataCellStyle="Vírgula"/>
    <tableColumn id="47" xr3:uid="{00000000-0010-0000-0000-00002F000000}" name="2018:II" dataDxfId="268" dataCellStyle="Vírgula"/>
    <tableColumn id="48" xr3:uid="{00000000-0010-0000-0000-000030000000}" name="2018:III" dataDxfId="267" dataCellStyle="Vírgula"/>
    <tableColumn id="49" xr3:uid="{00000000-0010-0000-0000-000031000000}" name="2018:IV" dataDxfId="266" dataCellStyle="Vírgula"/>
    <tableColumn id="50" xr3:uid="{00000000-0010-0000-0000-000032000000}" name="2019:I" dataDxfId="265" dataCellStyle="Vírgula"/>
    <tableColumn id="51" xr3:uid="{00000000-0010-0000-0000-000033000000}" name="2019:II" dataDxfId="264" dataCellStyle="Vírgula"/>
    <tableColumn id="52" xr3:uid="{00000000-0010-0000-0000-000034000000}" name="2019:III" dataDxfId="263" dataCellStyle="Vírgula"/>
    <tableColumn id="53" xr3:uid="{00000000-0010-0000-0000-000035000000}" name="2019:IV" dataDxfId="262" dataCellStyle="Vírgula"/>
    <tableColumn id="54" xr3:uid="{00000000-0010-0000-0000-000036000000}" name="2020:I" dataDxfId="261" dataCellStyle="Vírgula"/>
    <tableColumn id="55" xr3:uid="{00000000-0010-0000-0000-000037000000}" name="2020:II" dataDxfId="260" dataCellStyle="Vírgula"/>
    <tableColumn id="56" xr3:uid="{00000000-0010-0000-0000-000038000000}" name="2020:III" dataDxfId="259" dataCellStyle="Vírgula"/>
    <tableColumn id="57" xr3:uid="{00000000-0010-0000-0000-000039000000}" name="2020:IV" dataDxfId="258" dataCellStyle="Vírgula"/>
    <tableColumn id="58" xr3:uid="{00000000-0010-0000-0000-00003A000000}" name="2021:I" dataDxfId="257" dataCellStyle="Vírgula"/>
    <tableColumn id="59" xr3:uid="{00000000-0010-0000-0000-00003B000000}" name="2021:II" dataDxfId="256" dataCellStyle="Vírgula"/>
    <tableColumn id="60" xr3:uid="{00000000-0010-0000-0000-00003C000000}" name="2021:III" dataDxfId="255" dataCellStyle="Vírgula"/>
    <tableColumn id="61" xr3:uid="{00000000-0010-0000-0000-00003D000000}" name="2021:IV" dataDxfId="254" dataCellStyle="Vírgula"/>
    <tableColumn id="62" xr3:uid="{00000000-0010-0000-0000-00003E000000}" name="2022:I" dataDxfId="253" dataCellStyle="Vírgula"/>
    <tableColumn id="63" xr3:uid="{00000000-0010-0000-0000-00003F000000}" name="2022:II" dataDxfId="252" dataCellStyle="Vírgula"/>
    <tableColumn id="64" xr3:uid="{00000000-0010-0000-0000-000040000000}" name="2022:III" dataDxfId="251" dataCellStyle="Vírgula"/>
    <tableColumn id="65" xr3:uid="{00000000-0010-0000-0000-000041000000}" name="2022:IV" dataDxfId="250" dataCellStyle="Vírgula"/>
    <tableColumn id="66" xr3:uid="{00000000-0010-0000-0000-000042000000}" name="2023:I" dataDxfId="249" dataCellStyle="Vírgula"/>
    <tableColumn id="67" xr3:uid="{0F437B22-FA1D-4530-88AE-0C48844033B8}" name="2023:II" dataDxfId="248" dataCellStyle="Vírgula"/>
    <tableColumn id="68" xr3:uid="{3C5F5697-E90E-4A0C-8091-9EB6C6C47A2B}" name="2023:III" dataDxfId="247" dataCellStyle="Vírgula"/>
    <tableColumn id="69" xr3:uid="{F1CFFC6A-FAAC-4213-A280-6F460569BC2A}" name="2023:IV" dataDxfId="246" dataCellStyle="Vírgula"/>
    <tableColumn id="70" xr3:uid="{AE34A6BA-0D15-48FE-9419-A44AC2110EB8}" name="2024:I" dataDxfId="245" dataCellStyle="Vírgula"/>
    <tableColumn id="71" xr3:uid="{B722AD5C-8F31-4FB7-80CC-2D31352BF231}" name="2024:II" dataDxfId="244" dataCellStyle="Vírgul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B_ENC" displayName="PIB_ENC" ref="A2:BS22" totalsRowShown="0" headerRowDxfId="243" dataDxfId="242" tableBorderDxfId="241" headerRowCellStyle="Vírgula" dataCellStyle="Vírgula">
  <tableColumns count="71">
    <tableColumn id="1" xr3:uid="{00000000-0010-0000-0100-000001000000}" name="RAMOS" dataDxfId="240" dataCellStyle="Vírgula"/>
    <tableColumn id="2" xr3:uid="{00000000-0010-0000-0100-000002000000}" name="2007:I" dataDxfId="239" dataCellStyle="Vírgula"/>
    <tableColumn id="3" xr3:uid="{00000000-0010-0000-0100-000003000000}" name="2007:II" dataDxfId="238" dataCellStyle="Vírgula"/>
    <tableColumn id="4" xr3:uid="{00000000-0010-0000-0100-000004000000}" name="2007:III" dataDxfId="237" dataCellStyle="Vírgula"/>
    <tableColumn id="5" xr3:uid="{00000000-0010-0000-0100-000005000000}" name="2007:IV" dataDxfId="236" dataCellStyle="Vírgula"/>
    <tableColumn id="6" xr3:uid="{00000000-0010-0000-0100-000006000000}" name="2008:I" dataDxfId="235" dataCellStyle="Vírgula"/>
    <tableColumn id="7" xr3:uid="{00000000-0010-0000-0100-000007000000}" name="2008:II" dataDxfId="234" dataCellStyle="Vírgula"/>
    <tableColumn id="8" xr3:uid="{00000000-0010-0000-0100-000008000000}" name="2008:III" dataDxfId="233" dataCellStyle="Vírgula"/>
    <tableColumn id="9" xr3:uid="{00000000-0010-0000-0100-000009000000}" name="2008:IV" dataDxfId="232" dataCellStyle="Vírgula"/>
    <tableColumn id="10" xr3:uid="{00000000-0010-0000-0100-00000A000000}" name="2009:I" dataDxfId="231" dataCellStyle="Vírgula"/>
    <tableColumn id="11" xr3:uid="{00000000-0010-0000-0100-00000B000000}" name="2009:II" dataDxfId="230" dataCellStyle="Vírgula"/>
    <tableColumn id="12" xr3:uid="{00000000-0010-0000-0100-00000C000000}" name="2009:III" dataDxfId="229" dataCellStyle="Vírgula"/>
    <tableColumn id="13" xr3:uid="{00000000-0010-0000-0100-00000D000000}" name="2009:IV" dataDxfId="228" dataCellStyle="Vírgula"/>
    <tableColumn id="14" xr3:uid="{00000000-0010-0000-0100-00000E000000}" name="2010:I" dataDxfId="227" dataCellStyle="Vírgula"/>
    <tableColumn id="15" xr3:uid="{00000000-0010-0000-0100-00000F000000}" name="2010:II" dataDxfId="226" dataCellStyle="Vírgula"/>
    <tableColumn id="16" xr3:uid="{00000000-0010-0000-0100-000010000000}" name="2010:III" dataDxfId="225" dataCellStyle="Vírgula"/>
    <tableColumn id="17" xr3:uid="{00000000-0010-0000-0100-000011000000}" name="2010:IV" dataDxfId="224" dataCellStyle="Vírgula"/>
    <tableColumn id="18" xr3:uid="{00000000-0010-0000-0100-000012000000}" name="2011:I" dataDxfId="223" dataCellStyle="Vírgula"/>
    <tableColumn id="19" xr3:uid="{00000000-0010-0000-0100-000013000000}" name="2011:II" dataDxfId="222" dataCellStyle="Vírgula"/>
    <tableColumn id="20" xr3:uid="{00000000-0010-0000-0100-000014000000}" name="2011:III" dataDxfId="221" dataCellStyle="Vírgula"/>
    <tableColumn id="21" xr3:uid="{00000000-0010-0000-0100-000015000000}" name="2011:IV" dataDxfId="220" dataCellStyle="Vírgula"/>
    <tableColumn id="22" xr3:uid="{00000000-0010-0000-0100-000016000000}" name="2012:I" dataDxfId="219" dataCellStyle="Vírgula"/>
    <tableColumn id="23" xr3:uid="{00000000-0010-0000-0100-000017000000}" name="2012:II" dataDxfId="218" dataCellStyle="Vírgula"/>
    <tableColumn id="24" xr3:uid="{00000000-0010-0000-0100-000018000000}" name="2012:III" dataDxfId="217" dataCellStyle="Vírgula"/>
    <tableColumn id="25" xr3:uid="{00000000-0010-0000-0100-000019000000}" name="2012:IV" dataDxfId="216" dataCellStyle="Vírgula"/>
    <tableColumn id="26" xr3:uid="{00000000-0010-0000-0100-00001A000000}" name="2013:I" dataDxfId="215" dataCellStyle="Vírgula"/>
    <tableColumn id="27" xr3:uid="{00000000-0010-0000-0100-00001B000000}" name="2013:II" dataDxfId="214" dataCellStyle="Vírgula"/>
    <tableColumn id="28" xr3:uid="{00000000-0010-0000-0100-00001C000000}" name="2013:III" dataDxfId="213" dataCellStyle="Vírgula"/>
    <tableColumn id="29" xr3:uid="{00000000-0010-0000-0100-00001D000000}" name="2013:IV" dataDxfId="212" dataCellStyle="Vírgula"/>
    <tableColumn id="30" xr3:uid="{00000000-0010-0000-0100-00001E000000}" name="2014:I" dataDxfId="211" dataCellStyle="Vírgula"/>
    <tableColumn id="31" xr3:uid="{00000000-0010-0000-0100-00001F000000}" name="2014:II" dataDxfId="210" dataCellStyle="Vírgula"/>
    <tableColumn id="32" xr3:uid="{00000000-0010-0000-0100-000020000000}" name="2014:III" dataDxfId="209" dataCellStyle="Vírgula"/>
    <tableColumn id="33" xr3:uid="{00000000-0010-0000-0100-000021000000}" name="2014:IV" dataDxfId="208" dataCellStyle="Vírgula"/>
    <tableColumn id="34" xr3:uid="{00000000-0010-0000-0100-000022000000}" name="2015:I" dataDxfId="207" dataCellStyle="Vírgula"/>
    <tableColumn id="35" xr3:uid="{00000000-0010-0000-0100-000023000000}" name="2015:II" dataDxfId="206" dataCellStyle="Vírgula"/>
    <tableColumn id="36" xr3:uid="{00000000-0010-0000-0100-000024000000}" name="2015:III" dataDxfId="205" dataCellStyle="Vírgula"/>
    <tableColumn id="37" xr3:uid="{00000000-0010-0000-0100-000025000000}" name="2015:IV" dataDxfId="204" dataCellStyle="Vírgula"/>
    <tableColumn id="38" xr3:uid="{00000000-0010-0000-0100-000026000000}" name="2016:I" dataDxfId="203" dataCellStyle="Vírgula"/>
    <tableColumn id="39" xr3:uid="{00000000-0010-0000-0100-000027000000}" name="2016:II" dataDxfId="202" dataCellStyle="Vírgula"/>
    <tableColumn id="40" xr3:uid="{00000000-0010-0000-0100-000028000000}" name="2016:III" dataDxfId="201" dataCellStyle="Vírgula"/>
    <tableColumn id="41" xr3:uid="{00000000-0010-0000-0100-000029000000}" name="2016:IV" dataDxfId="200" dataCellStyle="Vírgula"/>
    <tableColumn id="42" xr3:uid="{00000000-0010-0000-0100-00002A000000}" name="2017:I" dataDxfId="199" dataCellStyle="Vírgula"/>
    <tableColumn id="43" xr3:uid="{00000000-0010-0000-0100-00002B000000}" name="2017:II" dataDxfId="198" dataCellStyle="Vírgula"/>
    <tableColumn id="44" xr3:uid="{00000000-0010-0000-0100-00002C000000}" name="2017:III" dataDxfId="197" dataCellStyle="Vírgula"/>
    <tableColumn id="45" xr3:uid="{00000000-0010-0000-0100-00002D000000}" name="2017:IV" dataDxfId="196" dataCellStyle="Vírgula"/>
    <tableColumn id="46" xr3:uid="{00000000-0010-0000-0100-00002E000000}" name="2018:I" dataDxfId="195" dataCellStyle="Vírgula"/>
    <tableColumn id="47" xr3:uid="{00000000-0010-0000-0100-00002F000000}" name="2018:II" dataDxfId="194" dataCellStyle="Vírgula"/>
    <tableColumn id="48" xr3:uid="{00000000-0010-0000-0100-000030000000}" name="2018:III" dataDxfId="193" dataCellStyle="Vírgula"/>
    <tableColumn id="49" xr3:uid="{00000000-0010-0000-0100-000031000000}" name="2018:IV" dataDxfId="192" dataCellStyle="Vírgula"/>
    <tableColumn id="50" xr3:uid="{00000000-0010-0000-0100-000032000000}" name="2019:I" dataDxfId="191" dataCellStyle="Vírgula"/>
    <tableColumn id="51" xr3:uid="{00000000-0010-0000-0100-000033000000}" name="2019:II" dataDxfId="190" dataCellStyle="Vírgula"/>
    <tableColumn id="52" xr3:uid="{00000000-0010-0000-0100-000034000000}" name="2019:III" dataDxfId="189" dataCellStyle="Vírgula"/>
    <tableColumn id="53" xr3:uid="{00000000-0010-0000-0100-000035000000}" name="2019:IV" dataDxfId="188" dataCellStyle="Vírgula"/>
    <tableColumn id="54" xr3:uid="{00000000-0010-0000-0100-000036000000}" name="2020:I" dataDxfId="187" dataCellStyle="Vírgula"/>
    <tableColumn id="55" xr3:uid="{00000000-0010-0000-0100-000037000000}" name="2020:II" dataDxfId="186" dataCellStyle="Vírgula"/>
    <tableColumn id="56" xr3:uid="{00000000-0010-0000-0100-000038000000}" name="2020:III" dataDxfId="185" dataCellStyle="Vírgula"/>
    <tableColumn id="57" xr3:uid="{00000000-0010-0000-0100-000039000000}" name="2020:IV" dataDxfId="184" dataCellStyle="Vírgula"/>
    <tableColumn id="58" xr3:uid="{00000000-0010-0000-0100-00003A000000}" name="2021:I" dataDxfId="183" dataCellStyle="Vírgula"/>
    <tableColumn id="59" xr3:uid="{00000000-0010-0000-0100-00003B000000}" name="2021:II" dataDxfId="182" dataCellStyle="Vírgula"/>
    <tableColumn id="60" xr3:uid="{00000000-0010-0000-0100-00003C000000}" name="2021:III" dataDxfId="181" dataCellStyle="Vírgula"/>
    <tableColumn id="61" xr3:uid="{00000000-0010-0000-0100-00003D000000}" name="2021:IV" dataDxfId="180" dataCellStyle="Vírgula"/>
    <tableColumn id="62" xr3:uid="{00000000-0010-0000-0100-00003E000000}" name="2022:I" dataDxfId="179" dataCellStyle="Vírgula"/>
    <tableColumn id="63" xr3:uid="{00000000-0010-0000-0100-00003F000000}" name="2022:II" dataDxfId="178" dataCellStyle="Vírgula"/>
    <tableColumn id="64" xr3:uid="{00000000-0010-0000-0100-000040000000}" name="2022:III" dataDxfId="177" dataCellStyle="Vírgula"/>
    <tableColumn id="65" xr3:uid="{00000000-0010-0000-0100-000041000000}" name="2022:IV" dataDxfId="176" dataCellStyle="Vírgula"/>
    <tableColumn id="66" xr3:uid="{00000000-0010-0000-0100-000042000000}" name="2023:I" dataDxfId="175" dataCellStyle="Vírgula"/>
    <tableColumn id="67" xr3:uid="{AF87BCCD-C637-4601-9020-19F48F1DE867}" name="2023:II" dataDxfId="174" dataCellStyle="Vírgula"/>
    <tableColumn id="68" xr3:uid="{8C104EC0-8DD8-495C-818B-32E827368293}" name="2023:III" dataDxfId="173" dataCellStyle="Vírgula"/>
    <tableColumn id="69" xr3:uid="{6DF9F0D5-D869-4ED0-B604-6AFD2580EF0A}" name="2023:IV" dataDxfId="172" dataCellStyle="Vírgula"/>
    <tableColumn id="70" xr3:uid="{4A8E3548-C867-420D-A675-F98D413EA898}" name="2024:I" dataDxfId="171" dataCellStyle="Vírgula"/>
    <tableColumn id="71" xr3:uid="{5CD2A9B2-D80D-4A7F-9724-DB759F41C5A5}" name="2024:II" dataDxfId="170" dataCellStyle="Vírgul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_PIB_CRT" displayName="Emp_PIB_CRT" ref="A2:BS14" totalsRowShown="0" headerRowDxfId="169" dataDxfId="167" headerRowBorderDxfId="168" tableBorderDxfId="166" headerRowCellStyle="Vírgula">
  <tableColumns count="71">
    <tableColumn id="1" xr3:uid="{00000000-0010-0000-0200-000001000000}" name="Coluna1" dataDxfId="165"/>
    <tableColumn id="2" xr3:uid="{00000000-0010-0000-0200-000002000000}" name="2007:I" dataDxfId="164"/>
    <tableColumn id="3" xr3:uid="{00000000-0010-0000-0200-000003000000}" name="2007:II" dataDxfId="163"/>
    <tableColumn id="4" xr3:uid="{00000000-0010-0000-0200-000004000000}" name="2007:III" dataDxfId="162"/>
    <tableColumn id="5" xr3:uid="{00000000-0010-0000-0200-000005000000}" name="2007:IV" dataDxfId="161"/>
    <tableColumn id="6" xr3:uid="{00000000-0010-0000-0200-000006000000}" name="2008:I" dataDxfId="160"/>
    <tableColumn id="7" xr3:uid="{00000000-0010-0000-0200-000007000000}" name="2008:II" dataDxfId="159"/>
    <tableColumn id="8" xr3:uid="{00000000-0010-0000-0200-000008000000}" name="2008:III" dataDxfId="158"/>
    <tableColumn id="9" xr3:uid="{00000000-0010-0000-0200-000009000000}" name="2008:IV" dataDxfId="157"/>
    <tableColumn id="10" xr3:uid="{00000000-0010-0000-0200-00000A000000}" name="2009:I" dataDxfId="156"/>
    <tableColumn id="11" xr3:uid="{00000000-0010-0000-0200-00000B000000}" name="2009:II" dataDxfId="155"/>
    <tableColumn id="12" xr3:uid="{00000000-0010-0000-0200-00000C000000}" name="2009:III" dataDxfId="154"/>
    <tableColumn id="13" xr3:uid="{00000000-0010-0000-0200-00000D000000}" name="2009:IV" dataDxfId="153"/>
    <tableColumn id="14" xr3:uid="{00000000-0010-0000-0200-00000E000000}" name="2010:I" dataDxfId="152"/>
    <tableColumn id="15" xr3:uid="{00000000-0010-0000-0200-00000F000000}" name="2010:II" dataDxfId="151"/>
    <tableColumn id="16" xr3:uid="{00000000-0010-0000-0200-000010000000}" name="2010:III" dataDxfId="150"/>
    <tableColumn id="17" xr3:uid="{00000000-0010-0000-0200-000011000000}" name="2010:IV" dataDxfId="149"/>
    <tableColumn id="18" xr3:uid="{00000000-0010-0000-0200-000012000000}" name="2011:I" dataDxfId="148"/>
    <tableColumn id="19" xr3:uid="{00000000-0010-0000-0200-000013000000}" name="2011:II" dataDxfId="147"/>
    <tableColumn id="20" xr3:uid="{00000000-0010-0000-0200-000014000000}" name="2011:III" dataDxfId="146"/>
    <tableColumn id="21" xr3:uid="{00000000-0010-0000-0200-000015000000}" name="2011:IV" dataDxfId="145"/>
    <tableColumn id="22" xr3:uid="{00000000-0010-0000-0200-000016000000}" name="2012:I" dataDxfId="144"/>
    <tableColumn id="23" xr3:uid="{00000000-0010-0000-0200-000017000000}" name="2012:II" dataDxfId="143"/>
    <tableColumn id="24" xr3:uid="{00000000-0010-0000-0200-000018000000}" name="2012:III" dataDxfId="142"/>
    <tableColumn id="25" xr3:uid="{00000000-0010-0000-0200-000019000000}" name="2012:IV" dataDxfId="141"/>
    <tableColumn id="26" xr3:uid="{00000000-0010-0000-0200-00001A000000}" name="2013:I" dataDxfId="140"/>
    <tableColumn id="27" xr3:uid="{00000000-0010-0000-0200-00001B000000}" name="2013:II" dataDxfId="139"/>
    <tableColumn id="28" xr3:uid="{00000000-0010-0000-0200-00001C000000}" name="2013:III" dataDxfId="138"/>
    <tableColumn id="29" xr3:uid="{00000000-0010-0000-0200-00001D000000}" name="2013:IV" dataDxfId="137"/>
    <tableColumn id="30" xr3:uid="{00000000-0010-0000-0200-00001E000000}" name="2014:I" dataDxfId="136"/>
    <tableColumn id="31" xr3:uid="{00000000-0010-0000-0200-00001F000000}" name="2014:II" dataDxfId="135"/>
    <tableColumn id="32" xr3:uid="{00000000-0010-0000-0200-000020000000}" name="2014:III" dataDxfId="134"/>
    <tableColumn id="33" xr3:uid="{00000000-0010-0000-0200-000021000000}" name="2014:IV" dataDxfId="133"/>
    <tableColumn id="34" xr3:uid="{00000000-0010-0000-0200-000022000000}" name="2015:I" dataDxfId="132"/>
    <tableColumn id="35" xr3:uid="{00000000-0010-0000-0200-000023000000}" name="2015:II" dataDxfId="131"/>
    <tableColumn id="36" xr3:uid="{00000000-0010-0000-0200-000024000000}" name="2015:III" dataDxfId="130"/>
    <tableColumn id="37" xr3:uid="{00000000-0010-0000-0200-000025000000}" name="2015:IV" dataDxfId="129"/>
    <tableColumn id="38" xr3:uid="{00000000-0010-0000-0200-000026000000}" name="2016:I" dataDxfId="128"/>
    <tableColumn id="39" xr3:uid="{00000000-0010-0000-0200-000027000000}" name="2016:II" dataDxfId="127"/>
    <tableColumn id="40" xr3:uid="{00000000-0010-0000-0200-000028000000}" name="2016:III" dataDxfId="126"/>
    <tableColumn id="41" xr3:uid="{00000000-0010-0000-0200-000029000000}" name="2016:IV" dataDxfId="125"/>
    <tableColumn id="42" xr3:uid="{00000000-0010-0000-0200-00002A000000}" name="2017:I" dataDxfId="124"/>
    <tableColumn id="43" xr3:uid="{00000000-0010-0000-0200-00002B000000}" name="2017:II" dataDxfId="123"/>
    <tableColumn id="44" xr3:uid="{00000000-0010-0000-0200-00002C000000}" name="2017:III" dataDxfId="122"/>
    <tableColumn id="45" xr3:uid="{00000000-0010-0000-0200-00002D000000}" name="2017:IV" dataDxfId="121"/>
    <tableColumn id="46" xr3:uid="{00000000-0010-0000-0200-00002E000000}" name="2018:I" dataDxfId="120"/>
    <tableColumn id="47" xr3:uid="{00000000-0010-0000-0200-00002F000000}" name="2018:II" dataDxfId="119"/>
    <tableColumn id="48" xr3:uid="{00000000-0010-0000-0200-000030000000}" name="2018:III" dataDxfId="118"/>
    <tableColumn id="49" xr3:uid="{00000000-0010-0000-0200-000031000000}" name="2018:IV" dataDxfId="117"/>
    <tableColumn id="50" xr3:uid="{00000000-0010-0000-0200-000032000000}" name="2019:I" dataDxfId="116"/>
    <tableColumn id="51" xr3:uid="{00000000-0010-0000-0200-000033000000}" name="2019:II" dataDxfId="115"/>
    <tableColumn id="52" xr3:uid="{00000000-0010-0000-0200-000034000000}" name="2019:III" dataDxfId="114"/>
    <tableColumn id="53" xr3:uid="{00000000-0010-0000-0200-000035000000}" name="2019:IV" dataDxfId="113"/>
    <tableColumn id="54" xr3:uid="{00000000-0010-0000-0200-000036000000}" name="2020:I" dataDxfId="112"/>
    <tableColumn id="55" xr3:uid="{00000000-0010-0000-0200-000037000000}" name="2020:II" dataDxfId="111"/>
    <tableColumn id="56" xr3:uid="{00000000-0010-0000-0200-000038000000}" name="2020:III" dataDxfId="110"/>
    <tableColumn id="57" xr3:uid="{00000000-0010-0000-0200-000039000000}" name="2020:IV" dataDxfId="109"/>
    <tableColumn id="58" xr3:uid="{00000000-0010-0000-0200-00003A000000}" name="2021:I" dataDxfId="108"/>
    <tableColumn id="59" xr3:uid="{00000000-0010-0000-0200-00003B000000}" name="2021:II" dataDxfId="107"/>
    <tableColumn id="60" xr3:uid="{00000000-0010-0000-0200-00003C000000}" name="2021:III" dataDxfId="106"/>
    <tableColumn id="61" xr3:uid="{00000000-0010-0000-0200-00003D000000}" name="2021:IV" dataDxfId="105"/>
    <tableColumn id="62" xr3:uid="{00000000-0010-0000-0200-00003E000000}" name="2022:I" dataDxfId="104"/>
    <tableColumn id="63" xr3:uid="{00000000-0010-0000-0200-00003F000000}" name="2022:II" dataDxfId="103"/>
    <tableColumn id="64" xr3:uid="{00000000-0010-0000-0200-000040000000}" name="2022:III" dataDxfId="102"/>
    <tableColumn id="65" xr3:uid="{00000000-0010-0000-0200-000041000000}" name="2022:IV" dataDxfId="101"/>
    <tableColumn id="66" xr3:uid="{00000000-0010-0000-0200-000042000000}" name="2023:I" dataDxfId="100"/>
    <tableColumn id="67" xr3:uid="{9CEF817A-7E55-4C6C-AA63-AC96A64A3980}" name="2023:II" dataDxfId="99"/>
    <tableColumn id="68" xr3:uid="{B1CA8E03-A3D1-4B52-B800-45F2E13C6820}" name="2023:III" dataDxfId="98"/>
    <tableColumn id="69" xr3:uid="{A0227A3D-E089-4D4F-87B4-A3C4A6C463E5}" name="2023:IV" dataDxfId="97"/>
    <tableColumn id="70" xr3:uid="{88A4495D-3993-4F3B-939B-078FC44D3AA5}" name="2024:I" dataDxfId="96"/>
    <tableColumn id="71" xr3:uid="{F5C28897-DB7C-4608-AC4C-CDC1259AFB33}" name="2024:II" dataDxfId="9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mp_PIB_ENC" displayName="Emp_PIB_ENC" ref="A2:BS14" totalsRowShown="0" headerRowDxfId="94" dataDxfId="92" headerRowBorderDxfId="93" tableBorderDxfId="91" headerRowCellStyle="Vírgula" dataCellStyle="Normal 3">
  <tableColumns count="71">
    <tableColumn id="1" xr3:uid="{00000000-0010-0000-0300-000001000000}" name="Coluna1" dataDxfId="90" dataCellStyle="Normal 3"/>
    <tableColumn id="2" xr3:uid="{00000000-0010-0000-0300-000002000000}" name="2007:I" dataDxfId="89" dataCellStyle="Normal 3"/>
    <tableColumn id="3" xr3:uid="{00000000-0010-0000-0300-000003000000}" name="2007:II" dataDxfId="88" dataCellStyle="Normal 3"/>
    <tableColumn id="4" xr3:uid="{00000000-0010-0000-0300-000004000000}" name="2007:III" dataDxfId="87" dataCellStyle="Normal 3"/>
    <tableColumn id="5" xr3:uid="{00000000-0010-0000-0300-000005000000}" name="2007:IV" dataDxfId="86" dataCellStyle="Normal 3"/>
    <tableColumn id="6" xr3:uid="{00000000-0010-0000-0300-000006000000}" name="2008:I" dataDxfId="85" dataCellStyle="Normal 3"/>
    <tableColumn id="7" xr3:uid="{00000000-0010-0000-0300-000007000000}" name="2008:II" dataDxfId="84" dataCellStyle="Normal 3"/>
    <tableColumn id="8" xr3:uid="{00000000-0010-0000-0300-000008000000}" name="2008:III" dataDxfId="83" dataCellStyle="Normal 3"/>
    <tableColumn id="9" xr3:uid="{00000000-0010-0000-0300-000009000000}" name="2008:IV" dataDxfId="82" dataCellStyle="Normal 3"/>
    <tableColumn id="10" xr3:uid="{00000000-0010-0000-0300-00000A000000}" name="2009:I" dataDxfId="81" dataCellStyle="Normal 3"/>
    <tableColumn id="11" xr3:uid="{00000000-0010-0000-0300-00000B000000}" name="2009:II" dataDxfId="80" dataCellStyle="Normal 3"/>
    <tableColumn id="12" xr3:uid="{00000000-0010-0000-0300-00000C000000}" name="2009:III" dataDxfId="79" dataCellStyle="Normal 3"/>
    <tableColumn id="13" xr3:uid="{00000000-0010-0000-0300-00000D000000}" name="2009:IV" dataDxfId="78" dataCellStyle="Normal 3"/>
    <tableColumn id="14" xr3:uid="{00000000-0010-0000-0300-00000E000000}" name="2010:I" dataDxfId="77" dataCellStyle="Normal 3"/>
    <tableColumn id="15" xr3:uid="{00000000-0010-0000-0300-00000F000000}" name="2010:II" dataDxfId="76" dataCellStyle="Normal 3"/>
    <tableColumn id="16" xr3:uid="{00000000-0010-0000-0300-000010000000}" name="2010:III" dataDxfId="75" dataCellStyle="Normal 3"/>
    <tableColumn id="17" xr3:uid="{00000000-0010-0000-0300-000011000000}" name="2010:IV" dataDxfId="74" dataCellStyle="Normal 3"/>
    <tableColumn id="18" xr3:uid="{00000000-0010-0000-0300-000012000000}" name="2011:I" dataDxfId="73" dataCellStyle="Normal 3"/>
    <tableColumn id="19" xr3:uid="{00000000-0010-0000-0300-000013000000}" name="2011:II" dataDxfId="72" dataCellStyle="Normal 3"/>
    <tableColumn id="20" xr3:uid="{00000000-0010-0000-0300-000014000000}" name="2011:III" dataDxfId="71" dataCellStyle="Normal 3"/>
    <tableColumn id="21" xr3:uid="{00000000-0010-0000-0300-000015000000}" name="2011:IV" dataDxfId="70" dataCellStyle="Normal 3"/>
    <tableColumn id="22" xr3:uid="{00000000-0010-0000-0300-000016000000}" name="2012:I" dataDxfId="69" dataCellStyle="Normal 3"/>
    <tableColumn id="23" xr3:uid="{00000000-0010-0000-0300-000017000000}" name="2012:II" dataDxfId="68" dataCellStyle="Normal 3"/>
    <tableColumn id="24" xr3:uid="{00000000-0010-0000-0300-000018000000}" name="2012:III" dataDxfId="67" dataCellStyle="Normal 3"/>
    <tableColumn id="25" xr3:uid="{00000000-0010-0000-0300-000019000000}" name="2012:IV" dataDxfId="66" dataCellStyle="Normal 3"/>
    <tableColumn id="26" xr3:uid="{00000000-0010-0000-0300-00001A000000}" name="2013:I" dataDxfId="65" dataCellStyle="Normal 3"/>
    <tableColumn id="27" xr3:uid="{00000000-0010-0000-0300-00001B000000}" name="2013:II" dataDxfId="64" dataCellStyle="Normal 3"/>
    <tableColumn id="28" xr3:uid="{00000000-0010-0000-0300-00001C000000}" name="2013:III" dataDxfId="63" dataCellStyle="Normal 3"/>
    <tableColumn id="29" xr3:uid="{00000000-0010-0000-0300-00001D000000}" name="2013:IV" dataDxfId="62" dataCellStyle="Normal 3"/>
    <tableColumn id="30" xr3:uid="{00000000-0010-0000-0300-00001E000000}" name="2014:I" dataDxfId="61" dataCellStyle="Normal 3"/>
    <tableColumn id="31" xr3:uid="{00000000-0010-0000-0300-00001F000000}" name="2014:II" dataDxfId="60" dataCellStyle="Normal 3"/>
    <tableColumn id="32" xr3:uid="{00000000-0010-0000-0300-000020000000}" name="2014:III" dataDxfId="59" dataCellStyle="Normal 3"/>
    <tableColumn id="33" xr3:uid="{00000000-0010-0000-0300-000021000000}" name="2014:IV" dataDxfId="58" dataCellStyle="Normal 3"/>
    <tableColumn id="34" xr3:uid="{00000000-0010-0000-0300-000022000000}" name="2015:I" dataDxfId="57" dataCellStyle="Normal 3"/>
    <tableColumn id="35" xr3:uid="{00000000-0010-0000-0300-000023000000}" name="2015:II" dataDxfId="56" dataCellStyle="Normal 3"/>
    <tableColumn id="36" xr3:uid="{00000000-0010-0000-0300-000024000000}" name="2015:III" dataDxfId="55" dataCellStyle="Normal 3"/>
    <tableColumn id="37" xr3:uid="{00000000-0010-0000-0300-000025000000}" name="2015:IV" dataDxfId="54" dataCellStyle="Normal 3"/>
    <tableColumn id="38" xr3:uid="{00000000-0010-0000-0300-000026000000}" name="2016:I" dataDxfId="53" dataCellStyle="Normal 3"/>
    <tableColumn id="39" xr3:uid="{00000000-0010-0000-0300-000027000000}" name="2016:II" dataDxfId="52" dataCellStyle="Normal 3"/>
    <tableColumn id="40" xr3:uid="{00000000-0010-0000-0300-000028000000}" name="2016:III" dataDxfId="51" dataCellStyle="Normal 3"/>
    <tableColumn id="41" xr3:uid="{00000000-0010-0000-0300-000029000000}" name="2016:IV" dataDxfId="50" dataCellStyle="Normal 3"/>
    <tableColumn id="42" xr3:uid="{00000000-0010-0000-0300-00002A000000}" name="2017:I" dataDxfId="49" dataCellStyle="Normal 3"/>
    <tableColumn id="43" xr3:uid="{00000000-0010-0000-0300-00002B000000}" name="2017:II" dataDxfId="48" dataCellStyle="Normal 3"/>
    <tableColumn id="44" xr3:uid="{00000000-0010-0000-0300-00002C000000}" name="2017:III" dataDxfId="47" dataCellStyle="Normal 3"/>
    <tableColumn id="45" xr3:uid="{00000000-0010-0000-0300-00002D000000}" name="2017:IV" dataDxfId="46" dataCellStyle="Normal 3"/>
    <tableColumn id="46" xr3:uid="{00000000-0010-0000-0300-00002E000000}" name="2018:I" dataDxfId="45" dataCellStyle="Normal 3"/>
    <tableColumn id="47" xr3:uid="{00000000-0010-0000-0300-00002F000000}" name="2018:II" dataDxfId="44" dataCellStyle="Normal 3"/>
    <tableColumn id="48" xr3:uid="{00000000-0010-0000-0300-000030000000}" name="2018:III" dataDxfId="43" dataCellStyle="Normal 3"/>
    <tableColumn id="49" xr3:uid="{00000000-0010-0000-0300-000031000000}" name="2018:IV" dataDxfId="42" dataCellStyle="Normal 3"/>
    <tableColumn id="50" xr3:uid="{00000000-0010-0000-0300-000032000000}" name="2019:I" dataDxfId="41" dataCellStyle="Normal 3"/>
    <tableColumn id="51" xr3:uid="{00000000-0010-0000-0300-000033000000}" name="2019:II" dataDxfId="40" dataCellStyle="Normal 3"/>
    <tableColumn id="52" xr3:uid="{00000000-0010-0000-0300-000034000000}" name="2019:III" dataDxfId="39" dataCellStyle="Normal 3"/>
    <tableColumn id="53" xr3:uid="{00000000-0010-0000-0300-000035000000}" name="2019:IV" dataDxfId="38" dataCellStyle="Normal 3"/>
    <tableColumn id="54" xr3:uid="{00000000-0010-0000-0300-000036000000}" name="2020:I" dataDxfId="37" dataCellStyle="Normal 3"/>
    <tableColumn id="55" xr3:uid="{00000000-0010-0000-0300-000037000000}" name="2020:II" dataDxfId="36" dataCellStyle="Normal 3"/>
    <tableColumn id="56" xr3:uid="{00000000-0010-0000-0300-000038000000}" name="2020:III" dataDxfId="35" dataCellStyle="Normal 3"/>
    <tableColumn id="57" xr3:uid="{00000000-0010-0000-0300-000039000000}" name="2020:IV" dataDxfId="34" dataCellStyle="Normal 3"/>
    <tableColumn id="58" xr3:uid="{00000000-0010-0000-0300-00003A000000}" name="2021:I" dataDxfId="33" dataCellStyle="Normal 3"/>
    <tableColumn id="59" xr3:uid="{00000000-0010-0000-0300-00003B000000}" name="2021:II" dataDxfId="32" dataCellStyle="Normal 3"/>
    <tableColumn id="60" xr3:uid="{00000000-0010-0000-0300-00003C000000}" name="2021:III" dataDxfId="31" dataCellStyle="Normal 3"/>
    <tableColumn id="61" xr3:uid="{00000000-0010-0000-0300-00003D000000}" name="2021:IV" dataDxfId="30" dataCellStyle="Normal 3"/>
    <tableColumn id="62" xr3:uid="{00000000-0010-0000-0300-00003E000000}" name="2022:I" dataDxfId="29" dataCellStyle="Normal 3"/>
    <tableColumn id="63" xr3:uid="{00000000-0010-0000-0300-00003F000000}" name="2022:II" dataDxfId="28" dataCellStyle="Normal 3"/>
    <tableColumn id="64" xr3:uid="{00000000-0010-0000-0300-000040000000}" name="2022:III" dataDxfId="27" dataCellStyle="Normal 3"/>
    <tableColumn id="65" xr3:uid="{00000000-0010-0000-0300-000041000000}" name="2022:IV" dataDxfId="26" dataCellStyle="Normal 3"/>
    <tableColumn id="66" xr3:uid="{00000000-0010-0000-0300-000042000000}" name="2023:I" dataDxfId="25" dataCellStyle="Normal 3"/>
    <tableColumn id="67" xr3:uid="{FFD4980E-84BC-4D25-A4EC-BAAE579E4DE9}" name="2023:II" dataDxfId="24" dataCellStyle="Normal 3"/>
    <tableColumn id="68" xr3:uid="{F882C7A4-2E31-4E3A-A52D-E54B585C78A7}" name="2023:III" dataDxfId="23" dataCellStyle="Normal 3"/>
    <tableColumn id="69" xr3:uid="{E1950432-DB3A-46DD-89F5-9502FB9B9768}" name="2023:IV" dataDxfId="22" dataCellStyle="Normal 3"/>
    <tableColumn id="70" xr3:uid="{2FBC7CE9-6988-440C-8938-9FD99D1A7AC6}" name="2024:I" dataDxfId="21" dataCellStyle="Normal 3"/>
    <tableColumn id="71" xr3:uid="{25DC9716-EC94-45A2-97E0-897ABC710339}" name="2024:II" dataDxfId="20" dataCellStyle="Normal 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IB_ANUAL_ENC" displayName="PIB_ANUAL_ENC" ref="A2:R22" totalsRowShown="0" headerRowDxfId="19" dataDxfId="18">
  <tableColumns count="18">
    <tableColumn id="1" xr3:uid="{00000000-0010-0000-0400-000001000000}" name="VA ENCADEADO POR SECTORES DE ATIVIDADE " dataDxfId="17"/>
    <tableColumn id="2" xr3:uid="{00000000-0010-0000-0400-000002000000}" name="2007" dataDxfId="16"/>
    <tableColumn id="3" xr3:uid="{00000000-0010-0000-0400-000003000000}" name="2008" dataDxfId="15"/>
    <tableColumn id="4" xr3:uid="{00000000-0010-0000-0400-000004000000}" name="2009" dataDxfId="14"/>
    <tableColumn id="5" xr3:uid="{00000000-0010-0000-0400-000005000000}" name="2010" dataDxfId="13"/>
    <tableColumn id="6" xr3:uid="{00000000-0010-0000-0400-000006000000}" name="2011" dataDxfId="12"/>
    <tableColumn id="7" xr3:uid="{00000000-0010-0000-0400-000007000000}" name="2012" dataDxfId="11"/>
    <tableColumn id="8" xr3:uid="{00000000-0010-0000-0400-000008000000}" name="2013" dataDxfId="10"/>
    <tableColumn id="9" xr3:uid="{00000000-0010-0000-0400-000009000000}" name="2014" dataDxfId="9"/>
    <tableColumn id="10" xr3:uid="{00000000-0010-0000-0400-00000A000000}" name="2015" dataDxfId="8"/>
    <tableColumn id="11" xr3:uid="{00000000-0010-0000-0400-00000B000000}" name="2016" dataDxfId="7"/>
    <tableColumn id="12" xr3:uid="{00000000-0010-0000-0400-00000C000000}" name="2017" dataDxfId="6"/>
    <tableColumn id="13" xr3:uid="{00000000-0010-0000-0400-00000D000000}" name="2018" dataDxfId="5"/>
    <tableColumn id="14" xr3:uid="{00000000-0010-0000-0400-00000E000000}" name="2019" dataDxfId="4"/>
    <tableColumn id="15" xr3:uid="{00000000-0010-0000-0400-00000F000000}" name="2020" dataDxfId="3"/>
    <tableColumn id="16" xr3:uid="{00000000-0010-0000-0400-000010000000}" name="2021" dataDxfId="2"/>
    <tableColumn id="17" xr3:uid="{00000000-0010-0000-0400-000011000000}" name="2022" dataDxfId="1"/>
    <tableColumn id="18" xr3:uid="{9719E2D4-1A58-4937-AF56-10ECAE09730D}" name="2023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Layout" topLeftCell="A2" zoomScale="70" zoomScaleNormal="100" zoomScalePageLayoutView="70" workbookViewId="0">
      <selection activeCell="V25" sqref="V25"/>
    </sheetView>
  </sheetViews>
  <sheetFormatPr defaultRowHeight="15" x14ac:dyDescent="0.25"/>
  <cols>
    <col min="18" max="18" width="9.140625" customWidth="1"/>
  </cols>
  <sheetData/>
  <pageMargins left="7.5431034482758624E-3" right="7.5431034482758624E-3" top="7.5431034482758624E-3" bottom="7.5431034482758624E-3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view="pageLayout" zoomScaleNormal="100" workbookViewId="0">
      <selection activeCell="A9" sqref="A9"/>
    </sheetView>
  </sheetViews>
  <sheetFormatPr defaultColWidth="9.140625" defaultRowHeight="17.25" customHeight="1" x14ac:dyDescent="0.2"/>
  <cols>
    <col min="1" max="1" width="124.7109375" style="1" bestFit="1" customWidth="1"/>
    <col min="2" max="16384" width="9.140625" style="1"/>
  </cols>
  <sheetData>
    <row r="2" spans="1:1" ht="17.25" customHeight="1" x14ac:dyDescent="0.25">
      <c r="A2" s="2" t="s">
        <v>142</v>
      </c>
    </row>
    <row r="4" spans="1:1" ht="17.25" customHeight="1" x14ac:dyDescent="0.2">
      <c r="A4" s="3" t="s">
        <v>143</v>
      </c>
    </row>
    <row r="5" spans="1:1" ht="17.25" customHeight="1" x14ac:dyDescent="0.2">
      <c r="A5" s="3" t="s">
        <v>144</v>
      </c>
    </row>
    <row r="6" spans="1:1" ht="17.25" customHeight="1" x14ac:dyDescent="0.2">
      <c r="A6" s="3" t="s">
        <v>145</v>
      </c>
    </row>
    <row r="7" spans="1:1" ht="17.25" customHeight="1" x14ac:dyDescent="0.2">
      <c r="A7" s="3" t="s">
        <v>146</v>
      </c>
    </row>
    <row r="8" spans="1:1" ht="17.25" customHeight="1" x14ac:dyDescent="0.2">
      <c r="A8" s="3" t="s">
        <v>147</v>
      </c>
    </row>
    <row r="11" spans="1:1" ht="17.25" customHeight="1" x14ac:dyDescent="0.25">
      <c r="A11" s="2" t="s">
        <v>126</v>
      </c>
    </row>
    <row r="12" spans="1:1" ht="17.25" customHeight="1" x14ac:dyDescent="0.2">
      <c r="A12" s="3" t="s">
        <v>127</v>
      </c>
    </row>
    <row r="13" spans="1:1" ht="17.25" customHeight="1" x14ac:dyDescent="0.2">
      <c r="A13" s="3" t="s">
        <v>128</v>
      </c>
    </row>
    <row r="14" spans="1:1" ht="17.25" customHeight="1" x14ac:dyDescent="0.2">
      <c r="A14" s="3" t="s">
        <v>129</v>
      </c>
    </row>
    <row r="15" spans="1:1" ht="17.25" customHeight="1" x14ac:dyDescent="0.2">
      <c r="A15" s="3" t="s">
        <v>130</v>
      </c>
    </row>
    <row r="16" spans="1:1" ht="17.25" customHeight="1" x14ac:dyDescent="0.2">
      <c r="A16" s="3" t="s">
        <v>131</v>
      </c>
    </row>
  </sheetData>
  <hyperlinks>
    <hyperlink ref="A4" location="Q1.1!A1" display="Quadro 1.1 - PIB a preços de mercado (preços correntes) na óptica da Despesa,  1º T2007 – 4º T 2022 (em Milhões de escudos)" xr:uid="{00000000-0004-0000-0100-000000000000}"/>
    <hyperlink ref="A5" location="Q1.2!A1" display="Quadro 1.2 - PIB em volume encadeado na óptica da Produção  1º T2007 – 4º T 2022 (em Milhões de escudos)" xr:uid="{00000000-0004-0000-0100-000001000000}"/>
    <hyperlink ref="A6" location="Q1.3!A1" display="Quadro 1.3 - Taxas de variação do PIB em volume encadeado na óptica da Produção  1º T2008 – 4º T 2022 " xr:uid="{00000000-0004-0000-0100-000002000000}"/>
    <hyperlink ref="A7" location="Q1.4!A1" display="Quadro 1.4 - PIB a preços de mercado (preços correntes) na óptica da Despesa,  1º T2007 – 4º T 2022 (em Milhões de escudos)" xr:uid="{00000000-0004-0000-0100-000003000000}"/>
    <hyperlink ref="A8" location="Q1.5!A1" display="Quadro 1.5 - PIB em volume encadeado na óptica da Despesa,  1º T2007 – 4º T 2022 (em Milhões de escudos)" xr:uid="{00000000-0004-0000-0100-000004000000}"/>
    <hyperlink ref="A12" location="Q2.1!A1" display="Quadro 2.1 - PIB a preços de mercado (preços correntes) na óptica da Despesa,  2007 – 2022 (em Milhões de escudos)" xr:uid="{00000000-0004-0000-0100-000005000000}"/>
    <hyperlink ref="A13" location="Q2.2!A1" display="Quadro 2.2 - PIB em volume encadeado na óptica da Produção  2007 – 2022 (em Milhões de escudos)" xr:uid="{00000000-0004-0000-0100-000006000000}"/>
    <hyperlink ref="A14" location="Q2.3!A1" display="Quadro 2.3 - Taxas de variação do PIB em volume encadeado na óptica da Produção  2008 – 2022 " xr:uid="{00000000-0004-0000-0100-000007000000}"/>
    <hyperlink ref="A15" location="Q2.4!A1" display="Quadro 2.4 - PIB a preços de mercado (preços correntes) na óptica da Despesa,  2007 – 2022 (em Milhões de escudos)" xr:uid="{00000000-0004-0000-0100-000008000000}"/>
    <hyperlink ref="A16" location="Q2.5!A1" display="Quadro 2.5 - PIB em volume encadeado na óptica da Despesa,  2007 – 2022 (em Milhões de escudos)" xr:uid="{00000000-0004-0000-0100-000009000000}"/>
  </hyperlinks>
  <pageMargins left="0.453125" right="0.70866141732283472" top="0.78125" bottom="0.74803149606299213" header="0.31496062992125984" footer="0.31496062992125984"/>
  <pageSetup paperSize="9" scale="75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4"/>
  <sheetViews>
    <sheetView showGridLines="0" view="pageLayout" zoomScale="70" zoomScaleNormal="115" zoomScaleSheetLayoutView="25" zoomScalePageLayoutView="70" workbookViewId="0">
      <selection activeCell="B26" sqref="B26"/>
    </sheetView>
  </sheetViews>
  <sheetFormatPr defaultColWidth="9.140625" defaultRowHeight="15" customHeight="1" x14ac:dyDescent="0.2"/>
  <cols>
    <col min="1" max="1" width="42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1" width="9.42578125" style="1" customWidth="1"/>
    <col min="72" max="72" width="7.140625" style="1" customWidth="1"/>
    <col min="73" max="16384" width="9.140625" style="1"/>
  </cols>
  <sheetData>
    <row r="1" spans="1:72" ht="15" customHeight="1" x14ac:dyDescent="0.2">
      <c r="A1" s="37" t="s">
        <v>148</v>
      </c>
    </row>
    <row r="2" spans="1:72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120</v>
      </c>
      <c r="BO2" s="125" t="s">
        <v>122</v>
      </c>
      <c r="BP2" s="125" t="s">
        <v>125</v>
      </c>
      <c r="BQ2" s="125" t="s">
        <v>132</v>
      </c>
      <c r="BR2" s="131" t="s">
        <v>141</v>
      </c>
      <c r="BS2" s="131" t="s">
        <v>154</v>
      </c>
      <c r="BT2" s="40"/>
    </row>
    <row r="3" spans="1:72" ht="15" customHeight="1" x14ac:dyDescent="0.2">
      <c r="A3" s="41" t="s">
        <v>65</v>
      </c>
      <c r="B3" s="42">
        <v>2110.2256237610604</v>
      </c>
      <c r="C3" s="42">
        <v>1901.346605604029</v>
      </c>
      <c r="D3" s="42">
        <v>1245.4932537869497</v>
      </c>
      <c r="E3" s="42">
        <v>1482.2105168479584</v>
      </c>
      <c r="F3" s="42">
        <v>2106.1630108665881</v>
      </c>
      <c r="G3" s="42">
        <v>1712.1069687952684</v>
      </c>
      <c r="H3" s="42">
        <v>1301.9922674650963</v>
      </c>
      <c r="I3" s="42">
        <v>1661.1897528730447</v>
      </c>
      <c r="J3" s="42">
        <v>2274.0726676051963</v>
      </c>
      <c r="K3" s="42">
        <v>1934.2281404800044</v>
      </c>
      <c r="L3" s="42">
        <v>1229.0793279097272</v>
      </c>
      <c r="M3" s="42">
        <v>1745.0518640050716</v>
      </c>
      <c r="N3" s="42">
        <v>2619.5621253506561</v>
      </c>
      <c r="O3" s="42">
        <v>1784.517337563741</v>
      </c>
      <c r="P3" s="42">
        <v>1106.746819319301</v>
      </c>
      <c r="Q3" s="42">
        <v>1483.626717766299</v>
      </c>
      <c r="R3" s="42">
        <v>2464.1186570936375</v>
      </c>
      <c r="S3" s="42">
        <v>2236.6516677801887</v>
      </c>
      <c r="T3" s="42">
        <v>1155.8558996524982</v>
      </c>
      <c r="U3" s="42">
        <v>1551.9607754736755</v>
      </c>
      <c r="V3" s="42">
        <v>2508.6151467824911</v>
      </c>
      <c r="W3" s="42">
        <v>2289.8665483185955</v>
      </c>
      <c r="X3" s="42">
        <v>1359.9651424288932</v>
      </c>
      <c r="Y3" s="42">
        <v>2036.7391624700219</v>
      </c>
      <c r="Z3" s="42">
        <v>2603.6156334191205</v>
      </c>
      <c r="AA3" s="42">
        <v>2382.0646635590997</v>
      </c>
      <c r="AB3" s="42">
        <v>1246.5210103038842</v>
      </c>
      <c r="AC3" s="42">
        <v>1802.6536927178952</v>
      </c>
      <c r="AD3" s="42">
        <v>2552.7517070215213</v>
      </c>
      <c r="AE3" s="42">
        <v>2335.857256552837</v>
      </c>
      <c r="AF3" s="42">
        <v>1225.0420338416411</v>
      </c>
      <c r="AG3" s="42">
        <v>1679.4330025840015</v>
      </c>
      <c r="AH3" s="42">
        <v>2760.3325929291427</v>
      </c>
      <c r="AI3" s="42">
        <v>2395.6813840385303</v>
      </c>
      <c r="AJ3" s="42">
        <v>1268.2625293747369</v>
      </c>
      <c r="AK3" s="42">
        <v>2185.6144936575897</v>
      </c>
      <c r="AL3" s="42">
        <v>2836.6957052126381</v>
      </c>
      <c r="AM3" s="42">
        <v>2211.943438631135</v>
      </c>
      <c r="AN3" s="42">
        <v>1588.7913410383785</v>
      </c>
      <c r="AO3" s="42">
        <v>2545.6295151178497</v>
      </c>
      <c r="AP3" s="42">
        <v>2459.6327736313574</v>
      </c>
      <c r="AQ3" s="42">
        <v>2016.5363972859202</v>
      </c>
      <c r="AR3" s="42">
        <v>1534.9747470396208</v>
      </c>
      <c r="AS3" s="42">
        <v>2014.0380820431028</v>
      </c>
      <c r="AT3" s="42">
        <v>2045.505019713929</v>
      </c>
      <c r="AU3" s="42">
        <v>1660.1460458066622</v>
      </c>
      <c r="AV3" s="42">
        <v>1567.6697286423346</v>
      </c>
      <c r="AW3" s="42">
        <v>1335.2022058370746</v>
      </c>
      <c r="AX3" s="42">
        <v>1473.7179315596475</v>
      </c>
      <c r="AY3" s="42">
        <v>1284.7611079588189</v>
      </c>
      <c r="AZ3" s="42">
        <v>1498.4726930117388</v>
      </c>
      <c r="BA3" s="42">
        <v>2189.5052674697936</v>
      </c>
      <c r="BB3" s="42">
        <v>2207.1386043630046</v>
      </c>
      <c r="BC3" s="42">
        <v>1698.85153745203</v>
      </c>
      <c r="BD3" s="42">
        <v>1582.5552416325993</v>
      </c>
      <c r="BE3" s="42">
        <v>2144.2056165523659</v>
      </c>
      <c r="BF3" s="42">
        <v>2387.2469004678883</v>
      </c>
      <c r="BG3" s="42">
        <v>1635.548892307803</v>
      </c>
      <c r="BH3" s="42">
        <v>1827.7027652647346</v>
      </c>
      <c r="BI3" s="42">
        <v>2060.8924419595742</v>
      </c>
      <c r="BJ3" s="42">
        <v>2095.9055260248338</v>
      </c>
      <c r="BK3" s="42">
        <v>1645.2829467833396</v>
      </c>
      <c r="BL3" s="42">
        <v>1674.703996202609</v>
      </c>
      <c r="BM3" s="42">
        <v>2170.4955309892184</v>
      </c>
      <c r="BN3" s="42">
        <v>2130.6221636667797</v>
      </c>
      <c r="BO3" s="42">
        <v>1477.5210590859785</v>
      </c>
      <c r="BP3" s="42">
        <v>2009.904872099678</v>
      </c>
      <c r="BQ3" s="42">
        <v>2164.5577938580755</v>
      </c>
      <c r="BR3" s="42">
        <v>3065.1437001433801</v>
      </c>
      <c r="BS3" s="42">
        <v>1807.9054464445503</v>
      </c>
      <c r="BT3" s="43"/>
    </row>
    <row r="4" spans="1:72" ht="15" customHeight="1" x14ac:dyDescent="0.2">
      <c r="A4" s="120" t="s">
        <v>114</v>
      </c>
      <c r="B4" s="121">
        <v>313.91702171905547</v>
      </c>
      <c r="C4" s="121">
        <v>355.8755654681238</v>
      </c>
      <c r="D4" s="121">
        <v>398.68585465905443</v>
      </c>
      <c r="E4" s="121">
        <v>297.22255815376622</v>
      </c>
      <c r="F4" s="121">
        <v>262.52974949643101</v>
      </c>
      <c r="G4" s="121">
        <v>245.50639165161138</v>
      </c>
      <c r="H4" s="121">
        <v>286.21335236993144</v>
      </c>
      <c r="I4" s="121">
        <v>271.98750648202588</v>
      </c>
      <c r="J4" s="121">
        <v>362.20161157587495</v>
      </c>
      <c r="K4" s="121">
        <v>447.10911602179027</v>
      </c>
      <c r="L4" s="121">
        <v>521.16730470445793</v>
      </c>
      <c r="M4" s="121">
        <v>421.25596769787717</v>
      </c>
      <c r="N4" s="121">
        <v>420.86403376290508</v>
      </c>
      <c r="O4" s="121">
        <v>489.85909752977636</v>
      </c>
      <c r="P4" s="121">
        <v>554.14983211264678</v>
      </c>
      <c r="Q4" s="121">
        <v>398.73303659467132</v>
      </c>
      <c r="R4" s="121">
        <v>309.21485560544068</v>
      </c>
      <c r="S4" s="121">
        <v>323.16746269164418</v>
      </c>
      <c r="T4" s="121">
        <v>356.38382931136476</v>
      </c>
      <c r="U4" s="121">
        <v>363.76385239155064</v>
      </c>
      <c r="V4" s="121">
        <v>332.10780245420563</v>
      </c>
      <c r="W4" s="121">
        <v>368.6159142235868</v>
      </c>
      <c r="X4" s="121">
        <v>388.11109684888936</v>
      </c>
      <c r="Y4" s="121">
        <v>278.77118647331781</v>
      </c>
      <c r="Z4" s="121">
        <v>343.10355301014033</v>
      </c>
      <c r="AA4" s="121">
        <v>439.07581786857997</v>
      </c>
      <c r="AB4" s="121">
        <v>514.01871781243176</v>
      </c>
      <c r="AC4" s="121">
        <v>484.41791130884769</v>
      </c>
      <c r="AD4" s="121">
        <v>446.487861266989</v>
      </c>
      <c r="AE4" s="121">
        <v>499.67199105306054</v>
      </c>
      <c r="AF4" s="121">
        <v>535.01667233708326</v>
      </c>
      <c r="AG4" s="121">
        <v>449.58647534286638</v>
      </c>
      <c r="AH4" s="121">
        <v>464.34869474439267</v>
      </c>
      <c r="AI4" s="121">
        <v>584.90813840229532</v>
      </c>
      <c r="AJ4" s="121">
        <v>733.628157920126</v>
      </c>
      <c r="AK4" s="121">
        <v>751.92700893318465</v>
      </c>
      <c r="AL4" s="121">
        <v>558.18370260257188</v>
      </c>
      <c r="AM4" s="121">
        <v>559.05676218334304</v>
      </c>
      <c r="AN4" s="121">
        <v>892.27671573239081</v>
      </c>
      <c r="AO4" s="121">
        <v>449.68981948169403</v>
      </c>
      <c r="AP4" s="121">
        <v>640.3076394242446</v>
      </c>
      <c r="AQ4" s="121">
        <v>528.85528978784873</v>
      </c>
      <c r="AR4" s="121">
        <v>765.26711319620392</v>
      </c>
      <c r="AS4" s="121">
        <v>538.15795759170317</v>
      </c>
      <c r="AT4" s="121">
        <v>585.28540136302547</v>
      </c>
      <c r="AU4" s="121">
        <v>505.15042539951509</v>
      </c>
      <c r="AV4" s="121">
        <v>955.22026802496475</v>
      </c>
      <c r="AW4" s="121">
        <v>662.10190521249376</v>
      </c>
      <c r="AX4" s="121">
        <v>769.91567706557839</v>
      </c>
      <c r="AY4" s="121">
        <v>891.11706653104841</v>
      </c>
      <c r="AZ4" s="121">
        <v>1009.6652294403182</v>
      </c>
      <c r="BA4" s="121">
        <v>726.18002696305393</v>
      </c>
      <c r="BB4" s="121">
        <v>962.68754355572264</v>
      </c>
      <c r="BC4" s="121">
        <v>778.31334740412137</v>
      </c>
      <c r="BD4" s="121">
        <v>993.6754509337859</v>
      </c>
      <c r="BE4" s="121">
        <v>549.10865810637006</v>
      </c>
      <c r="BF4" s="121">
        <v>782.80976623070706</v>
      </c>
      <c r="BG4" s="121">
        <v>871.20361266812756</v>
      </c>
      <c r="BH4" s="121">
        <v>1238.2278330966938</v>
      </c>
      <c r="BI4" s="121">
        <v>617.93778800447171</v>
      </c>
      <c r="BJ4" s="121">
        <v>978.65247233079606</v>
      </c>
      <c r="BK4" s="121">
        <v>1127.6916087552959</v>
      </c>
      <c r="BL4" s="121">
        <v>1222.2953722017371</v>
      </c>
      <c r="BM4" s="121">
        <v>758.08154671217164</v>
      </c>
      <c r="BN4" s="121">
        <v>1112.8620329560781</v>
      </c>
      <c r="BO4" s="121">
        <v>1144.1939480326166</v>
      </c>
      <c r="BP4" s="121">
        <v>999.41390856777389</v>
      </c>
      <c r="BQ4" s="121">
        <v>940.53099844613735</v>
      </c>
      <c r="BR4" s="121">
        <v>1096.6799758947923</v>
      </c>
      <c r="BS4" s="121">
        <v>1005.4922276336434</v>
      </c>
      <c r="BT4" s="43"/>
    </row>
    <row r="5" spans="1:72" ht="15" customHeight="1" x14ac:dyDescent="0.2">
      <c r="A5" s="46" t="s">
        <v>66</v>
      </c>
      <c r="B5" s="47">
        <v>127.66518599169102</v>
      </c>
      <c r="C5" s="47">
        <v>172.14209402841072</v>
      </c>
      <c r="D5" s="47">
        <v>142.80264601931239</v>
      </c>
      <c r="E5" s="47">
        <v>182.8490739605858</v>
      </c>
      <c r="F5" s="47">
        <v>168.06990461787444</v>
      </c>
      <c r="G5" s="47">
        <v>180.77453146861609</v>
      </c>
      <c r="H5" s="47">
        <v>194.82391310221311</v>
      </c>
      <c r="I5" s="47">
        <v>300.9886508112964</v>
      </c>
      <c r="J5" s="47">
        <v>158.81769681137754</v>
      </c>
      <c r="K5" s="47">
        <v>149.96855019475561</v>
      </c>
      <c r="L5" s="47">
        <v>166.75254453736216</v>
      </c>
      <c r="M5" s="47">
        <v>106.05420845650495</v>
      </c>
      <c r="N5" s="47">
        <v>110.14471303146617</v>
      </c>
      <c r="O5" s="47">
        <v>170.49653752687271</v>
      </c>
      <c r="P5" s="47">
        <v>149.85519731553987</v>
      </c>
      <c r="Q5" s="47">
        <v>117.40855212612124</v>
      </c>
      <c r="R5" s="47">
        <v>114.41499743061259</v>
      </c>
      <c r="S5" s="47">
        <v>125.04414749802379</v>
      </c>
      <c r="T5" s="47">
        <v>114.47804728156693</v>
      </c>
      <c r="U5" s="47">
        <v>109.47780778979674</v>
      </c>
      <c r="V5" s="47">
        <v>96.36252332149661</v>
      </c>
      <c r="W5" s="47">
        <v>98.773403165926354</v>
      </c>
      <c r="X5" s="47">
        <v>129.05375234702845</v>
      </c>
      <c r="Y5" s="47">
        <v>123.63932116554842</v>
      </c>
      <c r="Z5" s="47">
        <v>93.454162084982357</v>
      </c>
      <c r="AA5" s="47">
        <v>148.4395061125077</v>
      </c>
      <c r="AB5" s="47">
        <v>159.48730622209266</v>
      </c>
      <c r="AC5" s="47">
        <v>159.54602558041742</v>
      </c>
      <c r="AD5" s="47">
        <v>144.12817956968161</v>
      </c>
      <c r="AE5" s="47">
        <v>195.41290337001271</v>
      </c>
      <c r="AF5" s="47">
        <v>182.22532412456172</v>
      </c>
      <c r="AG5" s="47">
        <v>148.13159293574404</v>
      </c>
      <c r="AH5" s="47">
        <v>144.68705619247743</v>
      </c>
      <c r="AI5" s="47">
        <v>146.3507927048523</v>
      </c>
      <c r="AJ5" s="47">
        <v>112.46650714093346</v>
      </c>
      <c r="AK5" s="47">
        <v>113.82664396173682</v>
      </c>
      <c r="AL5" s="47">
        <v>104.39208061658341</v>
      </c>
      <c r="AM5" s="47">
        <v>123.0310292345002</v>
      </c>
      <c r="AN5" s="47">
        <v>128.7853313054666</v>
      </c>
      <c r="AO5" s="47">
        <v>101.57855884344984</v>
      </c>
      <c r="AP5" s="47">
        <v>156.85412914688919</v>
      </c>
      <c r="AQ5" s="47">
        <v>109.83101754143031</v>
      </c>
      <c r="AR5" s="47">
        <v>125.51365350785314</v>
      </c>
      <c r="AS5" s="47">
        <v>100.45519980382751</v>
      </c>
      <c r="AT5" s="47">
        <v>102.25053853234762</v>
      </c>
      <c r="AU5" s="47">
        <v>126.27618375633831</v>
      </c>
      <c r="AV5" s="47">
        <v>156.85228651766801</v>
      </c>
      <c r="AW5" s="47">
        <v>113.06299119364597</v>
      </c>
      <c r="AX5" s="47">
        <v>150.78634899868712</v>
      </c>
      <c r="AY5" s="47">
        <v>144.01489773907636</v>
      </c>
      <c r="AZ5" s="47">
        <v>171.91573129967301</v>
      </c>
      <c r="BA5" s="47">
        <v>148.2100219625635</v>
      </c>
      <c r="BB5" s="47">
        <v>158.70458602455031</v>
      </c>
      <c r="BC5" s="47">
        <v>85.978469988492719</v>
      </c>
      <c r="BD5" s="47">
        <v>180.0307483293268</v>
      </c>
      <c r="BE5" s="47">
        <v>141.49219565763016</v>
      </c>
      <c r="BF5" s="47">
        <v>112.1756479985044</v>
      </c>
      <c r="BG5" s="47">
        <v>159.43606764920219</v>
      </c>
      <c r="BH5" s="47">
        <v>150.46153439017462</v>
      </c>
      <c r="BI5" s="47">
        <v>147.13974996211874</v>
      </c>
      <c r="BJ5" s="47">
        <v>130.5645012203847</v>
      </c>
      <c r="BK5" s="47">
        <v>148.17383993311392</v>
      </c>
      <c r="BL5" s="47">
        <v>161.80320588710899</v>
      </c>
      <c r="BM5" s="47">
        <v>114.34745295939237</v>
      </c>
      <c r="BN5" s="47">
        <v>125.43397403080128</v>
      </c>
      <c r="BO5" s="47">
        <v>140.53542228226806</v>
      </c>
      <c r="BP5" s="47">
        <v>138.96069177225965</v>
      </c>
      <c r="BQ5" s="47">
        <v>103.3733531641933</v>
      </c>
      <c r="BR5" s="47">
        <v>123.49007872210117</v>
      </c>
      <c r="BS5" s="47">
        <v>130.17025068487433</v>
      </c>
      <c r="BT5" s="43"/>
    </row>
    <row r="6" spans="1:72" ht="15" customHeight="1" x14ac:dyDescent="0.2">
      <c r="A6" s="122" t="s">
        <v>116</v>
      </c>
      <c r="B6" s="121">
        <v>1242.1813151854924</v>
      </c>
      <c r="C6" s="121">
        <v>1236.7116798576405</v>
      </c>
      <c r="D6" s="121">
        <v>1321.700662873448</v>
      </c>
      <c r="E6" s="121">
        <v>1208.4263420834202</v>
      </c>
      <c r="F6" s="121">
        <v>1312.7000008402156</v>
      </c>
      <c r="G6" s="121">
        <v>1386.8386077140738</v>
      </c>
      <c r="H6" s="121">
        <v>1546.2439787284109</v>
      </c>
      <c r="I6" s="121">
        <v>1626.6074127173006</v>
      </c>
      <c r="J6" s="121">
        <v>1255.465170905301</v>
      </c>
      <c r="K6" s="121">
        <v>1622.1313797381627</v>
      </c>
      <c r="L6" s="121">
        <v>1689.1077510021642</v>
      </c>
      <c r="M6" s="121">
        <v>1490.5116983543676</v>
      </c>
      <c r="N6" s="121">
        <v>1497.8884919580557</v>
      </c>
      <c r="O6" s="121">
        <v>1930.3406961106718</v>
      </c>
      <c r="P6" s="121">
        <v>1794.7754020780549</v>
      </c>
      <c r="Q6" s="121">
        <v>1560.6294098532162</v>
      </c>
      <c r="R6" s="121">
        <v>1637.7855744062983</v>
      </c>
      <c r="S6" s="121">
        <v>1841.5269433134483</v>
      </c>
      <c r="T6" s="121">
        <v>1876.2751407770129</v>
      </c>
      <c r="U6" s="121">
        <v>1830.8533415032398</v>
      </c>
      <c r="V6" s="121">
        <v>1698.2151424763724</v>
      </c>
      <c r="W6" s="121">
        <v>1826.7880396196447</v>
      </c>
      <c r="X6" s="121">
        <v>2025.0695865522978</v>
      </c>
      <c r="Y6" s="121">
        <v>2114.3462313516857</v>
      </c>
      <c r="Z6" s="121">
        <v>1667.1876939776939</v>
      </c>
      <c r="AA6" s="121">
        <v>1902.6752645641375</v>
      </c>
      <c r="AB6" s="121">
        <v>2385.4084797192827</v>
      </c>
      <c r="AC6" s="121">
        <v>2196.1195617388867</v>
      </c>
      <c r="AD6" s="121">
        <v>1839.549999906729</v>
      </c>
      <c r="AE6" s="121">
        <v>1974.3886323602549</v>
      </c>
      <c r="AF6" s="121">
        <v>2671.043015062729</v>
      </c>
      <c r="AG6" s="121">
        <v>2312.0123526702873</v>
      </c>
      <c r="AH6" s="121">
        <v>1792.4393729823432</v>
      </c>
      <c r="AI6" s="121">
        <v>1948.896050509891</v>
      </c>
      <c r="AJ6" s="121">
        <v>2567.4630224847524</v>
      </c>
      <c r="AK6" s="121">
        <v>2285.7525540230122</v>
      </c>
      <c r="AL6" s="121">
        <v>2164.4925594409333</v>
      </c>
      <c r="AM6" s="121">
        <v>2301.4853904664542</v>
      </c>
      <c r="AN6" s="121">
        <v>2419.1828159023621</v>
      </c>
      <c r="AO6" s="121">
        <v>2526.2592341902459</v>
      </c>
      <c r="AP6" s="121">
        <v>2389.0724971627151</v>
      </c>
      <c r="AQ6" s="121">
        <v>2630.9289376959719</v>
      </c>
      <c r="AR6" s="121">
        <v>2085.5366754897218</v>
      </c>
      <c r="AS6" s="121">
        <v>2075.2068896515866</v>
      </c>
      <c r="AT6" s="121">
        <v>1947.9418654686776</v>
      </c>
      <c r="AU6" s="121">
        <v>2295.069940525284</v>
      </c>
      <c r="AV6" s="121">
        <v>2478.1672828906776</v>
      </c>
      <c r="AW6" s="121">
        <v>2709.2389111153625</v>
      </c>
      <c r="AX6" s="121">
        <v>2080.3967275232353</v>
      </c>
      <c r="AY6" s="121">
        <v>2738.0349713429569</v>
      </c>
      <c r="AZ6" s="121">
        <v>2867.9186857395694</v>
      </c>
      <c r="BA6" s="121">
        <v>3001.2846153942392</v>
      </c>
      <c r="BB6" s="121">
        <v>2556.587040657434</v>
      </c>
      <c r="BC6" s="121">
        <v>1746.7076581650963</v>
      </c>
      <c r="BD6" s="121">
        <v>2249.4933484250168</v>
      </c>
      <c r="BE6" s="121">
        <v>2589.4329527524542</v>
      </c>
      <c r="BF6" s="121">
        <v>1991.9334918716495</v>
      </c>
      <c r="BG6" s="121">
        <v>2668.3336112487336</v>
      </c>
      <c r="BH6" s="121">
        <v>2703.899988877964</v>
      </c>
      <c r="BI6" s="121">
        <v>2936.9979080016519</v>
      </c>
      <c r="BJ6" s="121">
        <v>2329.0557223158416</v>
      </c>
      <c r="BK6" s="121">
        <v>2759.0669489727288</v>
      </c>
      <c r="BL6" s="121">
        <v>2834.6026988511308</v>
      </c>
      <c r="BM6" s="121">
        <v>3275.8376298602989</v>
      </c>
      <c r="BN6" s="121">
        <v>2947.8604114427053</v>
      </c>
      <c r="BO6" s="121">
        <v>3153.931507937275</v>
      </c>
      <c r="BP6" s="121">
        <v>3012.4887343822634</v>
      </c>
      <c r="BQ6" s="121">
        <v>3017.2863720330233</v>
      </c>
      <c r="BR6" s="121">
        <v>3490.3915339924852</v>
      </c>
      <c r="BS6" s="121">
        <v>3589.4566320425643</v>
      </c>
      <c r="BT6" s="43"/>
    </row>
    <row r="7" spans="1:72" ht="15" customHeight="1" x14ac:dyDescent="0.2">
      <c r="A7" s="46" t="s">
        <v>67</v>
      </c>
      <c r="B7" s="47">
        <v>230.18811762057734</v>
      </c>
      <c r="C7" s="47">
        <v>230.04183818869549</v>
      </c>
      <c r="D7" s="47">
        <v>186.09606935049825</v>
      </c>
      <c r="E7" s="47">
        <v>233.16997484023076</v>
      </c>
      <c r="F7" s="47">
        <v>223.63136202691635</v>
      </c>
      <c r="G7" s="47">
        <v>247.5191619379695</v>
      </c>
      <c r="H7" s="47">
        <v>354.78623725607201</v>
      </c>
      <c r="I7" s="47">
        <v>446.84923877904356</v>
      </c>
      <c r="J7" s="47">
        <v>440.90557587462104</v>
      </c>
      <c r="K7" s="47">
        <v>475.92133457645332</v>
      </c>
      <c r="L7" s="47">
        <v>556.01131030606223</v>
      </c>
      <c r="M7" s="47">
        <v>536.81177924286408</v>
      </c>
      <c r="N7" s="47">
        <v>483.34290218539348</v>
      </c>
      <c r="O7" s="47">
        <v>496.72934472376664</v>
      </c>
      <c r="P7" s="47">
        <v>446.26076975737743</v>
      </c>
      <c r="Q7" s="47">
        <v>381.97198333346353</v>
      </c>
      <c r="R7" s="47">
        <v>311.31239200075368</v>
      </c>
      <c r="S7" s="47">
        <v>563.9232690012625</v>
      </c>
      <c r="T7" s="47">
        <v>561.54105149458235</v>
      </c>
      <c r="U7" s="47">
        <v>553.97928750340077</v>
      </c>
      <c r="V7" s="47">
        <v>652.63153069648661</v>
      </c>
      <c r="W7" s="47">
        <v>823.60454587732909</v>
      </c>
      <c r="X7" s="47">
        <v>796.16114228305412</v>
      </c>
      <c r="Y7" s="47">
        <v>784.32378114312928</v>
      </c>
      <c r="Z7" s="47">
        <v>897.21459376184805</v>
      </c>
      <c r="AA7" s="47">
        <v>942.26222078032049</v>
      </c>
      <c r="AB7" s="47">
        <v>929.44504122969931</v>
      </c>
      <c r="AC7" s="47">
        <v>936.50914422813105</v>
      </c>
      <c r="AD7" s="47">
        <v>625.89602699743705</v>
      </c>
      <c r="AE7" s="47">
        <v>959.51431786969351</v>
      </c>
      <c r="AF7" s="47">
        <v>1015.6412491967338</v>
      </c>
      <c r="AG7" s="47">
        <v>1200.9654059361351</v>
      </c>
      <c r="AH7" s="47">
        <v>1060.4570528260931</v>
      </c>
      <c r="AI7" s="47">
        <v>1101.7334813760604</v>
      </c>
      <c r="AJ7" s="47">
        <v>1318.0590141161151</v>
      </c>
      <c r="AK7" s="47">
        <v>1438.444451681733</v>
      </c>
      <c r="AL7" s="47">
        <v>1290.455984703457</v>
      </c>
      <c r="AM7" s="47">
        <v>1346.8916250282941</v>
      </c>
      <c r="AN7" s="47">
        <v>1095.7767614414458</v>
      </c>
      <c r="AO7" s="47">
        <v>1278.4086288268013</v>
      </c>
      <c r="AP7" s="47">
        <v>1086.2911240819901</v>
      </c>
      <c r="AQ7" s="47">
        <v>1037.4419836557961</v>
      </c>
      <c r="AR7" s="47">
        <v>1087.3115681184449</v>
      </c>
      <c r="AS7" s="47">
        <v>1130.0843241437683</v>
      </c>
      <c r="AT7" s="47">
        <v>944.18451844223057</v>
      </c>
      <c r="AU7" s="47">
        <v>1037.867051375202</v>
      </c>
      <c r="AV7" s="47">
        <v>1088.0469475372402</v>
      </c>
      <c r="AW7" s="47">
        <v>1193.0734826453267</v>
      </c>
      <c r="AX7" s="47">
        <v>1109.4835748579121</v>
      </c>
      <c r="AY7" s="47">
        <v>1305.7344251649733</v>
      </c>
      <c r="AZ7" s="47">
        <v>1302.0675324966157</v>
      </c>
      <c r="BA7" s="47">
        <v>1001.2944674804993</v>
      </c>
      <c r="BB7" s="47">
        <v>1160.427025723124</v>
      </c>
      <c r="BC7" s="47">
        <v>985.22499750862391</v>
      </c>
      <c r="BD7" s="47">
        <v>918.06987832154618</v>
      </c>
      <c r="BE7" s="47">
        <v>872.97409844670744</v>
      </c>
      <c r="BF7" s="47">
        <v>664.24943284673827</v>
      </c>
      <c r="BG7" s="47">
        <v>688.36821384571726</v>
      </c>
      <c r="BH7" s="47">
        <v>660.84792937365785</v>
      </c>
      <c r="BI7" s="47">
        <v>1067.9074239338875</v>
      </c>
      <c r="BJ7" s="47">
        <v>909.59910917730019</v>
      </c>
      <c r="BK7" s="47">
        <v>918.3565228177132</v>
      </c>
      <c r="BL7" s="47">
        <v>1208.666473260603</v>
      </c>
      <c r="BM7" s="47">
        <v>1291.3868947443832</v>
      </c>
      <c r="BN7" s="47">
        <v>1101.8437022903115</v>
      </c>
      <c r="BO7" s="47">
        <v>1286.7571152747767</v>
      </c>
      <c r="BP7" s="47">
        <v>1386.1802216066751</v>
      </c>
      <c r="BQ7" s="47">
        <v>1466.1702810010197</v>
      </c>
      <c r="BR7" s="47">
        <v>1406.9259583864198</v>
      </c>
      <c r="BS7" s="47">
        <v>1497.6020190119129</v>
      </c>
      <c r="BT7" s="43"/>
    </row>
    <row r="8" spans="1:72" ht="15" customHeight="1" x14ac:dyDescent="0.2">
      <c r="A8" s="120" t="s">
        <v>68</v>
      </c>
      <c r="B8" s="121">
        <v>2634.8072093033466</v>
      </c>
      <c r="C8" s="121">
        <v>3469.803358106778</v>
      </c>
      <c r="D8" s="121">
        <v>2748.7427367181535</v>
      </c>
      <c r="E8" s="121">
        <v>3265.8256958717238</v>
      </c>
      <c r="F8" s="121">
        <v>2669.7796151438838</v>
      </c>
      <c r="G8" s="121">
        <v>2915.8187545476694</v>
      </c>
      <c r="H8" s="121">
        <v>3399.4171448833981</v>
      </c>
      <c r="I8" s="121">
        <v>5880.5034854250534</v>
      </c>
      <c r="J8" s="121">
        <v>3715.1193119647933</v>
      </c>
      <c r="K8" s="121">
        <v>3910.7110207863871</v>
      </c>
      <c r="L8" s="121">
        <v>4536.0128753518902</v>
      </c>
      <c r="M8" s="121">
        <v>2864.8007918969338</v>
      </c>
      <c r="N8" s="121">
        <v>2775.0905827499982</v>
      </c>
      <c r="O8" s="121">
        <v>4144.2417579374569</v>
      </c>
      <c r="P8" s="121">
        <v>3646.7583706164464</v>
      </c>
      <c r="Q8" s="121">
        <v>2999.5392886960917</v>
      </c>
      <c r="R8" s="121">
        <v>3221.4962737779042</v>
      </c>
      <c r="S8" s="121">
        <v>3795.749032115571</v>
      </c>
      <c r="T8" s="121">
        <v>3597.6546519782228</v>
      </c>
      <c r="U8" s="121">
        <v>3386.5140421283086</v>
      </c>
      <c r="V8" s="121">
        <v>2793.3878057182656</v>
      </c>
      <c r="W8" s="121">
        <v>2696.3000377343119</v>
      </c>
      <c r="X8" s="121">
        <v>3396.0541799825728</v>
      </c>
      <c r="Y8" s="121">
        <v>3075.4549765648517</v>
      </c>
      <c r="Z8" s="121">
        <v>2198.9367793597717</v>
      </c>
      <c r="AA8" s="121">
        <v>3270.0416107966639</v>
      </c>
      <c r="AB8" s="121">
        <v>3373.2752767555426</v>
      </c>
      <c r="AC8" s="121">
        <v>3311.2053330880262</v>
      </c>
      <c r="AD8" s="121">
        <v>2843.6660080610577</v>
      </c>
      <c r="AE8" s="121">
        <v>3712.4910553593954</v>
      </c>
      <c r="AF8" s="121">
        <v>3449.9088335159981</v>
      </c>
      <c r="AG8" s="121">
        <v>2930.2571030635481</v>
      </c>
      <c r="AH8" s="121">
        <v>3137.7436126511507</v>
      </c>
      <c r="AI8" s="121">
        <v>3276.2068617589503</v>
      </c>
      <c r="AJ8" s="121">
        <v>2521.0523935626129</v>
      </c>
      <c r="AK8" s="121">
        <v>2453.0361320272841</v>
      </c>
      <c r="AL8" s="121">
        <v>2069.736012106252</v>
      </c>
      <c r="AM8" s="121">
        <v>2262.6032563404542</v>
      </c>
      <c r="AN8" s="121">
        <v>2300.4390503440163</v>
      </c>
      <c r="AO8" s="121">
        <v>1844.4146812092754</v>
      </c>
      <c r="AP8" s="121">
        <v>2923.7238731829839</v>
      </c>
      <c r="AQ8" s="121">
        <v>2190.9136659369283</v>
      </c>
      <c r="AR8" s="121">
        <v>2778.4368812875282</v>
      </c>
      <c r="AS8" s="121">
        <v>2541.0175795925652</v>
      </c>
      <c r="AT8" s="121">
        <v>3115.9512822940737</v>
      </c>
      <c r="AU8" s="121">
        <v>4188.1515193698406</v>
      </c>
      <c r="AV8" s="121">
        <v>5189.5361994176974</v>
      </c>
      <c r="AW8" s="121">
        <v>3447.4169989183856</v>
      </c>
      <c r="AX8" s="121">
        <v>3839.8572844564655</v>
      </c>
      <c r="AY8" s="121">
        <v>3196.7515485806503</v>
      </c>
      <c r="AZ8" s="121">
        <v>3496.6394713758946</v>
      </c>
      <c r="BA8" s="121">
        <v>2915.9756955869898</v>
      </c>
      <c r="BB8" s="121">
        <v>3450.8982610549629</v>
      </c>
      <c r="BC8" s="121">
        <v>1890.7195418101289</v>
      </c>
      <c r="BD8" s="121">
        <v>3948.9938947336486</v>
      </c>
      <c r="BE8" s="121">
        <v>2959.70630240126</v>
      </c>
      <c r="BF8" s="121">
        <v>2091.9542023834329</v>
      </c>
      <c r="BG8" s="121">
        <v>2820.2918940676104</v>
      </c>
      <c r="BH8" s="121">
        <v>2589.3381460911605</v>
      </c>
      <c r="BI8" s="121">
        <v>2491.8937574577967</v>
      </c>
      <c r="BJ8" s="121">
        <v>2313.3985088595714</v>
      </c>
      <c r="BK8" s="121">
        <v>2620.9771658763457</v>
      </c>
      <c r="BL8" s="121">
        <v>2959.9898259234587</v>
      </c>
      <c r="BM8" s="121">
        <v>2129.1824993406221</v>
      </c>
      <c r="BN8" s="121">
        <v>2296.6892821544725</v>
      </c>
      <c r="BO8" s="121">
        <v>2562.3091546701262</v>
      </c>
      <c r="BP8" s="121">
        <v>2580.2096082375369</v>
      </c>
      <c r="BQ8" s="121">
        <v>1936.3315026573659</v>
      </c>
      <c r="BR8" s="121">
        <v>2172.7280544033219</v>
      </c>
      <c r="BS8" s="121">
        <v>2311.7186417666812</v>
      </c>
      <c r="BT8" s="43"/>
    </row>
    <row r="9" spans="1:72" ht="15" customHeight="1" x14ac:dyDescent="0.2">
      <c r="A9" s="46" t="s">
        <v>69</v>
      </c>
      <c r="B9" s="47">
        <v>3164.8730196097968</v>
      </c>
      <c r="C9" s="47">
        <v>3665.2326592015129</v>
      </c>
      <c r="D9" s="47">
        <v>3283.3346061173834</v>
      </c>
      <c r="E9" s="47">
        <v>4427.7147150713026</v>
      </c>
      <c r="F9" s="47">
        <v>3338.0018295221375</v>
      </c>
      <c r="G9" s="47">
        <v>3386.5554268040819</v>
      </c>
      <c r="H9" s="47">
        <v>3947.2969856854447</v>
      </c>
      <c r="I9" s="47">
        <v>4054.4947579883383</v>
      </c>
      <c r="J9" s="47">
        <v>4222.7133509209998</v>
      </c>
      <c r="K9" s="47">
        <v>3535.5767121634317</v>
      </c>
      <c r="L9" s="47">
        <v>3876.2846123810841</v>
      </c>
      <c r="M9" s="47">
        <v>4269.7003245344886</v>
      </c>
      <c r="N9" s="47">
        <v>4012.7278346713629</v>
      </c>
      <c r="O9" s="47">
        <v>4210.4744970033389</v>
      </c>
      <c r="P9" s="47">
        <v>4159.8062066994571</v>
      </c>
      <c r="Q9" s="47">
        <v>4272.8144616258387</v>
      </c>
      <c r="R9" s="47">
        <v>3899.7736882536119</v>
      </c>
      <c r="S9" s="47">
        <v>4576.8851381156765</v>
      </c>
      <c r="T9" s="47">
        <v>4870.1971055398362</v>
      </c>
      <c r="U9" s="47">
        <v>4630.7640680908726</v>
      </c>
      <c r="V9" s="47">
        <v>4261.3213920951466</v>
      </c>
      <c r="W9" s="47">
        <v>4252.8275656287342</v>
      </c>
      <c r="X9" s="47">
        <v>4553.8619600420061</v>
      </c>
      <c r="Y9" s="47">
        <v>4695.625082234109</v>
      </c>
      <c r="Z9" s="47">
        <v>4144.0140065493451</v>
      </c>
      <c r="AA9" s="47">
        <v>3885.8246118146085</v>
      </c>
      <c r="AB9" s="47">
        <v>4183.7586298393408</v>
      </c>
      <c r="AC9" s="47">
        <v>4126.4947517967057</v>
      </c>
      <c r="AD9" s="47">
        <v>4227.4444808703229</v>
      </c>
      <c r="AE9" s="47">
        <v>3901.6143456585187</v>
      </c>
      <c r="AF9" s="47">
        <v>4161.6278899611143</v>
      </c>
      <c r="AG9" s="47">
        <v>4464.950283510042</v>
      </c>
      <c r="AH9" s="47">
        <v>3696.9803045388171</v>
      </c>
      <c r="AI9" s="47">
        <v>3706.4269695723633</v>
      </c>
      <c r="AJ9" s="47">
        <v>3863.3896456789034</v>
      </c>
      <c r="AK9" s="47">
        <v>4037.9530802099125</v>
      </c>
      <c r="AL9" s="47">
        <v>4089.2130869550074</v>
      </c>
      <c r="AM9" s="47">
        <v>4316.9549865166973</v>
      </c>
      <c r="AN9" s="47">
        <v>4532.1968914541085</v>
      </c>
      <c r="AO9" s="47">
        <v>4925.7280350741858</v>
      </c>
      <c r="AP9" s="47">
        <v>4772.5589796281665</v>
      </c>
      <c r="AQ9" s="47">
        <v>4633.0151463526781</v>
      </c>
      <c r="AR9" s="47">
        <v>4911.5569704442305</v>
      </c>
      <c r="AS9" s="47">
        <v>5318.684903574921</v>
      </c>
      <c r="AT9" s="47">
        <v>5091.8753943665724</v>
      </c>
      <c r="AU9" s="47">
        <v>5122.1152393592674</v>
      </c>
      <c r="AV9" s="47">
        <v>5511.1351608639343</v>
      </c>
      <c r="AW9" s="47">
        <v>5796.7632054102196</v>
      </c>
      <c r="AX9" s="47">
        <v>5361.7222897279407</v>
      </c>
      <c r="AY9" s="47">
        <v>5611.2134733843914</v>
      </c>
      <c r="AZ9" s="47">
        <v>6044.2018251855725</v>
      </c>
      <c r="BA9" s="47">
        <v>6619.2834117020911</v>
      </c>
      <c r="BB9" s="47">
        <v>5493.1429132907269</v>
      </c>
      <c r="BC9" s="47">
        <v>3158.9966864355888</v>
      </c>
      <c r="BD9" s="47">
        <v>4351.0671504983902</v>
      </c>
      <c r="BE9" s="47">
        <v>4740.6422497752947</v>
      </c>
      <c r="BF9" s="47">
        <v>4478.9646627866287</v>
      </c>
      <c r="BG9" s="47">
        <v>4776.1310353672097</v>
      </c>
      <c r="BH9" s="47">
        <v>5285.5762893373549</v>
      </c>
      <c r="BI9" s="47">
        <v>6028.5580125088081</v>
      </c>
      <c r="BJ9" s="47">
        <v>6231.9626767260042</v>
      </c>
      <c r="BK9" s="47">
        <v>6984.1887189787785</v>
      </c>
      <c r="BL9" s="47">
        <v>7862.6995270032676</v>
      </c>
      <c r="BM9" s="47">
        <v>7793.6730772919491</v>
      </c>
      <c r="BN9" s="47">
        <v>6870.8051938804037</v>
      </c>
      <c r="BO9" s="47">
        <v>6216.8335960957274</v>
      </c>
      <c r="BP9" s="47">
        <v>7382.2053069937319</v>
      </c>
      <c r="BQ9" s="47">
        <v>8024.9537537737579</v>
      </c>
      <c r="BR9" s="47">
        <v>7626.4835747672641</v>
      </c>
      <c r="BS9" s="47">
        <v>7115.00031143038</v>
      </c>
      <c r="BT9" s="43"/>
    </row>
    <row r="10" spans="1:72" ht="15" customHeight="1" x14ac:dyDescent="0.2">
      <c r="A10" s="122" t="s">
        <v>117</v>
      </c>
      <c r="B10" s="121">
        <v>3507.482497157187</v>
      </c>
      <c r="C10" s="121">
        <v>2966.9264879369871</v>
      </c>
      <c r="D10" s="121">
        <v>3421.1083141312884</v>
      </c>
      <c r="E10" s="121">
        <v>3352.5297007745316</v>
      </c>
      <c r="F10" s="121">
        <v>3570.7436233145736</v>
      </c>
      <c r="G10" s="121">
        <v>3412.4923654891977</v>
      </c>
      <c r="H10" s="121">
        <v>4097.2178157141934</v>
      </c>
      <c r="I10" s="121">
        <v>4065.80819548204</v>
      </c>
      <c r="J10" s="121">
        <v>3714.9475015802823</v>
      </c>
      <c r="K10" s="121">
        <v>3012.2051628762988</v>
      </c>
      <c r="L10" s="121">
        <v>3617.398892464139</v>
      </c>
      <c r="M10" s="121">
        <v>3451.8004430792789</v>
      </c>
      <c r="N10" s="121">
        <v>3881.6419989703663</v>
      </c>
      <c r="O10" s="121">
        <v>3153.2440730536246</v>
      </c>
      <c r="P10" s="121">
        <v>3827.9410268224001</v>
      </c>
      <c r="Q10" s="121">
        <v>3686.9829011536062</v>
      </c>
      <c r="R10" s="121">
        <v>3371.8007532087854</v>
      </c>
      <c r="S10" s="121">
        <v>3303.3745058969289</v>
      </c>
      <c r="T10" s="121">
        <v>3648.2460367187764</v>
      </c>
      <c r="U10" s="121">
        <v>3359.4257041755168</v>
      </c>
      <c r="V10" s="121">
        <v>3032.3897974804909</v>
      </c>
      <c r="W10" s="121">
        <v>3053.6738616003636</v>
      </c>
      <c r="X10" s="121">
        <v>3384.4046744260518</v>
      </c>
      <c r="Y10" s="121">
        <v>3431.0066664930919</v>
      </c>
      <c r="Z10" s="121">
        <v>3511.1627586303921</v>
      </c>
      <c r="AA10" s="121">
        <v>3408.841841567611</v>
      </c>
      <c r="AB10" s="121">
        <v>3836.7851141296665</v>
      </c>
      <c r="AC10" s="121">
        <v>3620.8982856723342</v>
      </c>
      <c r="AD10" s="121">
        <v>3063.5184125232604</v>
      </c>
      <c r="AE10" s="121">
        <v>2885.1736296402933</v>
      </c>
      <c r="AF10" s="121">
        <v>3441.5561536377277</v>
      </c>
      <c r="AG10" s="121">
        <v>3292.6878041987147</v>
      </c>
      <c r="AH10" s="121">
        <v>3190.8778279473327</v>
      </c>
      <c r="AI10" s="121">
        <v>3586.5677532211671</v>
      </c>
      <c r="AJ10" s="121">
        <v>4008.4661990263062</v>
      </c>
      <c r="AK10" s="121">
        <v>3853.486219805181</v>
      </c>
      <c r="AL10" s="121">
        <v>4264.5265425492516</v>
      </c>
      <c r="AM10" s="121">
        <v>4583.3959706759269</v>
      </c>
      <c r="AN10" s="121">
        <v>4761.1216161505927</v>
      </c>
      <c r="AO10" s="121">
        <v>4932.3888706242315</v>
      </c>
      <c r="AP10" s="121">
        <v>5433.5505403156349</v>
      </c>
      <c r="AQ10" s="121">
        <v>5563.4945157630973</v>
      </c>
      <c r="AR10" s="121">
        <v>5450.7855394595672</v>
      </c>
      <c r="AS10" s="121">
        <v>5548.7514044617074</v>
      </c>
      <c r="AT10" s="121">
        <v>4463.238414770447</v>
      </c>
      <c r="AU10" s="121">
        <v>4889.0918828283557</v>
      </c>
      <c r="AV10" s="121">
        <v>4676.1356959466239</v>
      </c>
      <c r="AW10" s="121">
        <v>5147.2470064545687</v>
      </c>
      <c r="AX10" s="121">
        <v>4812.0456130615694</v>
      </c>
      <c r="AY10" s="121">
        <v>5093.8523434838035</v>
      </c>
      <c r="AZ10" s="121">
        <v>6283.4642959835173</v>
      </c>
      <c r="BA10" s="121">
        <v>6347.7107474711156</v>
      </c>
      <c r="BB10" s="121">
        <v>5551.1188483739179</v>
      </c>
      <c r="BC10" s="121">
        <v>1662.4275216100341</v>
      </c>
      <c r="BD10" s="121">
        <v>2589.1077941782592</v>
      </c>
      <c r="BE10" s="121">
        <v>3061.8208358377833</v>
      </c>
      <c r="BF10" s="121">
        <v>3566.5317352891848</v>
      </c>
      <c r="BG10" s="121">
        <v>4292.3429213277768</v>
      </c>
      <c r="BH10" s="121">
        <v>5225.6986993760183</v>
      </c>
      <c r="BI10" s="121">
        <v>5644.9956440070191</v>
      </c>
      <c r="BJ10" s="121">
        <v>4862.1770984891045</v>
      </c>
      <c r="BK10" s="121">
        <v>5040.6329449450268</v>
      </c>
      <c r="BL10" s="121">
        <v>6157.2538748823208</v>
      </c>
      <c r="BM10" s="121">
        <v>6034.7750816835451</v>
      </c>
      <c r="BN10" s="121">
        <v>5866.9192475155442</v>
      </c>
      <c r="BO10" s="121">
        <v>5757.6175069723831</v>
      </c>
      <c r="BP10" s="121">
        <v>6714.0859897588607</v>
      </c>
      <c r="BQ10" s="121">
        <v>7084.7023255346194</v>
      </c>
      <c r="BR10" s="121">
        <v>7052.5758892626873</v>
      </c>
      <c r="BS10" s="121">
        <v>7200.3107186607012</v>
      </c>
      <c r="BT10" s="43"/>
    </row>
    <row r="11" spans="1:72" ht="15" customHeight="1" x14ac:dyDescent="0.2">
      <c r="A11" s="46" t="s">
        <v>70</v>
      </c>
      <c r="B11" s="47">
        <v>2135.3801460263576</v>
      </c>
      <c r="C11" s="47">
        <v>2159.1031886369069</v>
      </c>
      <c r="D11" s="47">
        <v>2032.3644358483739</v>
      </c>
      <c r="E11" s="47">
        <v>2233.5192294883623</v>
      </c>
      <c r="F11" s="47">
        <v>2704.3982195076155</v>
      </c>
      <c r="G11" s="47">
        <v>2063.1089022338447</v>
      </c>
      <c r="H11" s="47">
        <v>2322.4886412902956</v>
      </c>
      <c r="I11" s="47">
        <v>2536.6682369682444</v>
      </c>
      <c r="J11" s="47">
        <v>2604.3955153130801</v>
      </c>
      <c r="K11" s="47">
        <v>2466.626640181571</v>
      </c>
      <c r="L11" s="47">
        <v>2410.8515691343819</v>
      </c>
      <c r="M11" s="47">
        <v>2247.4912753709682</v>
      </c>
      <c r="N11" s="47">
        <v>2359.5042585813208</v>
      </c>
      <c r="O11" s="47">
        <v>2459.1987831048373</v>
      </c>
      <c r="P11" s="47">
        <v>2647.8044501895424</v>
      </c>
      <c r="Q11" s="47">
        <v>2573.5095081243007</v>
      </c>
      <c r="R11" s="47">
        <v>2458.902269537356</v>
      </c>
      <c r="S11" s="47">
        <v>2428.6214902944207</v>
      </c>
      <c r="T11" s="47">
        <v>3775.2000381478192</v>
      </c>
      <c r="U11" s="47">
        <v>3722.8152020204011</v>
      </c>
      <c r="V11" s="47">
        <v>3476.8450651714802</v>
      </c>
      <c r="W11" s="47">
        <v>3268.5092567455686</v>
      </c>
      <c r="X11" s="47">
        <v>3874.3204663485772</v>
      </c>
      <c r="Y11" s="47">
        <v>4179.4532117343751</v>
      </c>
      <c r="Z11" s="47">
        <v>5289.8192833409175</v>
      </c>
      <c r="AA11" s="47">
        <v>3124.5006078192782</v>
      </c>
      <c r="AB11" s="47">
        <v>3312.487909118724</v>
      </c>
      <c r="AC11" s="47">
        <v>3618.1431997210848</v>
      </c>
      <c r="AD11" s="47">
        <v>4272.0687529466286</v>
      </c>
      <c r="AE11" s="47">
        <v>2941.4847884641163</v>
      </c>
      <c r="AF11" s="47">
        <v>3138.7140647591323</v>
      </c>
      <c r="AG11" s="47">
        <v>3656.6163938301224</v>
      </c>
      <c r="AH11" s="47">
        <v>3660.1506999528447</v>
      </c>
      <c r="AI11" s="47">
        <v>2492.337678291753</v>
      </c>
      <c r="AJ11" s="47">
        <v>3040.4479048340322</v>
      </c>
      <c r="AK11" s="47">
        <v>3426.7587169213666</v>
      </c>
      <c r="AL11" s="47">
        <v>3279.3708774444563</v>
      </c>
      <c r="AM11" s="47">
        <v>2394.038355006649</v>
      </c>
      <c r="AN11" s="47">
        <v>2764.6126268369117</v>
      </c>
      <c r="AO11" s="47">
        <v>2822.7421407119809</v>
      </c>
      <c r="AP11" s="47">
        <v>4097.3406197154409</v>
      </c>
      <c r="AQ11" s="47">
        <v>3161.8586532484496</v>
      </c>
      <c r="AR11" s="47">
        <v>3665.0351599353562</v>
      </c>
      <c r="AS11" s="47">
        <v>4137.4255671007522</v>
      </c>
      <c r="AT11" s="47">
        <v>4700.7966424454589</v>
      </c>
      <c r="AU11" s="47">
        <v>3071.0314917479168</v>
      </c>
      <c r="AV11" s="47">
        <v>3466.9627624719374</v>
      </c>
      <c r="AW11" s="47">
        <v>3935.5961033346857</v>
      </c>
      <c r="AX11" s="47">
        <v>4946.5395950151424</v>
      </c>
      <c r="AY11" s="47">
        <v>3600.6132164137921</v>
      </c>
      <c r="AZ11" s="47">
        <v>4002.8382604494413</v>
      </c>
      <c r="BA11" s="47">
        <v>4591.290928121628</v>
      </c>
      <c r="BB11" s="47">
        <v>4581.6855893830843</v>
      </c>
      <c r="BC11" s="47">
        <v>71.616484018484897</v>
      </c>
      <c r="BD11" s="47">
        <v>148.19079283079515</v>
      </c>
      <c r="BE11" s="47">
        <v>169.25613376763383</v>
      </c>
      <c r="BF11" s="47">
        <v>203.10496925083578</v>
      </c>
      <c r="BG11" s="47">
        <v>298.4530276713794</v>
      </c>
      <c r="BH11" s="47">
        <v>733.74503484602803</v>
      </c>
      <c r="BI11" s="47">
        <v>2374.0839682317555</v>
      </c>
      <c r="BJ11" s="47">
        <v>3245.2001330616008</v>
      </c>
      <c r="BK11" s="47">
        <v>2897.80799219562</v>
      </c>
      <c r="BL11" s="47">
        <v>3527.8180111125894</v>
      </c>
      <c r="BM11" s="47">
        <v>3858.5168636301878</v>
      </c>
      <c r="BN11" s="47">
        <v>4070.5584176991219</v>
      </c>
      <c r="BO11" s="47">
        <v>3176.5212833958444</v>
      </c>
      <c r="BP11" s="47">
        <v>4199.1600988609853</v>
      </c>
      <c r="BQ11" s="47">
        <v>5382.1989090043062</v>
      </c>
      <c r="BR11" s="47">
        <v>5960.2705041523059</v>
      </c>
      <c r="BS11" s="47">
        <v>4165.5988439291696</v>
      </c>
      <c r="BT11" s="43"/>
    </row>
    <row r="12" spans="1:72" ht="15" customHeight="1" x14ac:dyDescent="0.2">
      <c r="A12" s="120" t="s">
        <v>71</v>
      </c>
      <c r="B12" s="121">
        <v>2002.5590207602345</v>
      </c>
      <c r="C12" s="121">
        <v>2102.069804305318</v>
      </c>
      <c r="D12" s="121">
        <v>1254.0705493904604</v>
      </c>
      <c r="E12" s="121">
        <v>1511.8646255439858</v>
      </c>
      <c r="F12" s="121">
        <v>1655.1446512669008</v>
      </c>
      <c r="G12" s="121">
        <v>1698.8430590027958</v>
      </c>
      <c r="H12" s="121">
        <v>1837.6458099602423</v>
      </c>
      <c r="I12" s="121">
        <v>1925.4374797700566</v>
      </c>
      <c r="J12" s="121">
        <v>1815.3763735881489</v>
      </c>
      <c r="K12" s="121">
        <v>1805.9431392817353</v>
      </c>
      <c r="L12" s="121">
        <v>1963.6615903544589</v>
      </c>
      <c r="M12" s="121">
        <v>1824.320896775655</v>
      </c>
      <c r="N12" s="121">
        <v>1539.9282864803561</v>
      </c>
      <c r="O12" s="121">
        <v>1579.1618035071031</v>
      </c>
      <c r="P12" s="121">
        <v>1668.6797032372554</v>
      </c>
      <c r="Q12" s="121">
        <v>1840.092206775287</v>
      </c>
      <c r="R12" s="121">
        <v>1397.0661217691647</v>
      </c>
      <c r="S12" s="121">
        <v>1641.7702369869453</v>
      </c>
      <c r="T12" s="121">
        <v>1609.6706624922415</v>
      </c>
      <c r="U12" s="121">
        <v>2061.943978751648</v>
      </c>
      <c r="V12" s="121">
        <v>1547.3721105044667</v>
      </c>
      <c r="W12" s="121">
        <v>1805.4828647629474</v>
      </c>
      <c r="X12" s="121">
        <v>1767.5998322022585</v>
      </c>
      <c r="Y12" s="121">
        <v>1736.1991925303257</v>
      </c>
      <c r="Z12" s="121">
        <v>1537.9993130982557</v>
      </c>
      <c r="AA12" s="121">
        <v>1509.2508451815945</v>
      </c>
      <c r="AB12" s="121">
        <v>1845.968816376301</v>
      </c>
      <c r="AC12" s="121">
        <v>1770.2950253438519</v>
      </c>
      <c r="AD12" s="121">
        <v>1613.1506097770498</v>
      </c>
      <c r="AE12" s="121">
        <v>1549.16955831474</v>
      </c>
      <c r="AF12" s="121">
        <v>1672.4222536581683</v>
      </c>
      <c r="AG12" s="121">
        <v>1781.8705782500429</v>
      </c>
      <c r="AH12" s="121">
        <v>1741.2902744932596</v>
      </c>
      <c r="AI12" s="121">
        <v>1643.4364842784551</v>
      </c>
      <c r="AJ12" s="121">
        <v>1558.7167647526364</v>
      </c>
      <c r="AK12" s="121">
        <v>1559.5834764756512</v>
      </c>
      <c r="AL12" s="121">
        <v>1445.6701818514903</v>
      </c>
      <c r="AM12" s="121">
        <v>1271.4996863583247</v>
      </c>
      <c r="AN12" s="121">
        <v>1321.2966683423363</v>
      </c>
      <c r="AO12" s="121">
        <v>1260.903463447851</v>
      </c>
      <c r="AP12" s="121">
        <v>1262.457486331672</v>
      </c>
      <c r="AQ12" s="121">
        <v>1274.9435595446284</v>
      </c>
      <c r="AR12" s="121">
        <v>1256.3866955588553</v>
      </c>
      <c r="AS12" s="121">
        <v>1356.6552585648442</v>
      </c>
      <c r="AT12" s="121">
        <v>1404.2313886614686</v>
      </c>
      <c r="AU12" s="121">
        <v>1425.0948960331409</v>
      </c>
      <c r="AV12" s="121">
        <v>1422.7283543212272</v>
      </c>
      <c r="AW12" s="121">
        <v>1486.2213609841638</v>
      </c>
      <c r="AX12" s="121">
        <v>1318.7178534045979</v>
      </c>
      <c r="AY12" s="121">
        <v>1356.3200564555357</v>
      </c>
      <c r="AZ12" s="121">
        <v>1338.1764167245751</v>
      </c>
      <c r="BA12" s="121">
        <v>1445.6836734152912</v>
      </c>
      <c r="BB12" s="121">
        <v>1272.9440858482212</v>
      </c>
      <c r="BC12" s="121">
        <v>1141.4079282179162</v>
      </c>
      <c r="BD12" s="121">
        <v>1283.5571317302308</v>
      </c>
      <c r="BE12" s="121">
        <v>1518.9558542036309</v>
      </c>
      <c r="BF12" s="121">
        <v>1340.1421864698796</v>
      </c>
      <c r="BG12" s="121">
        <v>1355.6652860364941</v>
      </c>
      <c r="BH12" s="121">
        <v>1484.4393261745263</v>
      </c>
      <c r="BI12" s="121">
        <v>1646.4172013190994</v>
      </c>
      <c r="BJ12" s="121">
        <v>1683.5432550628843</v>
      </c>
      <c r="BK12" s="121">
        <v>1559.3646166400783</v>
      </c>
      <c r="BL12" s="121">
        <v>1588.7713547048288</v>
      </c>
      <c r="BM12" s="121">
        <v>1859.5127735922088</v>
      </c>
      <c r="BN12" s="121">
        <v>1945.2087809949314</v>
      </c>
      <c r="BO12" s="121">
        <v>1953.7898069033702</v>
      </c>
      <c r="BP12" s="121">
        <v>1891.9930412405984</v>
      </c>
      <c r="BQ12" s="121">
        <v>2428.5074348559056</v>
      </c>
      <c r="BR12" s="121">
        <v>2130.0524992182345</v>
      </c>
      <c r="BS12" s="121">
        <v>2073.7635358742386</v>
      </c>
      <c r="BT12" s="43"/>
    </row>
    <row r="13" spans="1:72" ht="15" customHeight="1" x14ac:dyDescent="0.2">
      <c r="A13" s="46" t="s">
        <v>72</v>
      </c>
      <c r="B13" s="47">
        <v>2305.4368338752211</v>
      </c>
      <c r="C13" s="47">
        <v>2375.6686093986914</v>
      </c>
      <c r="D13" s="47">
        <v>2419.6861805460062</v>
      </c>
      <c r="E13" s="47">
        <v>2518.0853761800827</v>
      </c>
      <c r="F13" s="47">
        <v>2704.1941388929522</v>
      </c>
      <c r="G13" s="47">
        <v>3095.348226838285</v>
      </c>
      <c r="H13" s="47">
        <v>3145.6486562110977</v>
      </c>
      <c r="I13" s="47">
        <v>3117.897978057661</v>
      </c>
      <c r="J13" s="47">
        <v>2633.3003678793166</v>
      </c>
      <c r="K13" s="47">
        <v>2486.6222411183389</v>
      </c>
      <c r="L13" s="47">
        <v>2522.5754450888312</v>
      </c>
      <c r="M13" s="47">
        <v>2469.4919459135117</v>
      </c>
      <c r="N13" s="47">
        <v>2519.3546118318859</v>
      </c>
      <c r="O13" s="47">
        <v>2582.7936366004169</v>
      </c>
      <c r="P13" s="47">
        <v>2438.1534263347685</v>
      </c>
      <c r="Q13" s="47">
        <v>2440.6013252329294</v>
      </c>
      <c r="R13" s="47">
        <v>2624.0893054101339</v>
      </c>
      <c r="S13" s="47">
        <v>2491.9527207226447</v>
      </c>
      <c r="T13" s="47">
        <v>2452.7565177990546</v>
      </c>
      <c r="U13" s="47">
        <v>2392.7244560681647</v>
      </c>
      <c r="V13" s="47">
        <v>2533.3466936171531</v>
      </c>
      <c r="W13" s="47">
        <v>2564.8520720332194</v>
      </c>
      <c r="X13" s="47">
        <v>2558.4361916924813</v>
      </c>
      <c r="Y13" s="47">
        <v>2544.0860426571462</v>
      </c>
      <c r="Z13" s="47">
        <v>2473.7720152531119</v>
      </c>
      <c r="AA13" s="47">
        <v>2471.0000317393465</v>
      </c>
      <c r="AB13" s="47">
        <v>2600.6764241827932</v>
      </c>
      <c r="AC13" s="47">
        <v>2723.0265288247488</v>
      </c>
      <c r="AD13" s="47">
        <v>2770.1498999463488</v>
      </c>
      <c r="AE13" s="47">
        <v>2782.3772652341313</v>
      </c>
      <c r="AF13" s="47">
        <v>2795.0106810616576</v>
      </c>
      <c r="AG13" s="47">
        <v>2837.5511537578636</v>
      </c>
      <c r="AH13" s="47">
        <v>2914.31078700341</v>
      </c>
      <c r="AI13" s="47">
        <v>2830.7594126552062</v>
      </c>
      <c r="AJ13" s="47">
        <v>2884.3517791047766</v>
      </c>
      <c r="AK13" s="47">
        <v>2887.801021236603</v>
      </c>
      <c r="AL13" s="47">
        <v>3202.5759952371295</v>
      </c>
      <c r="AM13" s="47">
        <v>3238.8532765673531</v>
      </c>
      <c r="AN13" s="47">
        <v>3319.7767964935897</v>
      </c>
      <c r="AO13" s="47">
        <v>3427.4809317019267</v>
      </c>
      <c r="AP13" s="47">
        <v>3308.992981255722</v>
      </c>
      <c r="AQ13" s="47">
        <v>3254.9580832311208</v>
      </c>
      <c r="AR13" s="47">
        <v>3271.9119639103797</v>
      </c>
      <c r="AS13" s="47">
        <v>3421.7769716027792</v>
      </c>
      <c r="AT13" s="47">
        <v>3406.2241876990888</v>
      </c>
      <c r="AU13" s="47">
        <v>3630.0790375073243</v>
      </c>
      <c r="AV13" s="47">
        <v>3844.1094832543795</v>
      </c>
      <c r="AW13" s="47">
        <v>3594.9252915392085</v>
      </c>
      <c r="AX13" s="47">
        <v>3834.3891817183244</v>
      </c>
      <c r="AY13" s="47">
        <v>3896.9517316441052</v>
      </c>
      <c r="AZ13" s="47">
        <v>3959.6082477655086</v>
      </c>
      <c r="BA13" s="47">
        <v>4127.9348388720628</v>
      </c>
      <c r="BB13" s="47">
        <v>3786.2483333734262</v>
      </c>
      <c r="BC13" s="47">
        <v>3468.3829065185591</v>
      </c>
      <c r="BD13" s="47">
        <v>3643.6785263825686</v>
      </c>
      <c r="BE13" s="47">
        <v>3730.8462337254473</v>
      </c>
      <c r="BF13" s="47">
        <v>3303.2729619538477</v>
      </c>
      <c r="BG13" s="47">
        <v>3412.3610480140428</v>
      </c>
      <c r="BH13" s="47">
        <v>3404.7045531666863</v>
      </c>
      <c r="BI13" s="47">
        <v>3369.8704368654212</v>
      </c>
      <c r="BJ13" s="47">
        <v>3488.8757145461459</v>
      </c>
      <c r="BK13" s="47">
        <v>3459.3536501554354</v>
      </c>
      <c r="BL13" s="47">
        <v>3470.4672073164825</v>
      </c>
      <c r="BM13" s="47">
        <v>3752.3944279819352</v>
      </c>
      <c r="BN13" s="47">
        <v>3587.6506171674896</v>
      </c>
      <c r="BO13" s="47">
        <v>3865.7179064876277</v>
      </c>
      <c r="BP13" s="47">
        <v>3968.2475345978837</v>
      </c>
      <c r="BQ13" s="47">
        <v>4455.8583289873304</v>
      </c>
      <c r="BR13" s="47">
        <v>4030.3177144946117</v>
      </c>
      <c r="BS13" s="47">
        <v>4195.7198433118529</v>
      </c>
      <c r="BT13" s="43"/>
    </row>
    <row r="14" spans="1:72" ht="15" customHeight="1" x14ac:dyDescent="0.2">
      <c r="A14" s="120" t="s">
        <v>73</v>
      </c>
      <c r="B14" s="121">
        <v>3165.5225502556214</v>
      </c>
      <c r="C14" s="121">
        <v>3196.3621840553196</v>
      </c>
      <c r="D14" s="121">
        <v>3257.9745453204146</v>
      </c>
      <c r="E14" s="121">
        <v>3350.224720368647</v>
      </c>
      <c r="F14" s="121">
        <v>3472.9075848711841</v>
      </c>
      <c r="G14" s="121">
        <v>3550.2639615630801</v>
      </c>
      <c r="H14" s="121">
        <v>3582.564726029872</v>
      </c>
      <c r="I14" s="121">
        <v>3569.881727535861</v>
      </c>
      <c r="J14" s="121">
        <v>3512.0857129963224</v>
      </c>
      <c r="K14" s="121">
        <v>3496.0494937238536</v>
      </c>
      <c r="L14" s="121">
        <v>3521.8927262559582</v>
      </c>
      <c r="M14" s="121">
        <v>3589.6870670238632</v>
      </c>
      <c r="N14" s="121">
        <v>3699.4570077755748</v>
      </c>
      <c r="O14" s="121">
        <v>3779.6114565448652</v>
      </c>
      <c r="P14" s="121">
        <v>3829.9829480480594</v>
      </c>
      <c r="Q14" s="121">
        <v>3850.3905876315011</v>
      </c>
      <c r="R14" s="121">
        <v>3840.6393190339481</v>
      </c>
      <c r="S14" s="121">
        <v>3848.3021149627052</v>
      </c>
      <c r="T14" s="121">
        <v>3873.6671420681491</v>
      </c>
      <c r="U14" s="121">
        <v>3916.9084239351996</v>
      </c>
      <c r="V14" s="121">
        <v>3978.0831501124549</v>
      </c>
      <c r="W14" s="121">
        <v>4021.2370938681229</v>
      </c>
      <c r="X14" s="121">
        <v>4046.3803229495106</v>
      </c>
      <c r="Y14" s="121">
        <v>4053.5034330699114</v>
      </c>
      <c r="Z14" s="121">
        <v>4042.5775086459907</v>
      </c>
      <c r="AA14" s="121">
        <v>4032.8731584814341</v>
      </c>
      <c r="AB14" s="121">
        <v>4024.4222875088649</v>
      </c>
      <c r="AC14" s="121">
        <v>4017.2400453637074</v>
      </c>
      <c r="AD14" s="121">
        <v>4011.3247500488978</v>
      </c>
      <c r="AE14" s="121">
        <v>3998.5453154113206</v>
      </c>
      <c r="AF14" s="121">
        <v>3978.7069228627902</v>
      </c>
      <c r="AG14" s="121">
        <v>3951.3050116769932</v>
      </c>
      <c r="AH14" s="121">
        <v>3915.516526458438</v>
      </c>
      <c r="AI14" s="121">
        <v>3968.0134843970518</v>
      </c>
      <c r="AJ14" s="121">
        <v>4110.1246094337921</v>
      </c>
      <c r="AK14" s="121">
        <v>4341.2783797107177</v>
      </c>
      <c r="AL14" s="121">
        <v>4658.8735402431012</v>
      </c>
      <c r="AM14" s="121">
        <v>4832.9315497532607</v>
      </c>
      <c r="AN14" s="121">
        <v>4867.4933180012786</v>
      </c>
      <c r="AO14" s="121">
        <v>4769.8845920023587</v>
      </c>
      <c r="AP14" s="121">
        <v>4550.6120814503365</v>
      </c>
      <c r="AQ14" s="121">
        <v>4370.5377494086742</v>
      </c>
      <c r="AR14" s="121">
        <v>4227.9256002613929</v>
      </c>
      <c r="AS14" s="121">
        <v>4120.1365688795968</v>
      </c>
      <c r="AT14" s="121">
        <v>4043.6236478831574</v>
      </c>
      <c r="AU14" s="121">
        <v>4046.4597575907242</v>
      </c>
      <c r="AV14" s="121">
        <v>4120.9513092344478</v>
      </c>
      <c r="AW14" s="121">
        <v>4262.2412852916696</v>
      </c>
      <c r="AX14" s="121">
        <v>4468.1386876570587</v>
      </c>
      <c r="AY14" s="121">
        <v>4572.304596480386</v>
      </c>
      <c r="AZ14" s="121">
        <v>4577.3996991139693</v>
      </c>
      <c r="BA14" s="121">
        <v>4477.767016748583</v>
      </c>
      <c r="BB14" s="121">
        <v>4258.8020800377617</v>
      </c>
      <c r="BC14" s="121">
        <v>4113.5869850161398</v>
      </c>
      <c r="BD14" s="121">
        <v>4051.4560557079458</v>
      </c>
      <c r="BE14" s="121">
        <v>4083.9368792381524</v>
      </c>
      <c r="BF14" s="121">
        <v>4224.1499639523881</v>
      </c>
      <c r="BG14" s="121">
        <v>4383.4645643926906</v>
      </c>
      <c r="BH14" s="121">
        <v>4553.3027283269603</v>
      </c>
      <c r="BI14" s="121">
        <v>4727.1157433279604</v>
      </c>
      <c r="BJ14" s="121">
        <v>4900.9664845412826</v>
      </c>
      <c r="BK14" s="121">
        <v>5042.1389449704584</v>
      </c>
      <c r="BL14" s="121">
        <v>5154.2844315812526</v>
      </c>
      <c r="BM14" s="121">
        <v>5240.3911389070054</v>
      </c>
      <c r="BN14" s="121">
        <v>5397.0743695462661</v>
      </c>
      <c r="BO14" s="121">
        <v>5389.4866649161168</v>
      </c>
      <c r="BP14" s="121">
        <v>5406.271648996214</v>
      </c>
      <c r="BQ14" s="121">
        <v>5439.6530989443199</v>
      </c>
      <c r="BR14" s="121">
        <v>5589.112353490139</v>
      </c>
      <c r="BS14" s="121">
        <v>5567.276566768679</v>
      </c>
      <c r="BT14" s="43"/>
    </row>
    <row r="15" spans="1:72" ht="15" customHeight="1" x14ac:dyDescent="0.2">
      <c r="A15" s="46" t="s">
        <v>74</v>
      </c>
      <c r="B15" s="47">
        <v>651.53979153256387</v>
      </c>
      <c r="C15" s="47">
        <v>614.4693799205595</v>
      </c>
      <c r="D15" s="47">
        <v>616.75616054538068</v>
      </c>
      <c r="E15" s="47">
        <v>697.78066800149668</v>
      </c>
      <c r="F15" s="47">
        <v>757.78502108098417</v>
      </c>
      <c r="G15" s="47">
        <v>717.4505398728619</v>
      </c>
      <c r="H15" s="47">
        <v>719.12669346291409</v>
      </c>
      <c r="I15" s="47">
        <v>814.84274558323898</v>
      </c>
      <c r="J15" s="47">
        <v>589.21687930116138</v>
      </c>
      <c r="K15" s="47">
        <v>680.16409573439466</v>
      </c>
      <c r="L15" s="47">
        <v>789.03786410152782</v>
      </c>
      <c r="M15" s="47">
        <v>910.34916086291707</v>
      </c>
      <c r="N15" s="47">
        <v>929.56326994035624</v>
      </c>
      <c r="O15" s="47">
        <v>807.40367072573144</v>
      </c>
      <c r="P15" s="47">
        <v>816.66924070182858</v>
      </c>
      <c r="Q15" s="47">
        <v>1052.7428186320838</v>
      </c>
      <c r="R15" s="47">
        <v>983.37484991809333</v>
      </c>
      <c r="S15" s="47">
        <v>1053.3670528985067</v>
      </c>
      <c r="T15" s="47">
        <v>1132.0929814501242</v>
      </c>
      <c r="U15" s="47">
        <v>1330.992115733276</v>
      </c>
      <c r="V15" s="47">
        <v>1152.4401609412416</v>
      </c>
      <c r="W15" s="47">
        <v>1062.3645684166954</v>
      </c>
      <c r="X15" s="47">
        <v>1066.4251158240304</v>
      </c>
      <c r="Y15" s="47">
        <v>1399.3211548180311</v>
      </c>
      <c r="Z15" s="47">
        <v>1330.486788086936</v>
      </c>
      <c r="AA15" s="47">
        <v>1232.5191968099043</v>
      </c>
      <c r="AB15" s="47">
        <v>1167.4716645018034</v>
      </c>
      <c r="AC15" s="47">
        <v>1228.1753506013558</v>
      </c>
      <c r="AD15" s="47">
        <v>1163.5596436360147</v>
      </c>
      <c r="AE15" s="47">
        <v>1036.2841275251528</v>
      </c>
      <c r="AF15" s="47">
        <v>1027.8029057345752</v>
      </c>
      <c r="AG15" s="47">
        <v>1196.8873231042569</v>
      </c>
      <c r="AH15" s="47">
        <v>1253.8156797083702</v>
      </c>
      <c r="AI15" s="47">
        <v>1288.2800651348844</v>
      </c>
      <c r="AJ15" s="47">
        <v>1391.81919919088</v>
      </c>
      <c r="AK15" s="47">
        <v>1787.5630559658657</v>
      </c>
      <c r="AL15" s="47">
        <v>1556.5531965864761</v>
      </c>
      <c r="AM15" s="47">
        <v>1502.5483943420711</v>
      </c>
      <c r="AN15" s="47">
        <v>1601.2424784587927</v>
      </c>
      <c r="AO15" s="47">
        <v>1499.2229306126601</v>
      </c>
      <c r="AP15" s="47">
        <v>1581.2232248478085</v>
      </c>
      <c r="AQ15" s="47">
        <v>1450.9974793087683</v>
      </c>
      <c r="AR15" s="47">
        <v>1370.3162238037994</v>
      </c>
      <c r="AS15" s="47">
        <v>1763.3570720396237</v>
      </c>
      <c r="AT15" s="47">
        <v>1694.0482600987625</v>
      </c>
      <c r="AU15" s="47">
        <v>1827.2804743020051</v>
      </c>
      <c r="AV15" s="47">
        <v>1788.3772744100752</v>
      </c>
      <c r="AW15" s="47">
        <v>1892.3819911891574</v>
      </c>
      <c r="AX15" s="47">
        <v>1834.6097065871327</v>
      </c>
      <c r="AY15" s="47">
        <v>1796.3188546611455</v>
      </c>
      <c r="AZ15" s="47">
        <v>1861.1970631224228</v>
      </c>
      <c r="BA15" s="47">
        <v>2160.5903756292992</v>
      </c>
      <c r="BB15" s="47">
        <v>2150.0582515120154</v>
      </c>
      <c r="BC15" s="47">
        <v>563.58616559486143</v>
      </c>
      <c r="BD15" s="47">
        <v>752.81629818174406</v>
      </c>
      <c r="BE15" s="47">
        <v>950.10928471137868</v>
      </c>
      <c r="BF15" s="47">
        <v>862.12403022469277</v>
      </c>
      <c r="BG15" s="47">
        <v>2089.1889014207713</v>
      </c>
      <c r="BH15" s="47">
        <v>1122.0169458397309</v>
      </c>
      <c r="BI15" s="47">
        <v>2069.1821225148055</v>
      </c>
      <c r="BJ15" s="47">
        <v>1849.3432216564113</v>
      </c>
      <c r="BK15" s="47">
        <v>1681.2216015484494</v>
      </c>
      <c r="BL15" s="47">
        <v>2240.6641347491977</v>
      </c>
      <c r="BM15" s="47">
        <v>2941.5480420459407</v>
      </c>
      <c r="BN15" s="47">
        <v>2708.7786267412703</v>
      </c>
      <c r="BO15" s="47">
        <v>2226.0868109726339</v>
      </c>
      <c r="BP15" s="47">
        <v>2883.307233577942</v>
      </c>
      <c r="BQ15" s="47">
        <v>3248.1173695953016</v>
      </c>
      <c r="BR15" s="47">
        <v>3114.799932950918</v>
      </c>
      <c r="BS15" s="47">
        <v>2583.3094207675226</v>
      </c>
      <c r="BT15" s="43"/>
    </row>
    <row r="16" spans="1:72" ht="15" customHeight="1" x14ac:dyDescent="0.2">
      <c r="A16" s="120" t="s">
        <v>75</v>
      </c>
      <c r="B16" s="121">
        <v>2158.5179395960363</v>
      </c>
      <c r="C16" s="121">
        <v>2410.7337760946907</v>
      </c>
      <c r="D16" s="121">
        <v>2960.6299757933839</v>
      </c>
      <c r="E16" s="121">
        <v>3951.9393085158863</v>
      </c>
      <c r="F16" s="121">
        <v>2391.7195518390436</v>
      </c>
      <c r="G16" s="121">
        <v>2488.1141824639885</v>
      </c>
      <c r="H16" s="121">
        <v>3456.8121677337213</v>
      </c>
      <c r="I16" s="121">
        <v>3515.9330979632455</v>
      </c>
      <c r="J16" s="121">
        <v>2642.6546306225441</v>
      </c>
      <c r="K16" s="121">
        <v>3039.0158983973115</v>
      </c>
      <c r="L16" s="121">
        <v>3476.4730542597745</v>
      </c>
      <c r="M16" s="121">
        <v>4551.4194167203696</v>
      </c>
      <c r="N16" s="121">
        <v>2654.5351844045176</v>
      </c>
      <c r="O16" s="121">
        <v>3297.030644846101</v>
      </c>
      <c r="P16" s="121">
        <v>3731.1943110637785</v>
      </c>
      <c r="Q16" s="121">
        <v>4290.4098596856011</v>
      </c>
      <c r="R16" s="121">
        <v>3350.3171382989017</v>
      </c>
      <c r="S16" s="121">
        <v>3568.109723574185</v>
      </c>
      <c r="T16" s="121">
        <v>3870.3128987156265</v>
      </c>
      <c r="U16" s="121">
        <v>4947.4552394112879</v>
      </c>
      <c r="V16" s="121">
        <v>3231.125119854632</v>
      </c>
      <c r="W16" s="121">
        <v>3655.6443786407135</v>
      </c>
      <c r="X16" s="121">
        <v>3829.6041120904683</v>
      </c>
      <c r="Y16" s="121">
        <v>5231.8513894141852</v>
      </c>
      <c r="Z16" s="121">
        <v>3501.1835831220042</v>
      </c>
      <c r="AA16" s="121">
        <v>3798.8590033704736</v>
      </c>
      <c r="AB16" s="121">
        <v>3494.5420268347098</v>
      </c>
      <c r="AC16" s="121">
        <v>5379.8763866728132</v>
      </c>
      <c r="AD16" s="121">
        <v>3946.7716207734707</v>
      </c>
      <c r="AE16" s="121">
        <v>4238.6734321423173</v>
      </c>
      <c r="AF16" s="121">
        <v>4291.8581512006385</v>
      </c>
      <c r="AG16" s="121">
        <v>4857.2697958835715</v>
      </c>
      <c r="AH16" s="121">
        <v>4110.038280619443</v>
      </c>
      <c r="AI16" s="121">
        <v>4522.3357090371464</v>
      </c>
      <c r="AJ16" s="121">
        <v>3790.5763822742897</v>
      </c>
      <c r="AK16" s="121">
        <v>5821.6536280691262</v>
      </c>
      <c r="AL16" s="121">
        <v>4464.7073112200515</v>
      </c>
      <c r="AM16" s="121">
        <v>4552.2199554268245</v>
      </c>
      <c r="AN16" s="121">
        <v>4469.211332045762</v>
      </c>
      <c r="AO16" s="121">
        <v>6037.8504013073607</v>
      </c>
      <c r="AP16" s="121">
        <v>4197.3275750162584</v>
      </c>
      <c r="AQ16" s="121">
        <v>4634.2297072484844</v>
      </c>
      <c r="AR16" s="121">
        <v>5130.0479877139869</v>
      </c>
      <c r="AS16" s="121">
        <v>5700.4457300212716</v>
      </c>
      <c r="AT16" s="121">
        <v>4523.5800252479539</v>
      </c>
      <c r="AU16" s="121">
        <v>5049.2042312463036</v>
      </c>
      <c r="AV16" s="121">
        <v>5135.7147807976817</v>
      </c>
      <c r="AW16" s="121">
        <v>6065.3479627080605</v>
      </c>
      <c r="AX16" s="121">
        <v>5354.4463046578812</v>
      </c>
      <c r="AY16" s="121">
        <v>5851.7655013665944</v>
      </c>
      <c r="AZ16" s="121">
        <v>5929.283886092926</v>
      </c>
      <c r="BA16" s="121">
        <v>7546.7723078825993</v>
      </c>
      <c r="BB16" s="121">
        <v>4804.5311421101142</v>
      </c>
      <c r="BC16" s="121">
        <v>5308.7687506222719</v>
      </c>
      <c r="BD16" s="121">
        <v>5843.0389423215738</v>
      </c>
      <c r="BE16" s="121">
        <v>7242.808164946041</v>
      </c>
      <c r="BF16" s="121">
        <v>5215.9686621859728</v>
      </c>
      <c r="BG16" s="121">
        <v>5837.1880041402255</v>
      </c>
      <c r="BH16" s="121">
        <v>5866.0426056269671</v>
      </c>
      <c r="BI16" s="121">
        <v>6854.4017280468361</v>
      </c>
      <c r="BJ16" s="121">
        <v>5577.0059947436857</v>
      </c>
      <c r="BK16" s="121">
        <v>5870.51239887253</v>
      </c>
      <c r="BL16" s="121">
        <v>6126.3427692483328</v>
      </c>
      <c r="BM16" s="121">
        <v>6849.4588371354484</v>
      </c>
      <c r="BN16" s="121">
        <v>7340.4992774718148</v>
      </c>
      <c r="BO16" s="121">
        <v>7334.6827805340981</v>
      </c>
      <c r="BP16" s="121">
        <v>7438.8047037495317</v>
      </c>
      <c r="BQ16" s="121">
        <v>8269.2249474380969</v>
      </c>
      <c r="BR16" s="121">
        <v>7333.3651587369122</v>
      </c>
      <c r="BS16" s="121">
        <v>7991.1570377565249</v>
      </c>
      <c r="BT16" s="43"/>
    </row>
    <row r="17" spans="1:72" ht="15" customHeight="1" x14ac:dyDescent="0.2">
      <c r="A17" s="46" t="s">
        <v>76</v>
      </c>
      <c r="B17" s="47">
        <v>1406.7468996431794</v>
      </c>
      <c r="C17" s="47">
        <v>1421.7236776807897</v>
      </c>
      <c r="D17" s="47">
        <v>1512.0827542201896</v>
      </c>
      <c r="E17" s="47">
        <v>1423.8386684558416</v>
      </c>
      <c r="F17" s="47">
        <v>1557.4225533694048</v>
      </c>
      <c r="G17" s="47">
        <v>1577.6092736028349</v>
      </c>
      <c r="H17" s="47">
        <v>1626.9407716108849</v>
      </c>
      <c r="I17" s="47">
        <v>1634.4884014168749</v>
      </c>
      <c r="J17" s="47">
        <v>1612.5267011554927</v>
      </c>
      <c r="K17" s="47">
        <v>1646.9781068521274</v>
      </c>
      <c r="L17" s="47">
        <v>1668.4535317369505</v>
      </c>
      <c r="M17" s="47">
        <v>1664.4946602554287</v>
      </c>
      <c r="N17" s="47">
        <v>1721.8325860777966</v>
      </c>
      <c r="O17" s="47">
        <v>1799.6265812543309</v>
      </c>
      <c r="P17" s="47">
        <v>1748.5880600993603</v>
      </c>
      <c r="Q17" s="47">
        <v>1796.2837725685135</v>
      </c>
      <c r="R17" s="47">
        <v>1881.838107353658</v>
      </c>
      <c r="S17" s="47">
        <v>1887.3997721745227</v>
      </c>
      <c r="T17" s="47">
        <v>1850.5536614260011</v>
      </c>
      <c r="U17" s="47">
        <v>1914.4544590458181</v>
      </c>
      <c r="V17" s="47">
        <v>1979.9773106612688</v>
      </c>
      <c r="W17" s="47">
        <v>2004.797972480691</v>
      </c>
      <c r="X17" s="47">
        <v>2004.1703681582446</v>
      </c>
      <c r="Y17" s="47">
        <v>2073.0613486997954</v>
      </c>
      <c r="Z17" s="47">
        <v>2024.4154986479914</v>
      </c>
      <c r="AA17" s="47">
        <v>2033.3759827053852</v>
      </c>
      <c r="AB17" s="47">
        <v>2031.387417390936</v>
      </c>
      <c r="AC17" s="47">
        <v>2094.9451012556874</v>
      </c>
      <c r="AD17" s="47">
        <v>2150.0744419533075</v>
      </c>
      <c r="AE17" s="47">
        <v>2148.2940567089022</v>
      </c>
      <c r="AF17" s="47">
        <v>2125.6023450105781</v>
      </c>
      <c r="AG17" s="47">
        <v>2154.3791563272121</v>
      </c>
      <c r="AH17" s="47">
        <v>2187.0696238805094</v>
      </c>
      <c r="AI17" s="47">
        <v>2193.4965637549903</v>
      </c>
      <c r="AJ17" s="47">
        <v>2179.3076348921386</v>
      </c>
      <c r="AK17" s="47">
        <v>2157.4611774723612</v>
      </c>
      <c r="AL17" s="47">
        <v>2342.4995862830383</v>
      </c>
      <c r="AM17" s="47">
        <v>2303.4933080848432</v>
      </c>
      <c r="AN17" s="47">
        <v>2330.5692337464093</v>
      </c>
      <c r="AO17" s="47">
        <v>2386.5898718857102</v>
      </c>
      <c r="AP17" s="47">
        <v>2376.5144262682543</v>
      </c>
      <c r="AQ17" s="47">
        <v>2379.6052953340168</v>
      </c>
      <c r="AR17" s="47">
        <v>2337.3862659826318</v>
      </c>
      <c r="AS17" s="47">
        <v>2408.8910124150971</v>
      </c>
      <c r="AT17" s="47">
        <v>2428.8474049909159</v>
      </c>
      <c r="AU17" s="47">
        <v>2515.5467219896691</v>
      </c>
      <c r="AV17" s="47">
        <v>2464.6198919322251</v>
      </c>
      <c r="AW17" s="47">
        <v>2574.5649810871919</v>
      </c>
      <c r="AX17" s="47">
        <v>2517.9822683104826</v>
      </c>
      <c r="AY17" s="47">
        <v>2557.7578085335126</v>
      </c>
      <c r="AZ17" s="47">
        <v>2520.0109099273295</v>
      </c>
      <c r="BA17" s="47">
        <v>2635.1560132286754</v>
      </c>
      <c r="BB17" s="47">
        <v>2459.9660632749151</v>
      </c>
      <c r="BC17" s="47">
        <v>2430.7459194852268</v>
      </c>
      <c r="BD17" s="47">
        <v>2398.8342047996825</v>
      </c>
      <c r="BE17" s="47">
        <v>2392.1528124401766</v>
      </c>
      <c r="BF17" s="47">
        <v>2917.7754144211672</v>
      </c>
      <c r="BG17" s="47">
        <v>2943.661585752287</v>
      </c>
      <c r="BH17" s="47">
        <v>2791.3814359315511</v>
      </c>
      <c r="BI17" s="47">
        <v>2920.1095638949955</v>
      </c>
      <c r="BJ17" s="47">
        <v>2830.8143708406701</v>
      </c>
      <c r="BK17" s="47">
        <v>2916.7889626288943</v>
      </c>
      <c r="BL17" s="47">
        <v>2824.3983201954925</v>
      </c>
      <c r="BM17" s="47">
        <v>2998.9343463349442</v>
      </c>
      <c r="BN17" s="47">
        <v>2429.7785093727584</v>
      </c>
      <c r="BO17" s="47">
        <v>2531.0802573937167</v>
      </c>
      <c r="BP17" s="47">
        <v>2447.1109272160379</v>
      </c>
      <c r="BQ17" s="47">
        <v>2770.2870541468938</v>
      </c>
      <c r="BR17" s="47">
        <v>2451.1581567761436</v>
      </c>
      <c r="BS17" s="47">
        <v>2622.41691295589</v>
      </c>
      <c r="BT17" s="43"/>
    </row>
    <row r="18" spans="1:72" ht="15" customHeight="1" x14ac:dyDescent="0.2">
      <c r="A18" s="120" t="s">
        <v>115</v>
      </c>
      <c r="B18" s="121">
        <v>381.3509939289342</v>
      </c>
      <c r="C18" s="121">
        <v>382.805858890965</v>
      </c>
      <c r="D18" s="121">
        <v>406.71404637751988</v>
      </c>
      <c r="E18" s="121">
        <v>491.73210080258121</v>
      </c>
      <c r="F18" s="121">
        <v>395.66282054838615</v>
      </c>
      <c r="G18" s="121">
        <v>447.55895180508946</v>
      </c>
      <c r="H18" s="121">
        <v>458.30563160165406</v>
      </c>
      <c r="I18" s="121">
        <v>540.51559604487056</v>
      </c>
      <c r="J18" s="121">
        <v>363.58837445675374</v>
      </c>
      <c r="K18" s="121">
        <v>623.80949291623529</v>
      </c>
      <c r="L18" s="121">
        <v>507.64766870606752</v>
      </c>
      <c r="M18" s="121">
        <v>543.75746392094391</v>
      </c>
      <c r="N18" s="121">
        <v>526.48945695709938</v>
      </c>
      <c r="O18" s="121">
        <v>563.0579340859756</v>
      </c>
      <c r="P18" s="121">
        <v>582.49546526582787</v>
      </c>
      <c r="Q18" s="121">
        <v>611.71514369109718</v>
      </c>
      <c r="R18" s="121">
        <v>630.34719006924797</v>
      </c>
      <c r="S18" s="121">
        <v>656.65059515306257</v>
      </c>
      <c r="T18" s="121">
        <v>655.19420832653827</v>
      </c>
      <c r="U18" s="121">
        <v>673.63300645115055</v>
      </c>
      <c r="V18" s="121">
        <v>544.57388293922065</v>
      </c>
      <c r="W18" s="121">
        <v>586.42785194967598</v>
      </c>
      <c r="X18" s="121">
        <v>473.84718201569484</v>
      </c>
      <c r="Y18" s="121">
        <v>732.34208309540827</v>
      </c>
      <c r="Z18" s="121">
        <v>682.59830283395684</v>
      </c>
      <c r="AA18" s="121">
        <v>754.31682830754858</v>
      </c>
      <c r="AB18" s="121">
        <v>677.53158597314098</v>
      </c>
      <c r="AC18" s="121">
        <v>860.18728288535317</v>
      </c>
      <c r="AD18" s="121">
        <v>741.12766235817503</v>
      </c>
      <c r="AE18" s="121">
        <v>727.07795765361607</v>
      </c>
      <c r="AF18" s="121">
        <v>711.97875359894635</v>
      </c>
      <c r="AG18" s="121">
        <v>1026.3926263892629</v>
      </c>
      <c r="AH18" s="121">
        <v>709.47079648148497</v>
      </c>
      <c r="AI18" s="121">
        <v>703.7573829937794</v>
      </c>
      <c r="AJ18" s="121">
        <v>834.04632806397626</v>
      </c>
      <c r="AK18" s="121">
        <v>954.18849246075888</v>
      </c>
      <c r="AL18" s="121">
        <v>729.93303526970681</v>
      </c>
      <c r="AM18" s="121">
        <v>793.23605749328942</v>
      </c>
      <c r="AN18" s="121">
        <v>931.06158957287994</v>
      </c>
      <c r="AO18" s="121">
        <v>1089.3703176641231</v>
      </c>
      <c r="AP18" s="121">
        <v>953.90286626990758</v>
      </c>
      <c r="AQ18" s="121">
        <v>1002.9067730150163</v>
      </c>
      <c r="AR18" s="121">
        <v>1110.6534245149724</v>
      </c>
      <c r="AS18" s="121">
        <v>1201.0209362001044</v>
      </c>
      <c r="AT18" s="121">
        <v>983.45057148727483</v>
      </c>
      <c r="AU18" s="121">
        <v>1003.1029585075289</v>
      </c>
      <c r="AV18" s="121">
        <v>1040.580250024703</v>
      </c>
      <c r="AW18" s="121">
        <v>1109.7662199804931</v>
      </c>
      <c r="AX18" s="121">
        <v>1115.675679644484</v>
      </c>
      <c r="AY18" s="121">
        <v>1081.4863024839162</v>
      </c>
      <c r="AZ18" s="121">
        <v>1093.0449980091205</v>
      </c>
      <c r="BA18" s="121">
        <v>1133.100019862479</v>
      </c>
      <c r="BB18" s="121">
        <v>1096.1603927631497</v>
      </c>
      <c r="BC18" s="121">
        <v>1123.9667750169031</v>
      </c>
      <c r="BD18" s="121">
        <v>1075.1217861979353</v>
      </c>
      <c r="BE18" s="121">
        <v>1233.3850460220117</v>
      </c>
      <c r="BF18" s="121">
        <v>1478.9884092112618</v>
      </c>
      <c r="BG18" s="121">
        <v>1404.3756229587009</v>
      </c>
      <c r="BH18" s="121">
        <v>1393.3209514894365</v>
      </c>
      <c r="BI18" s="121">
        <v>1448.6920163405996</v>
      </c>
      <c r="BJ18" s="121">
        <v>1239.9631915208822</v>
      </c>
      <c r="BK18" s="121">
        <v>1412.8018044110718</v>
      </c>
      <c r="BL18" s="121">
        <v>1466.2005675132527</v>
      </c>
      <c r="BM18" s="121">
        <v>1847.6884365547921</v>
      </c>
      <c r="BN18" s="121">
        <v>956.62653752988683</v>
      </c>
      <c r="BO18" s="121">
        <v>1011.4795967519269</v>
      </c>
      <c r="BP18" s="121">
        <v>1232.1675574662809</v>
      </c>
      <c r="BQ18" s="121">
        <v>1449.6523838556022</v>
      </c>
      <c r="BR18" s="121">
        <v>1103.027988262701</v>
      </c>
      <c r="BS18" s="121">
        <v>1316.6129828900257</v>
      </c>
      <c r="BT18" s="43"/>
    </row>
    <row r="19" spans="1:72" ht="15" customHeight="1" x14ac:dyDescent="0.2">
      <c r="A19" s="46" t="s">
        <v>77</v>
      </c>
      <c r="B19" s="47">
        <v>562.04268716847093</v>
      </c>
      <c r="C19" s="47">
        <v>559.54351462111993</v>
      </c>
      <c r="D19" s="47">
        <v>554.54883246832674</v>
      </c>
      <c r="E19" s="47">
        <v>547.06396574208202</v>
      </c>
      <c r="F19" s="47">
        <v>537.09189994093742</v>
      </c>
      <c r="G19" s="47">
        <v>537.56005593067516</v>
      </c>
      <c r="H19" s="47">
        <v>548.46088627062625</v>
      </c>
      <c r="I19" s="47">
        <v>569.71615785776146</v>
      </c>
      <c r="J19" s="47">
        <v>601.17486761798966</v>
      </c>
      <c r="K19" s="47">
        <v>625.14584104183575</v>
      </c>
      <c r="L19" s="47">
        <v>641.74021324129274</v>
      </c>
      <c r="M19" s="47">
        <v>651.03307809888179</v>
      </c>
      <c r="N19" s="47">
        <v>653.06671469457376</v>
      </c>
      <c r="O19" s="47">
        <v>646.46462252447657</v>
      </c>
      <c r="P19" s="47">
        <v>631.32283409592753</v>
      </c>
      <c r="Q19" s="47">
        <v>607.93282868502206</v>
      </c>
      <c r="R19" s="47">
        <v>576.79911045445851</v>
      </c>
      <c r="S19" s="47">
        <v>588.58593087330257</v>
      </c>
      <c r="T19" s="47">
        <v>641.47946280880547</v>
      </c>
      <c r="U19" s="47">
        <v>735.53949586343299</v>
      </c>
      <c r="V19" s="47">
        <v>872.74235746695479</v>
      </c>
      <c r="W19" s="47">
        <v>953.46650213335272</v>
      </c>
      <c r="X19" s="47">
        <v>976.7605841626397</v>
      </c>
      <c r="Y19" s="47">
        <v>943.00655623705234</v>
      </c>
      <c r="Z19" s="47">
        <v>853.93948883553662</v>
      </c>
      <c r="AA19" s="47">
        <v>805.27471717619665</v>
      </c>
      <c r="AB19" s="47">
        <v>795.27700555253364</v>
      </c>
      <c r="AC19" s="47">
        <v>823.13478843573387</v>
      </c>
      <c r="AD19" s="47">
        <v>888.9747210325811</v>
      </c>
      <c r="AE19" s="47">
        <v>939.59594456015623</v>
      </c>
      <c r="AF19" s="47">
        <v>974.86462749077805</v>
      </c>
      <c r="AG19" s="47">
        <v>994.75870691648447</v>
      </c>
      <c r="AH19" s="47">
        <v>999.36780952253991</v>
      </c>
      <c r="AI19" s="47">
        <v>999.60552148331954</v>
      </c>
      <c r="AJ19" s="47">
        <v>995.51798929342135</v>
      </c>
      <c r="AK19" s="47">
        <v>987.04967970071868</v>
      </c>
      <c r="AL19" s="47">
        <v>974.04406103168685</v>
      </c>
      <c r="AM19" s="47">
        <v>968.12018123054406</v>
      </c>
      <c r="AN19" s="47">
        <v>969.36793627116754</v>
      </c>
      <c r="AO19" s="47">
        <v>977.30682146660126</v>
      </c>
      <c r="AP19" s="47">
        <v>990.86903525773801</v>
      </c>
      <c r="AQ19" s="47">
        <v>996.38014506973786</v>
      </c>
      <c r="AR19" s="47">
        <v>995.00153512873499</v>
      </c>
      <c r="AS19" s="47">
        <v>986.88028454378934</v>
      </c>
      <c r="AT19" s="47">
        <v>971.14421104280382</v>
      </c>
      <c r="AU19" s="47">
        <v>1000.7847059132599</v>
      </c>
      <c r="AV19" s="47">
        <v>1075.6929120068839</v>
      </c>
      <c r="AW19" s="47">
        <v>1191.6711710370528</v>
      </c>
      <c r="AX19" s="47">
        <v>1340.1898942167443</v>
      </c>
      <c r="AY19" s="47">
        <v>1383.2429136973019</v>
      </c>
      <c r="AZ19" s="47">
        <v>1328.7191480622073</v>
      </c>
      <c r="BA19" s="47">
        <v>1163.9330440237454</v>
      </c>
      <c r="BB19" s="47">
        <v>855.77879471383915</v>
      </c>
      <c r="BC19" s="47">
        <v>634.07818676385079</v>
      </c>
      <c r="BD19" s="47">
        <v>531.74443384338849</v>
      </c>
      <c r="BE19" s="47">
        <v>561.29858467892143</v>
      </c>
      <c r="BF19" s="47">
        <v>715.68980378022559</v>
      </c>
      <c r="BG19" s="47">
        <v>865.78350296235521</v>
      </c>
      <c r="BH19" s="47">
        <v>1015.9837240959224</v>
      </c>
      <c r="BI19" s="47">
        <v>1170.0869691614967</v>
      </c>
      <c r="BJ19" s="47">
        <v>1332.1307822056563</v>
      </c>
      <c r="BK19" s="47">
        <v>1486.8845737712161</v>
      </c>
      <c r="BL19" s="47">
        <v>1633.8238574564043</v>
      </c>
      <c r="BM19" s="47">
        <v>1772.6297865667241</v>
      </c>
      <c r="BN19" s="47">
        <v>1899.0354544677214</v>
      </c>
      <c r="BO19" s="47">
        <v>1976.8884217684852</v>
      </c>
      <c r="BP19" s="47">
        <v>2010.4894050616865</v>
      </c>
      <c r="BQ19" s="47">
        <v>1987.6527970944574</v>
      </c>
      <c r="BR19" s="47">
        <v>1884.8490095034604</v>
      </c>
      <c r="BS19" s="47">
        <v>1837.7848347819518</v>
      </c>
      <c r="BT19" s="43"/>
    </row>
    <row r="20" spans="1:72" s="53" customFormat="1" ht="15" customHeight="1" x14ac:dyDescent="0.25">
      <c r="A20" s="118" t="s">
        <v>78</v>
      </c>
      <c r="B20" s="119">
        <v>28100.436853134826</v>
      </c>
      <c r="C20" s="119">
        <v>29220.560281996542</v>
      </c>
      <c r="D20" s="119">
        <v>27762.791624166137</v>
      </c>
      <c r="E20" s="119">
        <v>31175.997240702483</v>
      </c>
      <c r="F20" s="119">
        <v>29827.945537146032</v>
      </c>
      <c r="G20" s="119">
        <v>29663.469361721945</v>
      </c>
      <c r="H20" s="119">
        <v>32825.98567937607</v>
      </c>
      <c r="I20" s="119">
        <v>36533.810421755959</v>
      </c>
      <c r="J20" s="119">
        <v>32518.562310169254</v>
      </c>
      <c r="K20" s="119">
        <v>31958.206366084687</v>
      </c>
      <c r="L20" s="119">
        <v>33694.148281536123</v>
      </c>
      <c r="M20" s="119">
        <v>33338.032042209925</v>
      </c>
      <c r="N20" s="119">
        <v>32404.99405942369</v>
      </c>
      <c r="O20" s="119">
        <v>33894.252474643086</v>
      </c>
      <c r="P20" s="119">
        <v>33781.184063757566</v>
      </c>
      <c r="Q20" s="119">
        <v>33965.384402175638</v>
      </c>
      <c r="R20" s="119">
        <v>33073.290603622001</v>
      </c>
      <c r="S20" s="119">
        <v>34931.081804053043</v>
      </c>
      <c r="T20" s="119">
        <v>36041.559335988226</v>
      </c>
      <c r="U20" s="119">
        <v>37483.205256336747</v>
      </c>
      <c r="V20" s="119">
        <v>34691.536992293833</v>
      </c>
      <c r="W20" s="119">
        <v>35333.232477199483</v>
      </c>
      <c r="X20" s="119">
        <v>36630.225710354702</v>
      </c>
      <c r="Y20" s="119">
        <v>39432.730820151985</v>
      </c>
      <c r="Z20" s="119">
        <v>37195.480962657995</v>
      </c>
      <c r="AA20" s="119">
        <v>36141.195908654699</v>
      </c>
      <c r="AB20" s="119">
        <v>36578.464713451751</v>
      </c>
      <c r="AC20" s="119">
        <v>39152.868415235578</v>
      </c>
      <c r="AD20" s="119">
        <v>37300.644778689464</v>
      </c>
      <c r="AE20" s="119">
        <v>36825.626577878531</v>
      </c>
      <c r="AF20" s="119">
        <v>37399.021877054853</v>
      </c>
      <c r="AG20" s="119">
        <v>38935.05476637715</v>
      </c>
      <c r="AH20" s="119">
        <v>37738.896992932045</v>
      </c>
      <c r="AI20" s="119">
        <v>37388.793733610699</v>
      </c>
      <c r="AJ20" s="119">
        <v>37177.696061144437</v>
      </c>
      <c r="AK20" s="119">
        <v>41043.378212312804</v>
      </c>
      <c r="AL20" s="119">
        <v>40031.923459353828</v>
      </c>
      <c r="AM20" s="119">
        <v>39562.303223339972</v>
      </c>
      <c r="AN20" s="119">
        <v>40293.202503137887</v>
      </c>
      <c r="AO20" s="119">
        <v>42875.44881416831</v>
      </c>
      <c r="AP20" s="119">
        <v>43181.231852987119</v>
      </c>
      <c r="AQ20" s="119">
        <v>41237.434399428566</v>
      </c>
      <c r="AR20" s="119">
        <v>42104.048005353274</v>
      </c>
      <c r="AS20" s="119">
        <v>44362.985742231038</v>
      </c>
      <c r="AT20" s="119">
        <v>42452.178774508204</v>
      </c>
      <c r="AU20" s="119">
        <v>43392.452563258346</v>
      </c>
      <c r="AV20" s="119">
        <v>45982.500588294708</v>
      </c>
      <c r="AW20" s="119">
        <v>46516.823073938773</v>
      </c>
      <c r="AX20" s="119">
        <v>46328.614618462889</v>
      </c>
      <c r="AY20" s="119">
        <v>46362.240815922007</v>
      </c>
      <c r="AZ20" s="119">
        <v>49284.624093800405</v>
      </c>
      <c r="BA20" s="119">
        <v>52231.672471814716</v>
      </c>
      <c r="BB20" s="119">
        <v>46806.879556059968</v>
      </c>
      <c r="BC20" s="119">
        <v>30863.359861628327</v>
      </c>
      <c r="BD20" s="119">
        <v>36541.431679048444</v>
      </c>
      <c r="BE20" s="119">
        <v>38942.131903263253</v>
      </c>
      <c r="BF20" s="119">
        <v>36337.082241325006</v>
      </c>
      <c r="BG20" s="119">
        <v>40501.79779183113</v>
      </c>
      <c r="BH20" s="119">
        <v>42046.690491305562</v>
      </c>
      <c r="BI20" s="119">
        <v>47576.28247553829</v>
      </c>
      <c r="BJ20" s="119">
        <v>45999.158763323052</v>
      </c>
      <c r="BK20" s="119">
        <v>47571.245242256096</v>
      </c>
      <c r="BL20" s="119">
        <v>52114.78562809006</v>
      </c>
      <c r="BM20" s="119">
        <v>54688.854366330765</v>
      </c>
      <c r="BN20" s="119">
        <v>52788.246598928352</v>
      </c>
      <c r="BO20" s="119">
        <v>51205.432839474968</v>
      </c>
      <c r="BP20" s="119">
        <v>55701.001484185945</v>
      </c>
      <c r="BQ20" s="119">
        <v>60169.058704390409</v>
      </c>
      <c r="BR20" s="119">
        <v>59631.372083157876</v>
      </c>
      <c r="BS20" s="119">
        <v>57011.296226711158</v>
      </c>
      <c r="BT20" s="51"/>
    </row>
    <row r="21" spans="1:72" ht="15" customHeight="1" x14ac:dyDescent="0.2">
      <c r="A21" s="44" t="s">
        <v>79</v>
      </c>
      <c r="B21" s="45">
        <v>3851.3987781301362</v>
      </c>
      <c r="C21" s="45">
        <v>4055.786355593631</v>
      </c>
      <c r="D21" s="45">
        <v>4071.2913025544121</v>
      </c>
      <c r="E21" s="45">
        <v>4746.0385637218233</v>
      </c>
      <c r="F21" s="45">
        <v>4232.2875337750957</v>
      </c>
      <c r="G21" s="45">
        <v>4650.3790847734845</v>
      </c>
      <c r="H21" s="45">
        <v>4665.9446613709315</v>
      </c>
      <c r="I21" s="45">
        <v>5230.1667200804895</v>
      </c>
      <c r="J21" s="45">
        <v>4050.38296582972</v>
      </c>
      <c r="K21" s="45">
        <v>4092.7222974337924</v>
      </c>
      <c r="L21" s="45">
        <v>4320.2611900258571</v>
      </c>
      <c r="M21" s="45">
        <v>4280.0565467106262</v>
      </c>
      <c r="N21" s="45">
        <v>3841.1525093454525</v>
      </c>
      <c r="O21" s="45">
        <v>4602.1587803831289</v>
      </c>
      <c r="P21" s="45">
        <v>4618.955570650287</v>
      </c>
      <c r="Q21" s="45">
        <v>4854.8281396211323</v>
      </c>
      <c r="R21" s="45">
        <v>4685.6838254942359</v>
      </c>
      <c r="S21" s="45">
        <v>5153.9344629888819</v>
      </c>
      <c r="T21" s="45">
        <v>4871.9575006788091</v>
      </c>
      <c r="U21" s="45">
        <v>6024.6332108380702</v>
      </c>
      <c r="V21" s="45">
        <v>4713.1910564865275</v>
      </c>
      <c r="W21" s="45">
        <v>4469.3442042543738</v>
      </c>
      <c r="X21" s="45">
        <v>4779.9297736031995</v>
      </c>
      <c r="Y21" s="45">
        <v>5084.9779656558994</v>
      </c>
      <c r="Z21" s="45">
        <v>4460.807183907008</v>
      </c>
      <c r="AA21" s="45">
        <v>4723.4873687224408</v>
      </c>
      <c r="AB21" s="45">
        <v>5108.393368035604</v>
      </c>
      <c r="AC21" s="45">
        <v>5186.0040793349472</v>
      </c>
      <c r="AD21" s="45">
        <v>4543.1682149379312</v>
      </c>
      <c r="AE21" s="45">
        <v>4620.5148184045793</v>
      </c>
      <c r="AF21" s="45">
        <v>4667.7030243137679</v>
      </c>
      <c r="AG21" s="45">
        <v>5258.9129423437244</v>
      </c>
      <c r="AH21" s="45">
        <v>4831.9461576949316</v>
      </c>
      <c r="AI21" s="45">
        <v>5158.8686933415565</v>
      </c>
      <c r="AJ21" s="45">
        <v>4796.8275489343378</v>
      </c>
      <c r="AK21" s="45">
        <v>5774.4066000291732</v>
      </c>
      <c r="AL21" s="45">
        <v>5290.8914330681118</v>
      </c>
      <c r="AM21" s="45">
        <v>5259.4856274450894</v>
      </c>
      <c r="AN21" s="45">
        <v>5326.3073931829822</v>
      </c>
      <c r="AO21" s="45">
        <v>5762.5125463038148</v>
      </c>
      <c r="AP21" s="45">
        <v>6068.5926793067056</v>
      </c>
      <c r="AQ21" s="45">
        <v>5886.7855589403371</v>
      </c>
      <c r="AR21" s="45">
        <v>5880.6413766374644</v>
      </c>
      <c r="AS21" s="45">
        <v>6573.4563851154908</v>
      </c>
      <c r="AT21" s="45">
        <v>6293.6030669196098</v>
      </c>
      <c r="AU21" s="45">
        <v>6382.5867766803785</v>
      </c>
      <c r="AV21" s="45">
        <v>6800.3018857960014</v>
      </c>
      <c r="AW21" s="45">
        <v>8165.7902706040086</v>
      </c>
      <c r="AX21" s="45">
        <v>6415.9812482052703</v>
      </c>
      <c r="AY21" s="45">
        <v>6602.8786272219104</v>
      </c>
      <c r="AZ21" s="45">
        <v>6840.4895725304068</v>
      </c>
      <c r="BA21" s="45">
        <v>7762.0875520424115</v>
      </c>
      <c r="BB21" s="45">
        <v>7636.8787508479081</v>
      </c>
      <c r="BC21" s="45">
        <v>4577.3157237933337</v>
      </c>
      <c r="BD21" s="45">
        <v>4867.1181267830398</v>
      </c>
      <c r="BE21" s="45">
        <v>6084.6813985757208</v>
      </c>
      <c r="BF21" s="45">
        <v>5358.311755065828</v>
      </c>
      <c r="BG21" s="45">
        <v>5302.4787513637002</v>
      </c>
      <c r="BH21" s="45">
        <v>6530.9401024931494</v>
      </c>
      <c r="BI21" s="45">
        <v>7615.2703910773216</v>
      </c>
      <c r="BJ21" s="45">
        <v>7669.7890468957248</v>
      </c>
      <c r="BK21" s="45">
        <v>8629.4777563668886</v>
      </c>
      <c r="BL21" s="45">
        <v>9243.0460221085941</v>
      </c>
      <c r="BM21" s="45">
        <v>9711.3031746287888</v>
      </c>
      <c r="BN21" s="45">
        <v>9161.1553799631474</v>
      </c>
      <c r="BO21" s="45">
        <v>9826.2215550654619</v>
      </c>
      <c r="BP21" s="45">
        <v>9192.6388635899293</v>
      </c>
      <c r="BQ21" s="45">
        <v>9911.2542668109036</v>
      </c>
      <c r="BR21" s="45">
        <v>10492.647809179629</v>
      </c>
      <c r="BS21" s="45">
        <v>10305.894414803521</v>
      </c>
      <c r="BT21" s="43"/>
    </row>
    <row r="22" spans="1:72" ht="15" customHeight="1" x14ac:dyDescent="0.25">
      <c r="A22" s="49" t="s">
        <v>80</v>
      </c>
      <c r="B22" s="50">
        <v>31951.835631264963</v>
      </c>
      <c r="C22" s="50">
        <v>33276.34663759017</v>
      </c>
      <c r="D22" s="50">
        <v>31834.082926720552</v>
      </c>
      <c r="E22" s="50">
        <v>35922.035804424311</v>
      </c>
      <c r="F22" s="50">
        <v>34060.233070921131</v>
      </c>
      <c r="G22" s="50">
        <v>34313.848446495431</v>
      </c>
      <c r="H22" s="50">
        <v>37491.930340747007</v>
      </c>
      <c r="I22" s="50">
        <v>41763.977141836447</v>
      </c>
      <c r="J22" s="50">
        <v>36568.945275998973</v>
      </c>
      <c r="K22" s="50">
        <v>36050.928663518484</v>
      </c>
      <c r="L22" s="50">
        <v>38014.409471561987</v>
      </c>
      <c r="M22" s="50">
        <v>37618.088588920546</v>
      </c>
      <c r="N22" s="50">
        <v>36246.146568769145</v>
      </c>
      <c r="O22" s="50">
        <v>38496.411255026222</v>
      </c>
      <c r="P22" s="50">
        <v>38400.139634407853</v>
      </c>
      <c r="Q22" s="50">
        <v>38820.212541796769</v>
      </c>
      <c r="R22" s="50">
        <v>37758.974429116235</v>
      </c>
      <c r="S22" s="50">
        <v>40085.01626704193</v>
      </c>
      <c r="T22" s="50">
        <v>40913.516836667033</v>
      </c>
      <c r="U22" s="50">
        <v>43507.838467174821</v>
      </c>
      <c r="V22" s="50">
        <v>39404.728048780358</v>
      </c>
      <c r="W22" s="50">
        <v>39802.576681453851</v>
      </c>
      <c r="X22" s="50">
        <v>41410.155483957904</v>
      </c>
      <c r="Y22" s="50">
        <v>44517.708785807888</v>
      </c>
      <c r="Z22" s="50">
        <v>41656.288146565006</v>
      </c>
      <c r="AA22" s="50">
        <v>40864.683277377138</v>
      </c>
      <c r="AB22" s="50">
        <v>41686.858081487357</v>
      </c>
      <c r="AC22" s="50">
        <v>44338.872494570525</v>
      </c>
      <c r="AD22" s="50">
        <v>41843.812993627398</v>
      </c>
      <c r="AE22" s="50">
        <v>41446.141396283107</v>
      </c>
      <c r="AF22" s="50">
        <v>42066.724901368623</v>
      </c>
      <c r="AG22" s="50">
        <v>44193.967708720877</v>
      </c>
      <c r="AH22" s="50">
        <v>42570.84315062697</v>
      </c>
      <c r="AI22" s="50">
        <v>42547.662426952258</v>
      </c>
      <c r="AJ22" s="50">
        <v>41974.523610078773</v>
      </c>
      <c r="AK22" s="50">
        <v>46817.784812341975</v>
      </c>
      <c r="AL22" s="50">
        <v>45322.814892421935</v>
      </c>
      <c r="AM22" s="50">
        <v>44821.788850785058</v>
      </c>
      <c r="AN22" s="50">
        <v>45619.509896320866</v>
      </c>
      <c r="AO22" s="50">
        <v>48637.961360472131</v>
      </c>
      <c r="AP22" s="50">
        <v>49249.824532293824</v>
      </c>
      <c r="AQ22" s="50">
        <v>47124.219958368907</v>
      </c>
      <c r="AR22" s="50">
        <v>47984.689381990742</v>
      </c>
      <c r="AS22" s="50">
        <v>50936.442127346534</v>
      </c>
      <c r="AT22" s="50">
        <v>48745.781841427808</v>
      </c>
      <c r="AU22" s="50">
        <v>49775.039339938732</v>
      </c>
      <c r="AV22" s="50">
        <v>52782.802474090713</v>
      </c>
      <c r="AW22" s="50">
        <v>54682.613344542777</v>
      </c>
      <c r="AX22" s="50">
        <v>52744.595866668162</v>
      </c>
      <c r="AY22" s="50">
        <v>52965.119443143922</v>
      </c>
      <c r="AZ22" s="50">
        <v>56125.113666330806</v>
      </c>
      <c r="BA22" s="50">
        <v>59993.760023857125</v>
      </c>
      <c r="BB22" s="50">
        <v>54443.758306907876</v>
      </c>
      <c r="BC22" s="50">
        <v>35440.675585421661</v>
      </c>
      <c r="BD22" s="50">
        <v>41408.549805831477</v>
      </c>
      <c r="BE22" s="50">
        <v>45026.813301838978</v>
      </c>
      <c r="BF22" s="50">
        <v>41695.393996390834</v>
      </c>
      <c r="BG22" s="50">
        <v>45804.276543194828</v>
      </c>
      <c r="BH22" s="50">
        <v>48577.630593798713</v>
      </c>
      <c r="BI22" s="50">
        <v>55191.552866615617</v>
      </c>
      <c r="BJ22" s="50">
        <v>53668.947810218779</v>
      </c>
      <c r="BK22" s="50">
        <v>56200.722998622987</v>
      </c>
      <c r="BL22" s="50">
        <v>61357.831650198656</v>
      </c>
      <c r="BM22" s="50">
        <v>64400.157540959553</v>
      </c>
      <c r="BN22" s="50">
        <v>61949.401978891503</v>
      </c>
      <c r="BO22" s="50">
        <v>61031.654394540426</v>
      </c>
      <c r="BP22" s="50">
        <v>64893.640347775872</v>
      </c>
      <c r="BQ22" s="50">
        <v>70080.312971201318</v>
      </c>
      <c r="BR22" s="50">
        <v>70124.019892337499</v>
      </c>
      <c r="BS22" s="50">
        <v>67317.190641514695</v>
      </c>
      <c r="BT22" s="51"/>
    </row>
    <row r="24" spans="1:72" ht="15" customHeight="1" x14ac:dyDescent="0.2">
      <c r="A24" s="32" t="s">
        <v>113</v>
      </c>
    </row>
  </sheetData>
  <pageMargins left="9.4791666666666663E-2" right="0.70866141732283472" top="0.47782738095238098" bottom="0.74803149606299213" header="0.31496062992125984" footer="0.31496062992125984"/>
  <pageSetup paperSize="9" scale="13" orientation="portrait" r:id="rId1"/>
  <headerFooter>
    <oddHeader>&amp;C&amp;G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24"/>
  <sheetViews>
    <sheetView showGridLines="0" view="pageLayout" zoomScale="112" zoomScaleNormal="100" zoomScaleSheetLayoutView="25" zoomScalePageLayoutView="112" workbookViewId="0">
      <selection activeCell="BS22" sqref="BS22"/>
    </sheetView>
  </sheetViews>
  <sheetFormatPr defaultColWidth="9.140625" defaultRowHeight="15" customHeight="1" x14ac:dyDescent="0.2"/>
  <cols>
    <col min="1" max="1" width="51.570312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1" width="9.42578125" style="1" customWidth="1"/>
    <col min="72" max="16384" width="9.140625" style="1"/>
  </cols>
  <sheetData>
    <row r="1" spans="1:71" ht="15" customHeight="1" x14ac:dyDescent="0.25">
      <c r="A1" s="52" t="s">
        <v>149</v>
      </c>
    </row>
    <row r="2" spans="1:71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120</v>
      </c>
      <c r="BO2" s="125" t="s">
        <v>122</v>
      </c>
      <c r="BP2" s="125" t="s">
        <v>125</v>
      </c>
      <c r="BQ2" s="125" t="s">
        <v>132</v>
      </c>
      <c r="BR2" s="131" t="s">
        <v>141</v>
      </c>
      <c r="BS2" s="131" t="s">
        <v>154</v>
      </c>
    </row>
    <row r="3" spans="1:71" ht="15" customHeight="1" x14ac:dyDescent="0.2">
      <c r="A3" s="41" t="s">
        <v>65</v>
      </c>
      <c r="B3" s="42">
        <v>1998.6559167275816</v>
      </c>
      <c r="C3" s="42">
        <v>1800.8205379799158</v>
      </c>
      <c r="D3" s="42">
        <v>1179.6427988059713</v>
      </c>
      <c r="E3" s="42">
        <v>1403.8445870323919</v>
      </c>
      <c r="F3" s="42">
        <v>2118.7837599255868</v>
      </c>
      <c r="G3" s="42">
        <v>1668.5626478054351</v>
      </c>
      <c r="H3" s="42">
        <v>1236.1438824995562</v>
      </c>
      <c r="I3" s="42">
        <v>1611.2223367939421</v>
      </c>
      <c r="J3" s="42">
        <v>2332.9224141249638</v>
      </c>
      <c r="K3" s="42">
        <v>2025.1348927856034</v>
      </c>
      <c r="L3" s="42">
        <v>1240.7579028955915</v>
      </c>
      <c r="M3" s="42">
        <v>1766.883265591136</v>
      </c>
      <c r="N3" s="42">
        <v>2840.1197799944671</v>
      </c>
      <c r="O3" s="42">
        <v>1837.3616931052329</v>
      </c>
      <c r="P3" s="42">
        <v>1004.5897375460266</v>
      </c>
      <c r="Q3" s="42">
        <v>1364.1626424256119</v>
      </c>
      <c r="R3" s="42">
        <v>2592.1231841186645</v>
      </c>
      <c r="S3" s="42">
        <v>2371.8442250096418</v>
      </c>
      <c r="T3" s="42">
        <v>1122.4825401645126</v>
      </c>
      <c r="U3" s="42">
        <v>1513.8848406167497</v>
      </c>
      <c r="V3" s="42">
        <v>2688.5941329857897</v>
      </c>
      <c r="W3" s="42">
        <v>2481.2193364265586</v>
      </c>
      <c r="X3" s="42">
        <v>1258.5926775600835</v>
      </c>
      <c r="Y3" s="42">
        <v>1770.2372885887751</v>
      </c>
      <c r="Z3" s="42">
        <v>2676.773804259597</v>
      </c>
      <c r="AA3" s="42">
        <v>2484.5890550458894</v>
      </c>
      <c r="AB3" s="42">
        <v>1146.008384000196</v>
      </c>
      <c r="AC3" s="42">
        <v>1625.4270831802671</v>
      </c>
      <c r="AD3" s="42">
        <v>2545.6137046817153</v>
      </c>
      <c r="AE3" s="42">
        <v>2564.792863074365</v>
      </c>
      <c r="AF3" s="42">
        <v>1286.9671069470476</v>
      </c>
      <c r="AG3" s="42">
        <v>1634.0123064062798</v>
      </c>
      <c r="AH3" s="42">
        <v>2803.647998461558</v>
      </c>
      <c r="AI3" s="42">
        <v>2551.5934334812482</v>
      </c>
      <c r="AJ3" s="42">
        <v>1217.2670866123415</v>
      </c>
      <c r="AK3" s="42">
        <v>2037.3824814448517</v>
      </c>
      <c r="AL3" s="42">
        <v>3003.0425762663031</v>
      </c>
      <c r="AM3" s="42">
        <v>2392.4936820337075</v>
      </c>
      <c r="AN3" s="42">
        <v>1589.765315459689</v>
      </c>
      <c r="AO3" s="42">
        <v>2402.1744262403008</v>
      </c>
      <c r="AP3" s="42">
        <v>2464.6572625358772</v>
      </c>
      <c r="AQ3" s="42">
        <v>2105.8345428739672</v>
      </c>
      <c r="AR3" s="42">
        <v>1490.5196115363326</v>
      </c>
      <c r="AS3" s="42">
        <v>1873.1960871986309</v>
      </c>
      <c r="AT3" s="42">
        <v>1949.8335881977252</v>
      </c>
      <c r="AU3" s="42">
        <v>1710.2038721495417</v>
      </c>
      <c r="AV3" s="42">
        <v>1574.9245288285401</v>
      </c>
      <c r="AW3" s="42">
        <v>1304.2546338346822</v>
      </c>
      <c r="AX3" s="42">
        <v>1515.3166547422343</v>
      </c>
      <c r="AY3" s="42">
        <v>1317.0750955948176</v>
      </c>
      <c r="AZ3" s="42">
        <v>1495.2633573802902</v>
      </c>
      <c r="BA3" s="42">
        <v>2083.5888432395991</v>
      </c>
      <c r="BB3" s="42">
        <v>2423.1885063932727</v>
      </c>
      <c r="BC3" s="42">
        <v>1797.9945665010418</v>
      </c>
      <c r="BD3" s="42">
        <v>1555.8534830365022</v>
      </c>
      <c r="BE3" s="42">
        <v>1940.6389639770514</v>
      </c>
      <c r="BF3" s="42">
        <v>2355.9211574962678</v>
      </c>
      <c r="BG3" s="42">
        <v>1562.5245009502896</v>
      </c>
      <c r="BH3" s="42">
        <v>1607.2317039760051</v>
      </c>
      <c r="BI3" s="42">
        <v>1697.6888276752097</v>
      </c>
      <c r="BJ3" s="42">
        <v>1868.9707719040744</v>
      </c>
      <c r="BK3" s="42">
        <v>1547.681267119548</v>
      </c>
      <c r="BL3" s="42">
        <v>1452.0113937923927</v>
      </c>
      <c r="BM3" s="42">
        <v>1801.0190660406756</v>
      </c>
      <c r="BN3" s="42">
        <v>1782.5063789965097</v>
      </c>
      <c r="BO3" s="42">
        <v>1219.1405220249362</v>
      </c>
      <c r="BP3" s="42">
        <v>1333.4999884346357</v>
      </c>
      <c r="BQ3" s="42">
        <v>1496.5062677076255</v>
      </c>
      <c r="BR3" s="42">
        <v>2119.9306761259008</v>
      </c>
      <c r="BS3" s="42">
        <v>1282.0097393012186</v>
      </c>
    </row>
    <row r="4" spans="1:71" ht="15" customHeight="1" x14ac:dyDescent="0.2">
      <c r="A4" s="44" t="s">
        <v>114</v>
      </c>
      <c r="B4" s="45">
        <v>400.81974407367443</v>
      </c>
      <c r="C4" s="45">
        <v>454.39381493835344</v>
      </c>
      <c r="D4" s="45">
        <v>509.05542284754694</v>
      </c>
      <c r="E4" s="45">
        <v>379.5036950839031</v>
      </c>
      <c r="F4" s="45">
        <v>358.066007707636</v>
      </c>
      <c r="G4" s="45">
        <v>368.40109435532378</v>
      </c>
      <c r="H4" s="45">
        <v>316.11743326560645</v>
      </c>
      <c r="I4" s="45">
        <v>325.41606645023978</v>
      </c>
      <c r="J4" s="45">
        <v>406.61992309415456</v>
      </c>
      <c r="K4" s="45">
        <v>483.60643968420339</v>
      </c>
      <c r="L4" s="45">
        <v>520.50088988575317</v>
      </c>
      <c r="M4" s="45">
        <v>504.63550661952399</v>
      </c>
      <c r="N4" s="45">
        <v>454.61671029830046</v>
      </c>
      <c r="O4" s="45">
        <v>508.44553195352682</v>
      </c>
      <c r="P4" s="45">
        <v>561.62352756057578</v>
      </c>
      <c r="Q4" s="45">
        <v>462.38935101149866</v>
      </c>
      <c r="R4" s="45">
        <v>283.4917322893636</v>
      </c>
      <c r="S4" s="45">
        <v>317.70585538792255</v>
      </c>
      <c r="T4" s="45">
        <v>316.58080096670494</v>
      </c>
      <c r="U4" s="45">
        <v>417.84079348062346</v>
      </c>
      <c r="V4" s="45">
        <v>392.85308397848922</v>
      </c>
      <c r="W4" s="45">
        <v>492.80725701399354</v>
      </c>
      <c r="X4" s="45">
        <v>504.50394591564009</v>
      </c>
      <c r="Y4" s="45">
        <v>379.74023187555957</v>
      </c>
      <c r="Z4" s="45">
        <v>477.3653877616311</v>
      </c>
      <c r="AA4" s="45">
        <v>534.62289431552063</v>
      </c>
      <c r="AB4" s="45">
        <v>583.37495416531192</v>
      </c>
      <c r="AC4" s="45">
        <v>555.32015215182787</v>
      </c>
      <c r="AD4" s="45">
        <v>455.96091838124903</v>
      </c>
      <c r="AE4" s="45">
        <v>553.30121711079767</v>
      </c>
      <c r="AF4" s="45">
        <v>618.00471410040734</v>
      </c>
      <c r="AG4" s="45">
        <v>532.9475340404623</v>
      </c>
      <c r="AH4" s="45">
        <v>474.0933564578587</v>
      </c>
      <c r="AI4" s="45">
        <v>563.67184421464299</v>
      </c>
      <c r="AJ4" s="45">
        <v>721.2114702474081</v>
      </c>
      <c r="AK4" s="45">
        <v>775.8353290800876</v>
      </c>
      <c r="AL4" s="45">
        <v>506.89795990131654</v>
      </c>
      <c r="AM4" s="45">
        <v>524.85483538134451</v>
      </c>
      <c r="AN4" s="45">
        <v>993.92741056589955</v>
      </c>
      <c r="AO4" s="45">
        <v>485.64379415143566</v>
      </c>
      <c r="AP4" s="45">
        <v>615.86584611143633</v>
      </c>
      <c r="AQ4" s="45">
        <v>526.37675887250828</v>
      </c>
      <c r="AR4" s="45">
        <v>734.68120021693824</v>
      </c>
      <c r="AS4" s="45">
        <v>599.29976261589536</v>
      </c>
      <c r="AT4" s="45">
        <v>565.8492297143913</v>
      </c>
      <c r="AU4" s="45">
        <v>464.06512885362957</v>
      </c>
      <c r="AV4" s="45">
        <v>885.45883350809925</v>
      </c>
      <c r="AW4" s="45">
        <v>569.83056036204061</v>
      </c>
      <c r="AX4" s="45">
        <v>652.96812938302935</v>
      </c>
      <c r="AY4" s="45">
        <v>661.46720620692884</v>
      </c>
      <c r="AZ4" s="45">
        <v>734.64814939315829</v>
      </c>
      <c r="BA4" s="45">
        <v>522.01981593692039</v>
      </c>
      <c r="BB4" s="45">
        <v>671.42832283756297</v>
      </c>
      <c r="BC4" s="45">
        <v>542.2071833082731</v>
      </c>
      <c r="BD4" s="45">
        <v>831.39433850851321</v>
      </c>
      <c r="BE4" s="45">
        <v>460.57798079323658</v>
      </c>
      <c r="BF4" s="45">
        <v>470.09324925454939</v>
      </c>
      <c r="BG4" s="45">
        <v>555.30146968139672</v>
      </c>
      <c r="BH4" s="45">
        <v>833.84613118561447</v>
      </c>
      <c r="BI4" s="45">
        <v>428.73412591430673</v>
      </c>
      <c r="BJ4" s="45">
        <v>547.33786894981154</v>
      </c>
      <c r="BK4" s="45">
        <v>573.32258011334739</v>
      </c>
      <c r="BL4" s="45">
        <v>666.91330933819552</v>
      </c>
      <c r="BM4" s="45">
        <v>421.67998952028347</v>
      </c>
      <c r="BN4" s="45">
        <v>606.56892458510504</v>
      </c>
      <c r="BO4" s="45">
        <v>664.53311041289965</v>
      </c>
      <c r="BP4" s="45">
        <v>589.44478824919508</v>
      </c>
      <c r="BQ4" s="45">
        <v>559.42723533094431</v>
      </c>
      <c r="BR4" s="45">
        <v>627.60006124484164</v>
      </c>
      <c r="BS4" s="45">
        <v>586.30703543394952</v>
      </c>
    </row>
    <row r="5" spans="1:71" ht="15" customHeight="1" x14ac:dyDescent="0.2">
      <c r="A5" s="46" t="s">
        <v>66</v>
      </c>
      <c r="B5" s="47">
        <v>239.86452307393924</v>
      </c>
      <c r="C5" s="47">
        <v>323.43023639789561</v>
      </c>
      <c r="D5" s="47">
        <v>268.30563332550406</v>
      </c>
      <c r="E5" s="47">
        <v>343.54711176249629</v>
      </c>
      <c r="F5" s="47">
        <v>325.96797898502427</v>
      </c>
      <c r="G5" s="47">
        <v>335.96363299262009</v>
      </c>
      <c r="H5" s="47">
        <v>351.44643037843866</v>
      </c>
      <c r="I5" s="47">
        <v>546.81848906160178</v>
      </c>
      <c r="J5" s="47">
        <v>286.24163605128433</v>
      </c>
      <c r="K5" s="47">
        <v>271.87450050863418</v>
      </c>
      <c r="L5" s="47">
        <v>314.98582456123222</v>
      </c>
      <c r="M5" s="47">
        <v>198.59353912666737</v>
      </c>
      <c r="N5" s="47">
        <v>204.43770454157507</v>
      </c>
      <c r="O5" s="47">
        <v>314.49475437654013</v>
      </c>
      <c r="P5" s="47">
        <v>280.02677042198746</v>
      </c>
      <c r="Q5" s="47">
        <v>223.99528248960331</v>
      </c>
      <c r="R5" s="47">
        <v>226.04433507226503</v>
      </c>
      <c r="S5" s="47">
        <v>248.98217272471157</v>
      </c>
      <c r="T5" s="47">
        <v>216.11810709065429</v>
      </c>
      <c r="U5" s="47">
        <v>185.78769359530204</v>
      </c>
      <c r="V5" s="47">
        <v>140.68280625615233</v>
      </c>
      <c r="W5" s="47">
        <v>128.55424068632996</v>
      </c>
      <c r="X5" s="47">
        <v>153.86565429597647</v>
      </c>
      <c r="Y5" s="47">
        <v>148.7298670619094</v>
      </c>
      <c r="Z5" s="47">
        <v>113.680519134891</v>
      </c>
      <c r="AA5" s="47">
        <v>186.10490149858487</v>
      </c>
      <c r="AB5" s="47">
        <v>197.61475769216125</v>
      </c>
      <c r="AC5" s="47">
        <v>188.35607493303141</v>
      </c>
      <c r="AD5" s="47">
        <v>163.18517248903885</v>
      </c>
      <c r="AE5" s="47">
        <v>215.53692110458536</v>
      </c>
      <c r="AF5" s="47">
        <v>196.99082047290116</v>
      </c>
      <c r="AG5" s="47">
        <v>155.60010686677987</v>
      </c>
      <c r="AH5" s="47">
        <v>145.36982807682466</v>
      </c>
      <c r="AI5" s="47">
        <v>145.8671639300747</v>
      </c>
      <c r="AJ5" s="47">
        <v>111.88031216305255</v>
      </c>
      <c r="AK5" s="47">
        <v>114.21369583004821</v>
      </c>
      <c r="AL5" s="47">
        <v>106.24739381355026</v>
      </c>
      <c r="AM5" s="47">
        <v>127.11003249243608</v>
      </c>
      <c r="AN5" s="47">
        <v>133.04030254036957</v>
      </c>
      <c r="AO5" s="47">
        <v>104.10927115364424</v>
      </c>
      <c r="AP5" s="47">
        <v>161.54438967853147</v>
      </c>
      <c r="AQ5" s="47">
        <v>113.09033519503805</v>
      </c>
      <c r="AR5" s="47">
        <v>130.14376664956146</v>
      </c>
      <c r="AS5" s="47">
        <v>105.53876551343853</v>
      </c>
      <c r="AT5" s="47">
        <v>109.24066106191736</v>
      </c>
      <c r="AU5" s="47">
        <v>134.91795911352278</v>
      </c>
      <c r="AV5" s="47">
        <v>164.86122742144579</v>
      </c>
      <c r="AW5" s="47">
        <v>115.51863898791652</v>
      </c>
      <c r="AX5" s="47">
        <v>147.3183121577421</v>
      </c>
      <c r="AY5" s="47">
        <v>137.42643463120945</v>
      </c>
      <c r="AZ5" s="47">
        <v>162.47506446946443</v>
      </c>
      <c r="BA5" s="47">
        <v>140.00542437418636</v>
      </c>
      <c r="BB5" s="47">
        <v>138.8994864698214</v>
      </c>
      <c r="BC5" s="47">
        <v>74.349761439642094</v>
      </c>
      <c r="BD5" s="47">
        <v>151.01920857144674</v>
      </c>
      <c r="BE5" s="47">
        <v>118.08213577509025</v>
      </c>
      <c r="BF5" s="47">
        <v>100.96016237405671</v>
      </c>
      <c r="BG5" s="47">
        <v>145.28264623471637</v>
      </c>
      <c r="BH5" s="47">
        <v>138.31426983331033</v>
      </c>
      <c r="BI5" s="47">
        <v>137.86942065965721</v>
      </c>
      <c r="BJ5" s="47">
        <v>117.51208434894401</v>
      </c>
      <c r="BK5" s="47">
        <v>136.17926749070477</v>
      </c>
      <c r="BL5" s="47">
        <v>143.12004604246823</v>
      </c>
      <c r="BM5" s="47">
        <v>98.258089593526591</v>
      </c>
      <c r="BN5" s="47">
        <v>103.3367392288302</v>
      </c>
      <c r="BO5" s="47">
        <v>115.43445621597623</v>
      </c>
      <c r="BP5" s="47">
        <v>111.77163795295759</v>
      </c>
      <c r="BQ5" s="47">
        <v>81.278116790711366</v>
      </c>
      <c r="BR5" s="47">
        <v>99.857364236898007</v>
      </c>
      <c r="BS5" s="47">
        <v>109.77740911172056</v>
      </c>
    </row>
    <row r="6" spans="1:71" ht="15" customHeight="1" x14ac:dyDescent="0.2">
      <c r="A6" s="44" t="s">
        <v>116</v>
      </c>
      <c r="B6" s="45">
        <v>1664.0089575686666</v>
      </c>
      <c r="C6" s="45">
        <v>1656.6819095210794</v>
      </c>
      <c r="D6" s="45">
        <v>1770.5319789949031</v>
      </c>
      <c r="E6" s="45">
        <v>1618.7912611521417</v>
      </c>
      <c r="F6" s="45">
        <v>1802.015471520046</v>
      </c>
      <c r="G6" s="45">
        <v>1806.9995856638218</v>
      </c>
      <c r="H6" s="45">
        <v>1903.5964450444806</v>
      </c>
      <c r="I6" s="45">
        <v>1992.7470867244297</v>
      </c>
      <c r="J6" s="45">
        <v>1549.5886531726935</v>
      </c>
      <c r="K6" s="45">
        <v>2021.9818539511082</v>
      </c>
      <c r="L6" s="45">
        <v>2072.6330041650017</v>
      </c>
      <c r="M6" s="45">
        <v>1803.6455082336172</v>
      </c>
      <c r="N6" s="45">
        <v>1766.5191899694735</v>
      </c>
      <c r="O6" s="45">
        <v>2289.8527301294989</v>
      </c>
      <c r="P6" s="45">
        <v>2184.2704740125851</v>
      </c>
      <c r="Q6" s="45">
        <v>1928.9533250042703</v>
      </c>
      <c r="R6" s="45">
        <v>1967.9787652648924</v>
      </c>
      <c r="S6" s="45">
        <v>2137.0421103567655</v>
      </c>
      <c r="T6" s="45">
        <v>2225.2782911422946</v>
      </c>
      <c r="U6" s="45">
        <v>2186.9723109406723</v>
      </c>
      <c r="V6" s="45">
        <v>1984.6577516694963</v>
      </c>
      <c r="W6" s="45">
        <v>1995.1812970012718</v>
      </c>
      <c r="X6" s="45">
        <v>2168.685174245662</v>
      </c>
      <c r="Y6" s="45">
        <v>2169.3526954872059</v>
      </c>
      <c r="Z6" s="45">
        <v>1767.4110941117121</v>
      </c>
      <c r="AA6" s="45">
        <v>2068.9662835442186</v>
      </c>
      <c r="AB6" s="45">
        <v>2549.7630384112131</v>
      </c>
      <c r="AC6" s="45">
        <v>2297.7139315043828</v>
      </c>
      <c r="AD6" s="45">
        <v>1873.7914586410438</v>
      </c>
      <c r="AE6" s="45">
        <v>2000.9212669918718</v>
      </c>
      <c r="AF6" s="45">
        <v>2674.3394025918465</v>
      </c>
      <c r="AG6" s="45">
        <v>2303.0751206798718</v>
      </c>
      <c r="AH6" s="45">
        <v>1816.7391147191843</v>
      </c>
      <c r="AI6" s="45">
        <v>1946.8270366149086</v>
      </c>
      <c r="AJ6" s="45">
        <v>2567.8061255789758</v>
      </c>
      <c r="AK6" s="45">
        <v>2263.1787230869249</v>
      </c>
      <c r="AL6" s="45">
        <v>2118.5935347690706</v>
      </c>
      <c r="AM6" s="45">
        <v>2270.5832160804434</v>
      </c>
      <c r="AN6" s="45">
        <v>2381.9958714644622</v>
      </c>
      <c r="AO6" s="45">
        <v>2473.4853776860177</v>
      </c>
      <c r="AP6" s="45">
        <v>2358.6597542536788</v>
      </c>
      <c r="AQ6" s="45">
        <v>2649.3476040786154</v>
      </c>
      <c r="AR6" s="45">
        <v>2173.5483658130133</v>
      </c>
      <c r="AS6" s="45">
        <v>2212.074013129401</v>
      </c>
      <c r="AT6" s="45">
        <v>2085.8711181492968</v>
      </c>
      <c r="AU6" s="45">
        <v>2452.8338891248154</v>
      </c>
      <c r="AV6" s="45">
        <v>2635.8154197174058</v>
      </c>
      <c r="AW6" s="45">
        <v>2842.7179474640934</v>
      </c>
      <c r="AX6" s="45">
        <v>2132.3338773953337</v>
      </c>
      <c r="AY6" s="45">
        <v>2694.8091273126906</v>
      </c>
      <c r="AZ6" s="45">
        <v>2735.2867836575829</v>
      </c>
      <c r="BA6" s="45">
        <v>2725.6731155065095</v>
      </c>
      <c r="BB6" s="45">
        <v>2239.7536470704172</v>
      </c>
      <c r="BC6" s="45">
        <v>1581.1583094724228</v>
      </c>
      <c r="BD6" s="45">
        <v>2028.3258636724609</v>
      </c>
      <c r="BE6" s="45">
        <v>2415.5300451120138</v>
      </c>
      <c r="BF6" s="45">
        <v>1830.998883781253</v>
      </c>
      <c r="BG6" s="45">
        <v>2440.4051363055501</v>
      </c>
      <c r="BH6" s="45">
        <v>2496.0806724821218</v>
      </c>
      <c r="BI6" s="45">
        <v>2677.4285988364722</v>
      </c>
      <c r="BJ6" s="45">
        <v>2153.0006132317335</v>
      </c>
      <c r="BK6" s="45">
        <v>2430.963228588771</v>
      </c>
      <c r="BL6" s="45">
        <v>2397.0743252252546</v>
      </c>
      <c r="BM6" s="45">
        <v>2684.7886669875325</v>
      </c>
      <c r="BN6" s="45">
        <v>2507.9927264096968</v>
      </c>
      <c r="BO6" s="45">
        <v>2766.8322103661021</v>
      </c>
      <c r="BP6" s="45">
        <v>2778.9248724105441</v>
      </c>
      <c r="BQ6" s="45">
        <v>2690.9810940674611</v>
      </c>
      <c r="BR6" s="45">
        <v>2838.6072131257624</v>
      </c>
      <c r="BS6" s="45">
        <v>3050.5429124726334</v>
      </c>
    </row>
    <row r="7" spans="1:71" ht="15" customHeight="1" x14ac:dyDescent="0.2">
      <c r="A7" s="46" t="s">
        <v>67</v>
      </c>
      <c r="B7" s="47">
        <v>300.1262741251598</v>
      </c>
      <c r="C7" s="47">
        <v>299.93555054947893</v>
      </c>
      <c r="D7" s="47">
        <v>242.63771953496152</v>
      </c>
      <c r="E7" s="47">
        <v>304.01411032869015</v>
      </c>
      <c r="F7" s="47">
        <v>332.65621308618898</v>
      </c>
      <c r="G7" s="47">
        <v>357.58759039217711</v>
      </c>
      <c r="H7" s="47">
        <v>422.83577733024123</v>
      </c>
      <c r="I7" s="47">
        <v>493.24864511482224</v>
      </c>
      <c r="J7" s="47">
        <v>419.32290097014135</v>
      </c>
      <c r="K7" s="47">
        <v>421.27013153727853</v>
      </c>
      <c r="L7" s="47">
        <v>486.348987980836</v>
      </c>
      <c r="M7" s="47">
        <v>491.05837188882413</v>
      </c>
      <c r="N7" s="47">
        <v>477.62254789060194</v>
      </c>
      <c r="O7" s="47">
        <v>533.89456299132598</v>
      </c>
      <c r="P7" s="47">
        <v>524.4395658703578</v>
      </c>
      <c r="Q7" s="47">
        <v>498.45872115709079</v>
      </c>
      <c r="R7" s="47">
        <v>451.74961921940417</v>
      </c>
      <c r="S7" s="47">
        <v>454.23218908795053</v>
      </c>
      <c r="T7" s="47">
        <v>499.11254594122414</v>
      </c>
      <c r="U7" s="47">
        <v>553.38309595391775</v>
      </c>
      <c r="V7" s="47">
        <v>640.60279463658367</v>
      </c>
      <c r="W7" s="47">
        <v>776.93311799462811</v>
      </c>
      <c r="X7" s="47">
        <v>819.75396402981141</v>
      </c>
      <c r="Y7" s="47">
        <v>883.83348216558772</v>
      </c>
      <c r="Z7" s="47">
        <v>781.44574689130525</v>
      </c>
      <c r="AA7" s="47">
        <v>875.61631470724001</v>
      </c>
      <c r="AB7" s="47">
        <v>898.3705075599803</v>
      </c>
      <c r="AC7" s="47">
        <v>914.39303462364148</v>
      </c>
      <c r="AD7" s="47">
        <v>600.56540021090268</v>
      </c>
      <c r="AE7" s="47">
        <v>900.37739787874898</v>
      </c>
      <c r="AF7" s="47">
        <v>937.22253423202903</v>
      </c>
      <c r="AG7" s="47">
        <v>1096.5651508791962</v>
      </c>
      <c r="AH7" s="47">
        <v>965.6764224549413</v>
      </c>
      <c r="AI7" s="47">
        <v>1270.0570548602504</v>
      </c>
      <c r="AJ7" s="47">
        <v>1351.2544921931369</v>
      </c>
      <c r="AK7" s="47">
        <v>1331.7060304916715</v>
      </c>
      <c r="AL7" s="47">
        <v>1097.2793864413231</v>
      </c>
      <c r="AM7" s="47">
        <v>1098.9839898570358</v>
      </c>
      <c r="AN7" s="47">
        <v>1029.5787784835195</v>
      </c>
      <c r="AO7" s="47">
        <v>1042.5228452181209</v>
      </c>
      <c r="AP7" s="47">
        <v>1029.1579362532007</v>
      </c>
      <c r="AQ7" s="47">
        <v>1043.2014651687778</v>
      </c>
      <c r="AR7" s="47">
        <v>1082.7080519441668</v>
      </c>
      <c r="AS7" s="47">
        <v>1208.8328316823606</v>
      </c>
      <c r="AT7" s="47">
        <v>1040.1465890296695</v>
      </c>
      <c r="AU7" s="47">
        <v>1124.1028035873078</v>
      </c>
      <c r="AV7" s="47">
        <v>1161.6969991354233</v>
      </c>
      <c r="AW7" s="47">
        <v>1212.3891144017323</v>
      </c>
      <c r="AX7" s="47">
        <v>961.47221851256529</v>
      </c>
      <c r="AY7" s="47">
        <v>975.63723608628186</v>
      </c>
      <c r="AZ7" s="47">
        <v>1042.0988576462619</v>
      </c>
      <c r="BA7" s="47">
        <v>1005.9963563578577</v>
      </c>
      <c r="BB7" s="47">
        <v>924.31079414616522</v>
      </c>
      <c r="BC7" s="47">
        <v>835.52546440666072</v>
      </c>
      <c r="BD7" s="47">
        <v>824.45914845779055</v>
      </c>
      <c r="BE7" s="47">
        <v>829.79101614703279</v>
      </c>
      <c r="BF7" s="47">
        <v>810.11962917599737</v>
      </c>
      <c r="BG7" s="47">
        <v>914.57074659309399</v>
      </c>
      <c r="BH7" s="47">
        <v>963.06612619726468</v>
      </c>
      <c r="BI7" s="47">
        <v>1163.9443159269263</v>
      </c>
      <c r="BJ7" s="47">
        <v>1227.5502162172738</v>
      </c>
      <c r="BK7" s="47">
        <v>1327.9451765203337</v>
      </c>
      <c r="BL7" s="47">
        <v>1434.6301792026989</v>
      </c>
      <c r="BM7" s="47">
        <v>1561.3009358840025</v>
      </c>
      <c r="BN7" s="47">
        <v>1308.2371211078496</v>
      </c>
      <c r="BO7" s="47">
        <v>1472.6102672586849</v>
      </c>
      <c r="BP7" s="47">
        <v>1529.8063672906615</v>
      </c>
      <c r="BQ7" s="47">
        <v>1598.9892171170357</v>
      </c>
      <c r="BR7" s="47">
        <v>1385.6903995257944</v>
      </c>
      <c r="BS7" s="47">
        <v>1518.919729921804</v>
      </c>
    </row>
    <row r="8" spans="1:71" ht="15" customHeight="1" x14ac:dyDescent="0.2">
      <c r="A8" s="44" t="s">
        <v>68</v>
      </c>
      <c r="B8" s="45">
        <v>3113.2554607027391</v>
      </c>
      <c r="C8" s="45">
        <v>4099.8765351969796</v>
      </c>
      <c r="D8" s="45">
        <v>3247.8802642328542</v>
      </c>
      <c r="E8" s="45">
        <v>3858.8590639480803</v>
      </c>
      <c r="F8" s="45">
        <v>3444.1203690335574</v>
      </c>
      <c r="G8" s="45">
        <v>3470.5897942868428</v>
      </c>
      <c r="H8" s="45">
        <v>3753.8571498465985</v>
      </c>
      <c r="I8" s="45">
        <v>6388.8368256599606</v>
      </c>
      <c r="J8" s="45">
        <v>3867.5136672825474</v>
      </c>
      <c r="K8" s="45">
        <v>4028.5780273156847</v>
      </c>
      <c r="L8" s="45">
        <v>4847.7682841086507</v>
      </c>
      <c r="M8" s="45">
        <v>3008.3925063995976</v>
      </c>
      <c r="N8" s="45">
        <v>2898.821378444025</v>
      </c>
      <c r="O8" s="45">
        <v>4286.0971633566332</v>
      </c>
      <c r="P8" s="45">
        <v>3770.9553340854704</v>
      </c>
      <c r="Q8" s="45">
        <v>3069.3710939128</v>
      </c>
      <c r="R8" s="45">
        <v>3250.9904162310445</v>
      </c>
      <c r="S8" s="45">
        <v>3821.7373294562071</v>
      </c>
      <c r="T8" s="45">
        <v>3607.6230775920444</v>
      </c>
      <c r="U8" s="45">
        <v>3432.8546608149841</v>
      </c>
      <c r="V8" s="45">
        <v>2929.8132483924842</v>
      </c>
      <c r="W8" s="45">
        <v>2841.9738204395194</v>
      </c>
      <c r="X8" s="45">
        <v>3402.3873338050207</v>
      </c>
      <c r="Y8" s="45">
        <v>3099.9990063012665</v>
      </c>
      <c r="Z8" s="45">
        <v>2206.5794142404834</v>
      </c>
      <c r="AA8" s="45">
        <v>3402.0988238994692</v>
      </c>
      <c r="AB8" s="45">
        <v>3477.6565110303932</v>
      </c>
      <c r="AC8" s="45">
        <v>3252.8883472336656</v>
      </c>
      <c r="AD8" s="45">
        <v>2814.7575392922909</v>
      </c>
      <c r="AE8" s="45">
        <v>3781.7624800234889</v>
      </c>
      <c r="AF8" s="45">
        <v>3604.3083050609566</v>
      </c>
      <c r="AG8" s="45">
        <v>3046.7143086367701</v>
      </c>
      <c r="AH8" s="45">
        <v>3117.7705954419885</v>
      </c>
      <c r="AI8" s="45">
        <v>3285.2136371597553</v>
      </c>
      <c r="AJ8" s="45">
        <v>2529.7247547184584</v>
      </c>
      <c r="AK8" s="45">
        <v>2455.3300126798017</v>
      </c>
      <c r="AL8" s="45">
        <v>2030.5954047281505</v>
      </c>
      <c r="AM8" s="45">
        <v>2209.2899210049591</v>
      </c>
      <c r="AN8" s="45">
        <v>2187.3900228826528</v>
      </c>
      <c r="AO8" s="45">
        <v>1703.3016513842433</v>
      </c>
      <c r="AP8" s="45">
        <v>2781.0376319975335</v>
      </c>
      <c r="AQ8" s="45">
        <v>1991.8809769658581</v>
      </c>
      <c r="AR8" s="45">
        <v>2303.9955112889916</v>
      </c>
      <c r="AS8" s="45">
        <v>1850.1573879710347</v>
      </c>
      <c r="AT8" s="45">
        <v>1867.697701423285</v>
      </c>
      <c r="AU8" s="45">
        <v>2284.2235809768208</v>
      </c>
      <c r="AV8" s="45">
        <v>2792.08090724458</v>
      </c>
      <c r="AW8" s="45">
        <v>1974.9200367709982</v>
      </c>
      <c r="AX8" s="45">
        <v>2491.6136066480813</v>
      </c>
      <c r="AY8" s="45">
        <v>2338.5109930635249</v>
      </c>
      <c r="AZ8" s="45">
        <v>2794.7231339738173</v>
      </c>
      <c r="BA8" s="45">
        <v>2453.9023724358831</v>
      </c>
      <c r="BB8" s="45">
        <v>2517.3390442129476</v>
      </c>
      <c r="BC8" s="45">
        <v>1331.2334568782665</v>
      </c>
      <c r="BD8" s="45">
        <v>2608.8226758451028</v>
      </c>
      <c r="BE8" s="45">
        <v>1875.7788070280124</v>
      </c>
      <c r="BF8" s="45">
        <v>1429.5197639319738</v>
      </c>
      <c r="BG8" s="45">
        <v>1891.9767658821106</v>
      </c>
      <c r="BH8" s="45">
        <v>1724.4838417254057</v>
      </c>
      <c r="BI8" s="45">
        <v>1705.9621763645844</v>
      </c>
      <c r="BJ8" s="45">
        <v>1490.5922311528227</v>
      </c>
      <c r="BK8" s="45">
        <v>1760.0953605091815</v>
      </c>
      <c r="BL8" s="45">
        <v>1868.6987463552387</v>
      </c>
      <c r="BM8" s="45">
        <v>1283.927248217673</v>
      </c>
      <c r="BN8" s="45">
        <v>1343.1615610959916</v>
      </c>
      <c r="BO8" s="45">
        <v>1494.8285583176978</v>
      </c>
      <c r="BP8" s="45">
        <v>1443.8121528510246</v>
      </c>
      <c r="BQ8" s="45">
        <v>1048.6964839299567</v>
      </c>
      <c r="BR8" s="45">
        <v>1287.8284907005111</v>
      </c>
      <c r="BS8" s="45">
        <v>1415.3114867385723</v>
      </c>
    </row>
    <row r="9" spans="1:71" ht="15" customHeight="1" x14ac:dyDescent="0.2">
      <c r="A9" s="46" t="s">
        <v>69</v>
      </c>
      <c r="B9" s="47">
        <v>3720.4992085246104</v>
      </c>
      <c r="C9" s="47">
        <v>4308.7021574404425</v>
      </c>
      <c r="D9" s="47">
        <v>3859.7579516435953</v>
      </c>
      <c r="E9" s="47">
        <v>5205.0458236161967</v>
      </c>
      <c r="F9" s="47">
        <v>3921.8258100676198</v>
      </c>
      <c r="G9" s="47">
        <v>3868.5668282422766</v>
      </c>
      <c r="H9" s="47">
        <v>4317.0581963651939</v>
      </c>
      <c r="I9" s="47">
        <v>4400.9371667040859</v>
      </c>
      <c r="J9" s="47">
        <v>4606.5053536355745</v>
      </c>
      <c r="K9" s="47">
        <v>3920.7079017632113</v>
      </c>
      <c r="L9" s="47">
        <v>4227.4327362333379</v>
      </c>
      <c r="M9" s="47">
        <v>4680.873527310604</v>
      </c>
      <c r="N9" s="47">
        <v>4370.9143898721377</v>
      </c>
      <c r="O9" s="47">
        <v>4547.019956286832</v>
      </c>
      <c r="P9" s="47">
        <v>4415.4164586334873</v>
      </c>
      <c r="Q9" s="47">
        <v>4540.395201840036</v>
      </c>
      <c r="R9" s="47">
        <v>4064.0842725023122</v>
      </c>
      <c r="S9" s="47">
        <v>4617.5802905416749</v>
      </c>
      <c r="T9" s="47">
        <v>4877.0378048554057</v>
      </c>
      <c r="U9" s="47">
        <v>4706.1733473644517</v>
      </c>
      <c r="V9" s="47">
        <v>4381.0609810338628</v>
      </c>
      <c r="W9" s="47">
        <v>4314.4450477616665</v>
      </c>
      <c r="X9" s="47">
        <v>4539.5879006298292</v>
      </c>
      <c r="Y9" s="47">
        <v>4633.1447885961761</v>
      </c>
      <c r="Z9" s="47">
        <v>4164.0611844405921</v>
      </c>
      <c r="AA9" s="47">
        <v>3949.1546908957152</v>
      </c>
      <c r="AB9" s="47">
        <v>4197.1492248697905</v>
      </c>
      <c r="AC9" s="47">
        <v>4125.5124110932629</v>
      </c>
      <c r="AD9" s="47">
        <v>4230.0849818092111</v>
      </c>
      <c r="AE9" s="47">
        <v>3951.2348003374827</v>
      </c>
      <c r="AF9" s="47">
        <v>4186.5649865011637</v>
      </c>
      <c r="AG9" s="47">
        <v>4461.1701137998198</v>
      </c>
      <c r="AH9" s="47">
        <v>3706.0743038738278</v>
      </c>
      <c r="AI9" s="47">
        <v>3747.5260945650994</v>
      </c>
      <c r="AJ9" s="47">
        <v>3855.6491396589322</v>
      </c>
      <c r="AK9" s="47">
        <v>3995.5004619021356</v>
      </c>
      <c r="AL9" s="47">
        <v>4063.8240927705515</v>
      </c>
      <c r="AM9" s="47">
        <v>4306.7343235374801</v>
      </c>
      <c r="AN9" s="47">
        <v>4519.2123067721714</v>
      </c>
      <c r="AO9" s="47">
        <v>4836.8712769197964</v>
      </c>
      <c r="AP9" s="47">
        <v>4716.2606429112047</v>
      </c>
      <c r="AQ9" s="47">
        <v>4615.3259666485365</v>
      </c>
      <c r="AR9" s="47">
        <v>4879.9462358318106</v>
      </c>
      <c r="AS9" s="47">
        <v>5302.1346978724678</v>
      </c>
      <c r="AT9" s="47">
        <v>5075.4825933283119</v>
      </c>
      <c r="AU9" s="47">
        <v>5117.1547408544602</v>
      </c>
      <c r="AV9" s="47">
        <v>5481.393599922967</v>
      </c>
      <c r="AW9" s="47">
        <v>5778.623258436487</v>
      </c>
      <c r="AX9" s="47">
        <v>5398.7522388289581</v>
      </c>
      <c r="AY9" s="47">
        <v>5607.7297478070313</v>
      </c>
      <c r="AZ9" s="47">
        <v>6011.0015283981784</v>
      </c>
      <c r="BA9" s="47">
        <v>6535.3237890935279</v>
      </c>
      <c r="BB9" s="47">
        <v>5358.8427557477789</v>
      </c>
      <c r="BC9" s="47">
        <v>3083.8176719537742</v>
      </c>
      <c r="BD9" s="47">
        <v>4195.8208142210879</v>
      </c>
      <c r="BE9" s="47">
        <v>4538.5474093698558</v>
      </c>
      <c r="BF9" s="47">
        <v>4229.9190307006584</v>
      </c>
      <c r="BG9" s="47">
        <v>4404.891904493742</v>
      </c>
      <c r="BH9" s="47">
        <v>4766.487089578939</v>
      </c>
      <c r="BI9" s="47">
        <v>5308.3210688575082</v>
      </c>
      <c r="BJ9" s="47">
        <v>5363.1337633199364</v>
      </c>
      <c r="BK9" s="47">
        <v>5916.0270882708655</v>
      </c>
      <c r="BL9" s="47">
        <v>6488.8964951081016</v>
      </c>
      <c r="BM9" s="47">
        <v>6338.9186023383199</v>
      </c>
      <c r="BN9" s="47">
        <v>5539.9841488542097</v>
      </c>
      <c r="BO9" s="47">
        <v>5083.0281882642175</v>
      </c>
      <c r="BP9" s="47">
        <v>5947.3031584351147</v>
      </c>
      <c r="BQ9" s="47">
        <v>6424.0768714142005</v>
      </c>
      <c r="BR9" s="47">
        <v>6016.0617713857237</v>
      </c>
      <c r="BS9" s="47">
        <v>5779.4740109652394</v>
      </c>
    </row>
    <row r="10" spans="1:71" ht="15" customHeight="1" x14ac:dyDescent="0.2">
      <c r="A10" s="95" t="s">
        <v>117</v>
      </c>
      <c r="B10" s="45">
        <v>4211.9685261391796</v>
      </c>
      <c r="C10" s="45">
        <v>3562.8405834349073</v>
      </c>
      <c r="D10" s="45">
        <v>4108.2458872747129</v>
      </c>
      <c r="E10" s="45">
        <v>4025.8930996958597</v>
      </c>
      <c r="F10" s="45">
        <v>4524.9850117409733</v>
      </c>
      <c r="G10" s="45">
        <v>3899.3369870177034</v>
      </c>
      <c r="H10" s="45">
        <v>4449.9540443770702</v>
      </c>
      <c r="I10" s="45">
        <v>4255.8163852096759</v>
      </c>
      <c r="J10" s="45">
        <v>3815.1366166657685</v>
      </c>
      <c r="K10" s="45">
        <v>3598.6393343226086</v>
      </c>
      <c r="L10" s="45">
        <v>4205.0049290763891</v>
      </c>
      <c r="M10" s="45">
        <v>4038.1253321015847</v>
      </c>
      <c r="N10" s="45">
        <v>4697.9836455537434</v>
      </c>
      <c r="O10" s="45">
        <v>3807.0588856703303</v>
      </c>
      <c r="P10" s="45">
        <v>4321.579949446902</v>
      </c>
      <c r="Q10" s="45">
        <v>4329.6359768853017</v>
      </c>
      <c r="R10" s="45">
        <v>3854.8072479121274</v>
      </c>
      <c r="S10" s="45">
        <v>3564.9701878742303</v>
      </c>
      <c r="T10" s="45">
        <v>3917.6939792766548</v>
      </c>
      <c r="U10" s="45">
        <v>3740.6229075530978</v>
      </c>
      <c r="V10" s="45">
        <v>3422.9461884415086</v>
      </c>
      <c r="W10" s="45">
        <v>3356.0338049409279</v>
      </c>
      <c r="X10" s="45">
        <v>3584.0377655091456</v>
      </c>
      <c r="Y10" s="45">
        <v>3765.4975281085203</v>
      </c>
      <c r="Z10" s="45">
        <v>3862.8809240776295</v>
      </c>
      <c r="AA10" s="45">
        <v>3633.9501957472012</v>
      </c>
      <c r="AB10" s="45">
        <v>3949.7127122804372</v>
      </c>
      <c r="AC10" s="45">
        <v>3884.5539330429733</v>
      </c>
      <c r="AD10" s="45">
        <v>3399.2182115039209</v>
      </c>
      <c r="AE10" s="45">
        <v>3185.5146899649035</v>
      </c>
      <c r="AF10" s="45">
        <v>3641.244344389685</v>
      </c>
      <c r="AG10" s="45">
        <v>3463.8929151367615</v>
      </c>
      <c r="AH10" s="45">
        <v>3294.3902093137331</v>
      </c>
      <c r="AI10" s="45">
        <v>3498.1679483696089</v>
      </c>
      <c r="AJ10" s="45">
        <v>3916.1074492646644</v>
      </c>
      <c r="AK10" s="45">
        <v>3930.7323930519906</v>
      </c>
      <c r="AL10" s="45">
        <v>4704.5302374558642</v>
      </c>
      <c r="AM10" s="45">
        <v>5157.1689910673549</v>
      </c>
      <c r="AN10" s="45">
        <v>5167.0156587245747</v>
      </c>
      <c r="AO10" s="45">
        <v>5301.2411127522255</v>
      </c>
      <c r="AP10" s="45">
        <v>5778.9644790333332</v>
      </c>
      <c r="AQ10" s="45">
        <v>5895.2753327334449</v>
      </c>
      <c r="AR10" s="45">
        <v>5700.2607855927426</v>
      </c>
      <c r="AS10" s="45">
        <v>6230.9689180498126</v>
      </c>
      <c r="AT10" s="45">
        <v>6018.9543890023142</v>
      </c>
      <c r="AU10" s="45">
        <v>6444.3684292337857</v>
      </c>
      <c r="AV10" s="45">
        <v>5574.2045575869724</v>
      </c>
      <c r="AW10" s="45">
        <v>6257.3976362060521</v>
      </c>
      <c r="AX10" s="45">
        <v>5858.5362114732134</v>
      </c>
      <c r="AY10" s="45">
        <v>5681.3372986625691</v>
      </c>
      <c r="AZ10" s="45">
        <v>6497.0688874167472</v>
      </c>
      <c r="BA10" s="45">
        <v>6889.2686272036617</v>
      </c>
      <c r="BB10" s="45">
        <v>6823.6338426198654</v>
      </c>
      <c r="BC10" s="45">
        <v>1974.7199132532869</v>
      </c>
      <c r="BD10" s="45">
        <v>3110.493071500397</v>
      </c>
      <c r="BE10" s="45">
        <v>3818.1776737485552</v>
      </c>
      <c r="BF10" s="45">
        <v>4972.5208786399462</v>
      </c>
      <c r="BG10" s="45">
        <v>5661.8409712673456</v>
      </c>
      <c r="BH10" s="45">
        <v>5997.5847147641398</v>
      </c>
      <c r="BI10" s="45">
        <v>6415.6812924598744</v>
      </c>
      <c r="BJ10" s="45">
        <v>5672.4409052465899</v>
      </c>
      <c r="BK10" s="45">
        <v>5965.1222707858051</v>
      </c>
      <c r="BL10" s="45">
        <v>7061.7579529121131</v>
      </c>
      <c r="BM10" s="45">
        <v>6524.849028810565</v>
      </c>
      <c r="BN10" s="45">
        <v>5958.1571369829389</v>
      </c>
      <c r="BO10" s="45">
        <v>6476.3323714126127</v>
      </c>
      <c r="BP10" s="45">
        <v>7314.492559602947</v>
      </c>
      <c r="BQ10" s="45">
        <v>7845.3519679033543</v>
      </c>
      <c r="BR10" s="45">
        <v>7818.5926690310071</v>
      </c>
      <c r="BS10" s="45">
        <v>7474.7468608813124</v>
      </c>
    </row>
    <row r="11" spans="1:71" ht="15" customHeight="1" x14ac:dyDescent="0.2">
      <c r="A11" s="46" t="s">
        <v>70</v>
      </c>
      <c r="B11" s="47">
        <v>2691.3897811827269</v>
      </c>
      <c r="C11" s="47">
        <v>2721.2898224373985</v>
      </c>
      <c r="D11" s="47">
        <v>2561.5508716142172</v>
      </c>
      <c r="E11" s="47">
        <v>2815.0822894491298</v>
      </c>
      <c r="F11" s="47">
        <v>3357.7203746823329</v>
      </c>
      <c r="G11" s="47">
        <v>2462.084486133348</v>
      </c>
      <c r="H11" s="47">
        <v>2780.9955636207551</v>
      </c>
      <c r="I11" s="47">
        <v>3035.5391721212636</v>
      </c>
      <c r="J11" s="47">
        <v>3056.9349469564763</v>
      </c>
      <c r="K11" s="47">
        <v>2902.3430589448049</v>
      </c>
      <c r="L11" s="47">
        <v>2857.8524598104636</v>
      </c>
      <c r="M11" s="47">
        <v>2644.4705867274101</v>
      </c>
      <c r="N11" s="47">
        <v>2679.0079828844364</v>
      </c>
      <c r="O11" s="47">
        <v>2755.5359315325154</v>
      </c>
      <c r="P11" s="47">
        <v>2907.4022653048482</v>
      </c>
      <c r="Q11" s="47">
        <v>2815.3783926146498</v>
      </c>
      <c r="R11" s="47">
        <v>2699.2157209165571</v>
      </c>
      <c r="S11" s="47">
        <v>2714.8755136388072</v>
      </c>
      <c r="T11" s="47">
        <v>4132.1321796614975</v>
      </c>
      <c r="U11" s="47">
        <v>4138.336466864761</v>
      </c>
      <c r="V11" s="47">
        <v>3801.7259314170642</v>
      </c>
      <c r="W11" s="47">
        <v>3710.9185570178779</v>
      </c>
      <c r="X11" s="47">
        <v>4104.9676359534324</v>
      </c>
      <c r="Y11" s="47">
        <v>4246.588378031206</v>
      </c>
      <c r="Z11" s="47">
        <v>5422.7953241717651</v>
      </c>
      <c r="AA11" s="47">
        <v>3290.1194542509488</v>
      </c>
      <c r="AB11" s="47">
        <v>3594.2318514162052</v>
      </c>
      <c r="AC11" s="47">
        <v>3968.0305537486502</v>
      </c>
      <c r="AD11" s="47">
        <v>4599.1383184193292</v>
      </c>
      <c r="AE11" s="47">
        <v>3084.9135816797925</v>
      </c>
      <c r="AF11" s="47">
        <v>3204.1544469309883</v>
      </c>
      <c r="AG11" s="47">
        <v>3729.5267422921106</v>
      </c>
      <c r="AH11" s="47">
        <v>3658.3336690999013</v>
      </c>
      <c r="AI11" s="47">
        <v>2518.0809365876321</v>
      </c>
      <c r="AJ11" s="47">
        <v>3061.3972379397751</v>
      </c>
      <c r="AK11" s="47">
        <v>3381.8831563726867</v>
      </c>
      <c r="AL11" s="47">
        <v>3111.2641548738939</v>
      </c>
      <c r="AM11" s="47">
        <v>2208.6940440235549</v>
      </c>
      <c r="AN11" s="47">
        <v>2521.112228582132</v>
      </c>
      <c r="AO11" s="47">
        <v>2453.2085725204206</v>
      </c>
      <c r="AP11" s="47">
        <v>3178.4738668274376</v>
      </c>
      <c r="AQ11" s="47">
        <v>2327.2291678139509</v>
      </c>
      <c r="AR11" s="47">
        <v>2631.255848575403</v>
      </c>
      <c r="AS11" s="47">
        <v>2831.8028700096324</v>
      </c>
      <c r="AT11" s="47">
        <v>3123.867607618075</v>
      </c>
      <c r="AU11" s="47">
        <v>2078.6824036060693</v>
      </c>
      <c r="AV11" s="47">
        <v>2390.0442621641891</v>
      </c>
      <c r="AW11" s="47">
        <v>2811.7375931759143</v>
      </c>
      <c r="AX11" s="47">
        <v>3511.181454515568</v>
      </c>
      <c r="AY11" s="47">
        <v>2561.4319191195505</v>
      </c>
      <c r="AZ11" s="47">
        <v>2721.2724500502227</v>
      </c>
      <c r="BA11" s="47">
        <v>2937.4979605251406</v>
      </c>
      <c r="BB11" s="47">
        <v>3151.4630159776502</v>
      </c>
      <c r="BC11" s="47">
        <v>48.798933096819297</v>
      </c>
      <c r="BD11" s="47">
        <v>100.12561750828429</v>
      </c>
      <c r="BE11" s="47">
        <v>113.02485451655357</v>
      </c>
      <c r="BF11" s="47">
        <v>135.34741863594982</v>
      </c>
      <c r="BG11" s="47">
        <v>199.09267435019154</v>
      </c>
      <c r="BH11" s="47">
        <v>504.80053378811277</v>
      </c>
      <c r="BI11" s="47">
        <v>1719.9453785598928</v>
      </c>
      <c r="BJ11" s="47">
        <v>2114.6118170048799</v>
      </c>
      <c r="BK11" s="47">
        <v>1875.2204462101015</v>
      </c>
      <c r="BL11" s="47">
        <v>2055.9134744277931</v>
      </c>
      <c r="BM11" s="47">
        <v>2260.0644297129002</v>
      </c>
      <c r="BN11" s="47">
        <v>2388.8450209389302</v>
      </c>
      <c r="BO11" s="47">
        <v>1857.3069639969272</v>
      </c>
      <c r="BP11" s="47">
        <v>2501.6608152268059</v>
      </c>
      <c r="BQ11" s="47">
        <v>3064.9945037814855</v>
      </c>
      <c r="BR11" s="47">
        <v>3407.6322304547384</v>
      </c>
      <c r="BS11" s="47">
        <v>2473.9421324884547</v>
      </c>
    </row>
    <row r="12" spans="1:71" ht="15" customHeight="1" x14ac:dyDescent="0.2">
      <c r="A12" s="95" t="s">
        <v>118</v>
      </c>
      <c r="B12" s="45">
        <v>1448.3887598152392</v>
      </c>
      <c r="C12" s="45">
        <v>1520.3618197215528</v>
      </c>
      <c r="D12" s="45">
        <v>907.03028920611223</v>
      </c>
      <c r="E12" s="45">
        <v>1093.4847399248586</v>
      </c>
      <c r="F12" s="45">
        <v>1205.7933300975194</v>
      </c>
      <c r="G12" s="45">
        <v>1243.2136913448912</v>
      </c>
      <c r="H12" s="45">
        <v>1340.5896862998284</v>
      </c>
      <c r="I12" s="45">
        <v>1404.1491615994064</v>
      </c>
      <c r="J12" s="45">
        <v>1319.4860737965707</v>
      </c>
      <c r="K12" s="45">
        <v>1307.9184818690776</v>
      </c>
      <c r="L12" s="45">
        <v>1415.9308616110407</v>
      </c>
      <c r="M12" s="45">
        <v>1538.1590838720938</v>
      </c>
      <c r="N12" s="45">
        <v>1294.8167229937758</v>
      </c>
      <c r="O12" s="45">
        <v>1323.6724840978366</v>
      </c>
      <c r="P12" s="45">
        <v>1400.5149257232629</v>
      </c>
      <c r="Q12" s="45">
        <v>1553.6231671086041</v>
      </c>
      <c r="R12" s="45">
        <v>1190.4508726507675</v>
      </c>
      <c r="S12" s="45">
        <v>1407.1784975061512</v>
      </c>
      <c r="T12" s="45">
        <v>1381.3183430861163</v>
      </c>
      <c r="U12" s="45">
        <v>1760.7719222172575</v>
      </c>
      <c r="V12" s="45">
        <v>1641.7282123940629</v>
      </c>
      <c r="W12" s="45">
        <v>1889.4570401855694</v>
      </c>
      <c r="X12" s="45">
        <v>1854.0506865287921</v>
      </c>
      <c r="Y12" s="45">
        <v>1840.0174659713091</v>
      </c>
      <c r="Z12" s="45">
        <v>1607.8050545033836</v>
      </c>
      <c r="AA12" s="45">
        <v>1522.7044274605269</v>
      </c>
      <c r="AB12" s="45">
        <v>1871.8426443450314</v>
      </c>
      <c r="AC12" s="45">
        <v>1796.2083560927726</v>
      </c>
      <c r="AD12" s="45">
        <v>1625.4633127612783</v>
      </c>
      <c r="AE12" s="45">
        <v>1558.0064552074971</v>
      </c>
      <c r="AF12" s="45">
        <v>1684.6186473066234</v>
      </c>
      <c r="AG12" s="45">
        <v>1804.9170444273561</v>
      </c>
      <c r="AH12" s="45">
        <v>1766.1647593739149</v>
      </c>
      <c r="AI12" s="45">
        <v>1663.0131884354275</v>
      </c>
      <c r="AJ12" s="45">
        <v>1555.1034527625122</v>
      </c>
      <c r="AK12" s="45">
        <v>1518.7455994281486</v>
      </c>
      <c r="AL12" s="45">
        <v>1356.9535340324646</v>
      </c>
      <c r="AM12" s="45">
        <v>1160.7379232620615</v>
      </c>
      <c r="AN12" s="45">
        <v>1198.0752964856915</v>
      </c>
      <c r="AO12" s="45">
        <v>1147.9322462197829</v>
      </c>
      <c r="AP12" s="45">
        <v>1189.86462326009</v>
      </c>
      <c r="AQ12" s="45">
        <v>1204.35991298767</v>
      </c>
      <c r="AR12" s="45">
        <v>1154.6670753662791</v>
      </c>
      <c r="AS12" s="45">
        <v>1180.9259594753532</v>
      </c>
      <c r="AT12" s="45">
        <v>1128.8765376558383</v>
      </c>
      <c r="AU12" s="45">
        <v>1089.1895473281859</v>
      </c>
      <c r="AV12" s="45">
        <v>1054.588046560832</v>
      </c>
      <c r="AW12" s="45">
        <v>1103.4136171036723</v>
      </c>
      <c r="AX12" s="45">
        <v>1013.6429738071103</v>
      </c>
      <c r="AY12" s="45">
        <v>1067.6023871358404</v>
      </c>
      <c r="AZ12" s="45">
        <v>1060.8460385293838</v>
      </c>
      <c r="BA12" s="45">
        <v>1154.9051116618916</v>
      </c>
      <c r="BB12" s="45">
        <v>1027.854720298933</v>
      </c>
      <c r="BC12" s="45">
        <v>923.92493252661086</v>
      </c>
      <c r="BD12" s="45">
        <v>999.51882056658064</v>
      </c>
      <c r="BE12" s="45">
        <v>1167.245373659865</v>
      </c>
      <c r="BF12" s="45">
        <v>1023.03197016438</v>
      </c>
      <c r="BG12" s="45">
        <v>1026.874854639387</v>
      </c>
      <c r="BH12" s="45">
        <v>1126.320094419016</v>
      </c>
      <c r="BI12" s="45">
        <v>1264.1258669691142</v>
      </c>
      <c r="BJ12" s="45">
        <v>1183.497688076272</v>
      </c>
      <c r="BK12" s="45">
        <v>1109.1755726910703</v>
      </c>
      <c r="BL12" s="45">
        <v>1143.9272014486176</v>
      </c>
      <c r="BM12" s="45">
        <v>1345.8712477130734</v>
      </c>
      <c r="BN12" s="45">
        <v>1268.3774399456813</v>
      </c>
      <c r="BO12" s="45">
        <v>1286.8228276427099</v>
      </c>
      <c r="BP12" s="45">
        <v>1394.8672843592421</v>
      </c>
      <c r="BQ12" s="45">
        <v>1788.5411653435622</v>
      </c>
      <c r="BR12" s="45">
        <v>1357.2789086206728</v>
      </c>
      <c r="BS12" s="45">
        <v>1365.6187492963329</v>
      </c>
    </row>
    <row r="13" spans="1:71" ht="15" customHeight="1" x14ac:dyDescent="0.2">
      <c r="A13" s="46" t="s">
        <v>72</v>
      </c>
      <c r="B13" s="47">
        <v>2563.2896296059162</v>
      </c>
      <c r="C13" s="47">
        <v>2641.3765150164863</v>
      </c>
      <c r="D13" s="47">
        <v>2690.3172545693874</v>
      </c>
      <c r="E13" s="47">
        <v>2799.7219600136154</v>
      </c>
      <c r="F13" s="47">
        <v>3010.8398981294063</v>
      </c>
      <c r="G13" s="47">
        <v>3354.508492832631</v>
      </c>
      <c r="H13" s="47">
        <v>3276.8162170043292</v>
      </c>
      <c r="I13" s="47">
        <v>3227.0081784395343</v>
      </c>
      <c r="J13" s="47">
        <v>2764.8921820600353</v>
      </c>
      <c r="K13" s="47">
        <v>2667.3082540125447</v>
      </c>
      <c r="L13" s="47">
        <v>2684.5122100508806</v>
      </c>
      <c r="M13" s="47">
        <v>2658.8810479251269</v>
      </c>
      <c r="N13" s="47">
        <v>2713.3068968907419</v>
      </c>
      <c r="O13" s="47">
        <v>2777.5357959692533</v>
      </c>
      <c r="P13" s="47">
        <v>2600.9348676214149</v>
      </c>
      <c r="Q13" s="47">
        <v>2630.067052492715</v>
      </c>
      <c r="R13" s="47">
        <v>2811.1718861302788</v>
      </c>
      <c r="S13" s="47">
        <v>2609.3013712035818</v>
      </c>
      <c r="T13" s="47">
        <v>2555.4522245330886</v>
      </c>
      <c r="U13" s="47">
        <v>2519.0243892256708</v>
      </c>
      <c r="V13" s="47">
        <v>2680.853032879977</v>
      </c>
      <c r="W13" s="47">
        <v>2663.0499446735116</v>
      </c>
      <c r="X13" s="47">
        <v>2596.7853060015123</v>
      </c>
      <c r="Y13" s="47">
        <v>2540.8467516025312</v>
      </c>
      <c r="Z13" s="47">
        <v>2495.1541914672425</v>
      </c>
      <c r="AA13" s="47">
        <v>2506.6808298420256</v>
      </c>
      <c r="AB13" s="47">
        <v>2604.867552697131</v>
      </c>
      <c r="AC13" s="47">
        <v>2725.3290697197504</v>
      </c>
      <c r="AD13" s="47">
        <v>2790.2537322169514</v>
      </c>
      <c r="AE13" s="47">
        <v>2839.7499557561064</v>
      </c>
      <c r="AF13" s="47">
        <v>2836.0433334972026</v>
      </c>
      <c r="AG13" s="47">
        <v>2853.5575962616626</v>
      </c>
      <c r="AH13" s="47">
        <v>2920.6370601020089</v>
      </c>
      <c r="AI13" s="47">
        <v>2849.8963456654255</v>
      </c>
      <c r="AJ13" s="47">
        <v>2875.3764376940762</v>
      </c>
      <c r="AK13" s="47">
        <v>2871.313156538487</v>
      </c>
      <c r="AL13" s="47">
        <v>3222.6382385400188</v>
      </c>
      <c r="AM13" s="47">
        <v>3279.9281277485015</v>
      </c>
      <c r="AN13" s="47">
        <v>3354.984594888796</v>
      </c>
      <c r="AO13" s="47">
        <v>3395.6270388226867</v>
      </c>
      <c r="AP13" s="47">
        <v>3263.3228209482345</v>
      </c>
      <c r="AQ13" s="47">
        <v>3204.4373938987083</v>
      </c>
      <c r="AR13" s="47">
        <v>3191.4754378427651</v>
      </c>
      <c r="AS13" s="47">
        <v>3331.4600881217957</v>
      </c>
      <c r="AT13" s="47">
        <v>3308.5001335014581</v>
      </c>
      <c r="AU13" s="47">
        <v>3518.1998678089749</v>
      </c>
      <c r="AV13" s="47">
        <v>3691.1731019645986</v>
      </c>
      <c r="AW13" s="47">
        <v>3435.1959431279884</v>
      </c>
      <c r="AX13" s="47">
        <v>3664.925901128217</v>
      </c>
      <c r="AY13" s="47">
        <v>3682.3595485183287</v>
      </c>
      <c r="AZ13" s="47">
        <v>3720.6691228380337</v>
      </c>
      <c r="BA13" s="47">
        <v>3862.9632049203365</v>
      </c>
      <c r="BB13" s="47">
        <v>3524.2633000710553</v>
      </c>
      <c r="BC13" s="47">
        <v>3252.4927222022561</v>
      </c>
      <c r="BD13" s="47">
        <v>3411.7271987952627</v>
      </c>
      <c r="BE13" s="47">
        <v>3512.4601556867624</v>
      </c>
      <c r="BF13" s="47">
        <v>3117.4835576320593</v>
      </c>
      <c r="BG13" s="47">
        <v>3186.9341091149367</v>
      </c>
      <c r="BH13" s="47">
        <v>3136.9129504924326</v>
      </c>
      <c r="BI13" s="47">
        <v>3046.902549212879</v>
      </c>
      <c r="BJ13" s="47">
        <v>3102.434334071078</v>
      </c>
      <c r="BK13" s="47">
        <v>3035.4799056853117</v>
      </c>
      <c r="BL13" s="47">
        <v>2972.4011027562169</v>
      </c>
      <c r="BM13" s="47">
        <v>3167.7132892948839</v>
      </c>
      <c r="BN13" s="47">
        <v>3005.8914288446181</v>
      </c>
      <c r="BO13" s="47">
        <v>3277.8320601998325</v>
      </c>
      <c r="BP13" s="47">
        <v>3308.1264302981367</v>
      </c>
      <c r="BQ13" s="47">
        <v>3697.9219578216903</v>
      </c>
      <c r="BR13" s="47">
        <v>3308.8754781755329</v>
      </c>
      <c r="BS13" s="47">
        <v>3516.6137166914523</v>
      </c>
    </row>
    <row r="14" spans="1:71" ht="15" customHeight="1" x14ac:dyDescent="0.2">
      <c r="A14" s="44" t="s">
        <v>73</v>
      </c>
      <c r="B14" s="45">
        <v>3635.7916588449134</v>
      </c>
      <c r="C14" s="45">
        <v>3671.2128196645444</v>
      </c>
      <c r="D14" s="45">
        <v>3741.9782953839599</v>
      </c>
      <c r="E14" s="45">
        <v>3847.9331295835327</v>
      </c>
      <c r="F14" s="45">
        <v>3869.8862765413219</v>
      </c>
      <c r="G14" s="45">
        <v>3910.4298013087619</v>
      </c>
      <c r="H14" s="45">
        <v>3914.0094765804465</v>
      </c>
      <c r="I14" s="45">
        <v>3880.6379789579937</v>
      </c>
      <c r="J14" s="45">
        <v>3810.1974823689934</v>
      </c>
      <c r="K14" s="45">
        <v>3771.6826071326868</v>
      </c>
      <c r="L14" s="45">
        <v>3765.1629736419636</v>
      </c>
      <c r="M14" s="45">
        <v>3790.6714707584806</v>
      </c>
      <c r="N14" s="45">
        <v>3848.1771459260854</v>
      </c>
      <c r="O14" s="45">
        <v>3894.055153839759</v>
      </c>
      <c r="P14" s="45">
        <v>3928.1959405981988</v>
      </c>
      <c r="Q14" s="45">
        <v>3950.5622241595106</v>
      </c>
      <c r="R14" s="45">
        <v>3961.9510522466976</v>
      </c>
      <c r="S14" s="45">
        <v>3968.9874837292236</v>
      </c>
      <c r="T14" s="45">
        <v>3972.1181138294132</v>
      </c>
      <c r="U14" s="45">
        <v>3971.3823792929675</v>
      </c>
      <c r="V14" s="45">
        <v>3966.6635707692208</v>
      </c>
      <c r="W14" s="45">
        <v>3964.2947995322152</v>
      </c>
      <c r="X14" s="45">
        <v>3964.1030108667087</v>
      </c>
      <c r="Y14" s="45">
        <v>3966.0890562422519</v>
      </c>
      <c r="Z14" s="45">
        <v>3970.2716257711131</v>
      </c>
      <c r="AA14" s="45">
        <v>3972.6835583533525</v>
      </c>
      <c r="AB14" s="45">
        <v>3973.3223226685382</v>
      </c>
      <c r="AC14" s="45">
        <v>3972.1889554983513</v>
      </c>
      <c r="AD14" s="45">
        <v>3969.2603673628737</v>
      </c>
      <c r="AE14" s="45">
        <v>3974.1455338689193</v>
      </c>
      <c r="AF14" s="45">
        <v>3986.8141403935388</v>
      </c>
      <c r="AG14" s="45">
        <v>4007.239376553533</v>
      </c>
      <c r="AH14" s="45">
        <v>4035.2570383853404</v>
      </c>
      <c r="AI14" s="45">
        <v>4065.8398170498222</v>
      </c>
      <c r="AJ14" s="45">
        <v>4099.0059597431145</v>
      </c>
      <c r="AK14" s="45">
        <v>4134.8301848217252</v>
      </c>
      <c r="AL14" s="45">
        <v>4173.5697024606898</v>
      </c>
      <c r="AM14" s="45">
        <v>4207.3934564217207</v>
      </c>
      <c r="AN14" s="45">
        <v>4236.3411113810334</v>
      </c>
      <c r="AO14" s="45">
        <v>4260.3677297365575</v>
      </c>
      <c r="AP14" s="45">
        <v>4258.8115139079719</v>
      </c>
      <c r="AQ14" s="45">
        <v>4254.3797343154283</v>
      </c>
      <c r="AR14" s="45">
        <v>4235.7280784497589</v>
      </c>
      <c r="AS14" s="45">
        <v>4202.7943799992045</v>
      </c>
      <c r="AT14" s="45">
        <v>4207.8859958459061</v>
      </c>
      <c r="AU14" s="45">
        <v>4247.2456483458482</v>
      </c>
      <c r="AV14" s="45">
        <v>4353.7786079676325</v>
      </c>
      <c r="AW14" s="45">
        <v>4526.1250070058913</v>
      </c>
      <c r="AX14" s="45">
        <v>4728.9339548548041</v>
      </c>
      <c r="AY14" s="45">
        <v>4827.0268458963428</v>
      </c>
      <c r="AZ14" s="45">
        <v>4816.2821662322167</v>
      </c>
      <c r="BA14" s="45">
        <v>4688.4312549409497</v>
      </c>
      <c r="BB14" s="45">
        <v>4430.6934593283904</v>
      </c>
      <c r="BC14" s="45">
        <v>4248.5995788181908</v>
      </c>
      <c r="BD14" s="45">
        <v>4165.2955164983132</v>
      </c>
      <c r="BE14" s="45">
        <v>4190.8453837800507</v>
      </c>
      <c r="BF14" s="45">
        <v>4324.7912114280962</v>
      </c>
      <c r="BG14" s="45">
        <v>4455.0087726593965</v>
      </c>
      <c r="BH14" s="45">
        <v>4580.2920377388391</v>
      </c>
      <c r="BI14" s="45">
        <v>4701.4380003154365</v>
      </c>
      <c r="BJ14" s="45">
        <v>4828.521968421066</v>
      </c>
      <c r="BK14" s="45">
        <v>4945.6462455406463</v>
      </c>
      <c r="BL14" s="45">
        <v>5059.8762649965602</v>
      </c>
      <c r="BM14" s="45">
        <v>5171.4096591921389</v>
      </c>
      <c r="BN14" s="45">
        <v>5279.9051519048735</v>
      </c>
      <c r="BO14" s="45">
        <v>5352.118606049341</v>
      </c>
      <c r="BP14" s="45">
        <v>5386.7158252276304</v>
      </c>
      <c r="BQ14" s="45">
        <v>5383.6561490043496</v>
      </c>
      <c r="BR14" s="45">
        <v>5342.9693373980126</v>
      </c>
      <c r="BS14" s="45">
        <v>5312.4080736987307</v>
      </c>
    </row>
    <row r="15" spans="1:71" ht="15" customHeight="1" x14ac:dyDescent="0.2">
      <c r="A15" s="46" t="s">
        <v>74</v>
      </c>
      <c r="B15" s="47">
        <v>736.59003018694057</v>
      </c>
      <c r="C15" s="47">
        <v>694.68054750730312</v>
      </c>
      <c r="D15" s="47">
        <v>697.26583827750392</v>
      </c>
      <c r="E15" s="47">
        <v>788.86706535313328</v>
      </c>
      <c r="F15" s="47">
        <v>837.05638047488981</v>
      </c>
      <c r="G15" s="47">
        <v>766.81265193505862</v>
      </c>
      <c r="H15" s="47">
        <v>769.20038542982786</v>
      </c>
      <c r="I15" s="47">
        <v>886.69240991359584</v>
      </c>
      <c r="J15" s="47">
        <v>614.87041721335413</v>
      </c>
      <c r="K15" s="47">
        <v>748.19473679228429</v>
      </c>
      <c r="L15" s="47">
        <v>873.63655764526345</v>
      </c>
      <c r="M15" s="47">
        <v>1018.8343053351524</v>
      </c>
      <c r="N15" s="47">
        <v>1052.9754348233555</v>
      </c>
      <c r="O15" s="47">
        <v>910.86346916532523</v>
      </c>
      <c r="P15" s="47">
        <v>911.16675467557639</v>
      </c>
      <c r="Q15" s="47">
        <v>1141.4247010613178</v>
      </c>
      <c r="R15" s="47">
        <v>1004.039357778197</v>
      </c>
      <c r="S15" s="47">
        <v>1034.6293448020695</v>
      </c>
      <c r="T15" s="47">
        <v>1106.8857470303747</v>
      </c>
      <c r="U15" s="47">
        <v>1286.346777546521</v>
      </c>
      <c r="V15" s="47">
        <v>1123.8635452806518</v>
      </c>
      <c r="W15" s="47">
        <v>1048.8884764290385</v>
      </c>
      <c r="X15" s="47">
        <v>1017.9951404337525</v>
      </c>
      <c r="Y15" s="47">
        <v>1324.8217280698789</v>
      </c>
      <c r="Z15" s="47">
        <v>1250.1838579039184</v>
      </c>
      <c r="AA15" s="47">
        <v>1160.8792516402143</v>
      </c>
      <c r="AB15" s="47">
        <v>1126.8760226851093</v>
      </c>
      <c r="AC15" s="47">
        <v>1212.1550742978031</v>
      </c>
      <c r="AD15" s="47">
        <v>1165.8779923690195</v>
      </c>
      <c r="AE15" s="47">
        <v>1055.9094624019406</v>
      </c>
      <c r="AF15" s="47">
        <v>1053.107268949715</v>
      </c>
      <c r="AG15" s="47">
        <v>1231.3289230174005</v>
      </c>
      <c r="AH15" s="47">
        <v>1281.6508939390897</v>
      </c>
      <c r="AI15" s="47">
        <v>1299.9354201140829</v>
      </c>
      <c r="AJ15" s="47">
        <v>1388.5097623217302</v>
      </c>
      <c r="AK15" s="47">
        <v>1751.3819236251002</v>
      </c>
      <c r="AL15" s="47">
        <v>1481.9974987145772</v>
      </c>
      <c r="AM15" s="47">
        <v>1409.9255476446801</v>
      </c>
      <c r="AN15" s="47">
        <v>1529.5069374953523</v>
      </c>
      <c r="AO15" s="47">
        <v>1492.4830161453904</v>
      </c>
      <c r="AP15" s="47">
        <v>1652.9197626604816</v>
      </c>
      <c r="AQ15" s="47">
        <v>1555.847311226004</v>
      </c>
      <c r="AR15" s="47">
        <v>1476.5035247294529</v>
      </c>
      <c r="AS15" s="47">
        <v>1805.091668308512</v>
      </c>
      <c r="AT15" s="47">
        <v>1657.9544112073722</v>
      </c>
      <c r="AU15" s="47">
        <v>1685.6359884403673</v>
      </c>
      <c r="AV15" s="47">
        <v>1586.6158757855458</v>
      </c>
      <c r="AW15" s="47">
        <v>1628.6912269066893</v>
      </c>
      <c r="AX15" s="47">
        <v>1538.2448737804475</v>
      </c>
      <c r="AY15" s="47">
        <v>1463.8635441584418</v>
      </c>
      <c r="AZ15" s="47">
        <v>1513.4974785106692</v>
      </c>
      <c r="BA15" s="47">
        <v>1770.4777707798914</v>
      </c>
      <c r="BB15" s="47">
        <v>1611.4686200712165</v>
      </c>
      <c r="BC15" s="47">
        <v>414.90565417701106</v>
      </c>
      <c r="BD15" s="47">
        <v>526.34597625749143</v>
      </c>
      <c r="BE15" s="47">
        <v>633.168422878054</v>
      </c>
      <c r="BF15" s="47">
        <v>630.65997479749581</v>
      </c>
      <c r="BG15" s="47">
        <v>1468.0682801232551</v>
      </c>
      <c r="BH15" s="47">
        <v>768.07157697531045</v>
      </c>
      <c r="BI15" s="47">
        <v>1406.0926443203846</v>
      </c>
      <c r="BJ15" s="47">
        <v>1069.6399202185175</v>
      </c>
      <c r="BK15" s="47">
        <v>1062.0250569532184</v>
      </c>
      <c r="BL15" s="47">
        <v>1376.0058327065849</v>
      </c>
      <c r="BM15" s="47">
        <v>1786.1554185296764</v>
      </c>
      <c r="BN15" s="47">
        <v>1411.9923277656048</v>
      </c>
      <c r="BO15" s="47">
        <v>1251.6376169803682</v>
      </c>
      <c r="BP15" s="47">
        <v>1631.2186627036974</v>
      </c>
      <c r="BQ15" s="47">
        <v>1907.6921865774009</v>
      </c>
      <c r="BR15" s="47">
        <v>1608.8553486816945</v>
      </c>
      <c r="BS15" s="47">
        <v>1465.5125111618727</v>
      </c>
    </row>
    <row r="16" spans="1:71" ht="15" customHeight="1" x14ac:dyDescent="0.2">
      <c r="A16" s="44" t="s">
        <v>75</v>
      </c>
      <c r="B16" s="45">
        <v>2394.8993354915319</v>
      </c>
      <c r="C16" s="45">
        <v>2674.7355731945695</v>
      </c>
      <c r="D16" s="45">
        <v>3284.8514397757781</v>
      </c>
      <c r="E16" s="45">
        <v>4384.7200202741087</v>
      </c>
      <c r="F16" s="45">
        <v>2669.4069117006575</v>
      </c>
      <c r="G16" s="45">
        <v>2729.4060019907552</v>
      </c>
      <c r="H16" s="45">
        <v>3679.244946121496</v>
      </c>
      <c r="I16" s="45">
        <v>3730.9911150484913</v>
      </c>
      <c r="J16" s="45">
        <v>2806.6201300412035</v>
      </c>
      <c r="K16" s="45">
        <v>3275.0251404828409</v>
      </c>
      <c r="L16" s="45">
        <v>3686.4386087093894</v>
      </c>
      <c r="M16" s="45">
        <v>4846.6955681101272</v>
      </c>
      <c r="N16" s="45">
        <v>2808.0009921334854</v>
      </c>
      <c r="O16" s="45">
        <v>3468.768397432148</v>
      </c>
      <c r="P16" s="45">
        <v>3892.0410229573777</v>
      </c>
      <c r="Q16" s="45">
        <v>4527.5702880739027</v>
      </c>
      <c r="R16" s="45">
        <v>3526.7714737002011</v>
      </c>
      <c r="S16" s="45">
        <v>3697.9363245906625</v>
      </c>
      <c r="T16" s="45">
        <v>4013.6818435541431</v>
      </c>
      <c r="U16" s="45">
        <v>5204.3253856175343</v>
      </c>
      <c r="V16" s="45">
        <v>3424.8437557214629</v>
      </c>
      <c r="W16" s="45">
        <v>3827.7694108541268</v>
      </c>
      <c r="X16" s="45">
        <v>3948.5027591768144</v>
      </c>
      <c r="Y16" s="45">
        <v>5342.1005037000341</v>
      </c>
      <c r="Z16" s="45">
        <v>3609.4269761951878</v>
      </c>
      <c r="AA16" s="45">
        <v>3941.7548656884278</v>
      </c>
      <c r="AB16" s="45">
        <v>3581.3922581991014</v>
      </c>
      <c r="AC16" s="45">
        <v>5488.9103064801184</v>
      </c>
      <c r="AD16" s="45">
        <v>4018.5727035651639</v>
      </c>
      <c r="AE16" s="45">
        <v>4346.3983269978107</v>
      </c>
      <c r="AF16" s="45">
        <v>4366.7936125630604</v>
      </c>
      <c r="AG16" s="45">
        <v>4902.6580427161734</v>
      </c>
      <c r="AH16" s="45">
        <v>4149.8491806069651</v>
      </c>
      <c r="AI16" s="45">
        <v>4581.5713305997942</v>
      </c>
      <c r="AJ16" s="45">
        <v>3782.7920014872493</v>
      </c>
      <c r="AK16" s="45">
        <v>5730.3914873059948</v>
      </c>
      <c r="AL16" s="45">
        <v>4374.0967467746086</v>
      </c>
      <c r="AM16" s="45">
        <v>4432.6910401721843</v>
      </c>
      <c r="AN16" s="45">
        <v>4313.1252446389617</v>
      </c>
      <c r="AO16" s="45">
        <v>5708.0599684142517</v>
      </c>
      <c r="AP16" s="45">
        <v>3964.1251923601258</v>
      </c>
      <c r="AQ16" s="45">
        <v>4393.4863713416007</v>
      </c>
      <c r="AR16" s="45">
        <v>4851.2560127158749</v>
      </c>
      <c r="AS16" s="45">
        <v>5420.9679943651299</v>
      </c>
      <c r="AT16" s="45">
        <v>4328.1066292714604</v>
      </c>
      <c r="AU16" s="45">
        <v>4844.3923353919117</v>
      </c>
      <c r="AV16" s="45">
        <v>4884.46416878949</v>
      </c>
      <c r="AW16" s="45">
        <v>5717.8643539143686</v>
      </c>
      <c r="AX16" s="45">
        <v>5004.8337752316074</v>
      </c>
      <c r="AY16" s="45">
        <v>5399.2594099970593</v>
      </c>
      <c r="AZ16" s="45">
        <v>5466.2142399672593</v>
      </c>
      <c r="BA16" s="45">
        <v>7006.1295017586608</v>
      </c>
      <c r="BB16" s="45">
        <v>4515.6029888771845</v>
      </c>
      <c r="BC16" s="45">
        <v>5081.2020770832869</v>
      </c>
      <c r="BD16" s="45">
        <v>5599.3455895349798</v>
      </c>
      <c r="BE16" s="45">
        <v>6943.8624461067229</v>
      </c>
      <c r="BF16" s="45">
        <v>4951.7298978335302</v>
      </c>
      <c r="BG16" s="45">
        <v>5465.7524962043453</v>
      </c>
      <c r="BH16" s="45">
        <v>5451.9800584453096</v>
      </c>
      <c r="BI16" s="45">
        <v>6344.8865676124606</v>
      </c>
      <c r="BJ16" s="45">
        <v>5182.5516655004503</v>
      </c>
      <c r="BK16" s="45">
        <v>5469.7214204524289</v>
      </c>
      <c r="BL16" s="45">
        <v>5625.4165571373624</v>
      </c>
      <c r="BM16" s="45">
        <v>6221.3860668582147</v>
      </c>
      <c r="BN16" s="45">
        <v>6468.5288267970182</v>
      </c>
      <c r="BO16" s="45">
        <v>6602.8009236357566</v>
      </c>
      <c r="BP16" s="45">
        <v>6615.9906464339465</v>
      </c>
      <c r="BQ16" s="45">
        <v>7330.4338767190711</v>
      </c>
      <c r="BR16" s="45">
        <v>6315.9763619085525</v>
      </c>
      <c r="BS16" s="45">
        <v>7100.0696010227966</v>
      </c>
    </row>
    <row r="17" spans="1:71" ht="15" customHeight="1" x14ac:dyDescent="0.2">
      <c r="A17" s="46" t="s">
        <v>76</v>
      </c>
      <c r="B17" s="47">
        <v>1591.4883026328791</v>
      </c>
      <c r="C17" s="47">
        <v>1608.4319099470536</v>
      </c>
      <c r="D17" s="47">
        <v>1710.6574157474502</v>
      </c>
      <c r="E17" s="47">
        <v>1610.8246524364984</v>
      </c>
      <c r="F17" s="47">
        <v>1729.7345781919616</v>
      </c>
      <c r="G17" s="47">
        <v>1740.8990872469158</v>
      </c>
      <c r="H17" s="47">
        <v>1778.4107110132156</v>
      </c>
      <c r="I17" s="47">
        <v>1777.5376234647763</v>
      </c>
      <c r="J17" s="47">
        <v>1752.5541262174577</v>
      </c>
      <c r="K17" s="47">
        <v>1786.743356026926</v>
      </c>
      <c r="L17" s="47">
        <v>1804.064154889408</v>
      </c>
      <c r="M17" s="47">
        <v>1791.4841025294479</v>
      </c>
      <c r="N17" s="47">
        <v>1841.2261836252703</v>
      </c>
      <c r="O17" s="47">
        <v>1914.9595546412615</v>
      </c>
      <c r="P17" s="47">
        <v>1854.9186176379324</v>
      </c>
      <c r="Q17" s="47">
        <v>1902.466132962647</v>
      </c>
      <c r="R17" s="47">
        <v>1992.8548403215557</v>
      </c>
      <c r="S17" s="47">
        <v>1998.2232410108923</v>
      </c>
      <c r="T17" s="47">
        <v>1958.4792034864131</v>
      </c>
      <c r="U17" s="47">
        <v>2026.1293087985146</v>
      </c>
      <c r="V17" s="47">
        <v>2100.2613861978284</v>
      </c>
      <c r="W17" s="47">
        <v>2120.5399742926256</v>
      </c>
      <c r="X17" s="47">
        <v>2109.3748143437633</v>
      </c>
      <c r="Y17" s="47">
        <v>2166.7691995808586</v>
      </c>
      <c r="Z17" s="47">
        <v>2097.5949429575649</v>
      </c>
      <c r="AA17" s="47">
        <v>2091.715879266078</v>
      </c>
      <c r="AB17" s="47">
        <v>2077.3926533151907</v>
      </c>
      <c r="AC17" s="47">
        <v>2128.151115068596</v>
      </c>
      <c r="AD17" s="47">
        <v>2174.2421310153632</v>
      </c>
      <c r="AE17" s="47">
        <v>2177.770403704209</v>
      </c>
      <c r="AF17" s="47">
        <v>2156.2691164786725</v>
      </c>
      <c r="AG17" s="47">
        <v>2182.5281101286923</v>
      </c>
      <c r="AH17" s="47">
        <v>2194.3536077533981</v>
      </c>
      <c r="AI17" s="47">
        <v>2188.6034767885253</v>
      </c>
      <c r="AJ17" s="47">
        <v>2171.7169534616282</v>
      </c>
      <c r="AK17" s="47">
        <v>2162.6609619964452</v>
      </c>
      <c r="AL17" s="47">
        <v>2368.0453358551517</v>
      </c>
      <c r="AM17" s="47">
        <v>2327.0614974183959</v>
      </c>
      <c r="AN17" s="47">
        <v>2328.0924794190587</v>
      </c>
      <c r="AO17" s="47">
        <v>2313.9186873073904</v>
      </c>
      <c r="AP17" s="47">
        <v>2232.8016075380415</v>
      </c>
      <c r="AQ17" s="47">
        <v>2195.0675990922246</v>
      </c>
      <c r="AR17" s="47">
        <v>2129.7117453372839</v>
      </c>
      <c r="AS17" s="47">
        <v>2162.4177165167393</v>
      </c>
      <c r="AT17" s="47">
        <v>2169.5328457619894</v>
      </c>
      <c r="AU17" s="47">
        <v>2246.7784490951904</v>
      </c>
      <c r="AV17" s="47">
        <v>2208.0993274391212</v>
      </c>
      <c r="AW17" s="47">
        <v>2302.1567530386715</v>
      </c>
      <c r="AX17" s="47">
        <v>2242.5123312137384</v>
      </c>
      <c r="AY17" s="47">
        <v>2268.7940027182749</v>
      </c>
      <c r="AZ17" s="47">
        <v>2211.6971360762323</v>
      </c>
      <c r="BA17" s="47">
        <v>2331.2547878688451</v>
      </c>
      <c r="BB17" s="47">
        <v>2182.8628784930838</v>
      </c>
      <c r="BC17" s="47">
        <v>2165.1309520035829</v>
      </c>
      <c r="BD17" s="47">
        <v>2133.8903993429494</v>
      </c>
      <c r="BE17" s="47">
        <v>2143.9269867973408</v>
      </c>
      <c r="BF17" s="47">
        <v>2571.5569348684267</v>
      </c>
      <c r="BG17" s="47">
        <v>2571.3361859628099</v>
      </c>
      <c r="BH17" s="47">
        <v>2436.9085709257788</v>
      </c>
      <c r="BI17" s="47">
        <v>2568.9517704649165</v>
      </c>
      <c r="BJ17" s="47">
        <v>2367.7250402902923</v>
      </c>
      <c r="BK17" s="47">
        <v>2467.4135935794775</v>
      </c>
      <c r="BL17" s="47">
        <v>2402.9683557298872</v>
      </c>
      <c r="BM17" s="47">
        <v>2567.6010373513354</v>
      </c>
      <c r="BN17" s="47">
        <v>1959.9698842513724</v>
      </c>
      <c r="BO17" s="47">
        <v>2091.2257560155517</v>
      </c>
      <c r="BP17" s="47">
        <v>2010.9179931945994</v>
      </c>
      <c r="BQ17" s="47">
        <v>2276.7289586325574</v>
      </c>
      <c r="BR17" s="47">
        <v>1944.653159454434</v>
      </c>
      <c r="BS17" s="47">
        <v>2140.9119996707423</v>
      </c>
    </row>
    <row r="18" spans="1:71" ht="15" customHeight="1" x14ac:dyDescent="0.2">
      <c r="A18" s="44" t="s">
        <v>115</v>
      </c>
      <c r="B18" s="45">
        <v>432.10290999995777</v>
      </c>
      <c r="C18" s="45">
        <v>433.75139497510798</v>
      </c>
      <c r="D18" s="45">
        <v>460.841392248565</v>
      </c>
      <c r="E18" s="45">
        <v>557.17403410461247</v>
      </c>
      <c r="F18" s="45">
        <v>490.71866805423002</v>
      </c>
      <c r="G18" s="45">
        <v>537.84720252671968</v>
      </c>
      <c r="H18" s="45">
        <v>536.41010793850683</v>
      </c>
      <c r="I18" s="45">
        <v>452.44249423625882</v>
      </c>
      <c r="J18" s="45">
        <v>394.3642354041707</v>
      </c>
      <c r="K18" s="45">
        <v>678.43974221679161</v>
      </c>
      <c r="L18" s="45">
        <v>528.01398933074097</v>
      </c>
      <c r="M18" s="45">
        <v>518.63218462957013</v>
      </c>
      <c r="N18" s="45">
        <v>537.08024537322501</v>
      </c>
      <c r="O18" s="45">
        <v>570.40204640552781</v>
      </c>
      <c r="P18" s="45">
        <v>589.27506098769277</v>
      </c>
      <c r="Q18" s="45">
        <v>622.04639828885274</v>
      </c>
      <c r="R18" s="45">
        <v>644.72944208390606</v>
      </c>
      <c r="S18" s="45">
        <v>674.09540590609299</v>
      </c>
      <c r="T18" s="45">
        <v>674.00883997920948</v>
      </c>
      <c r="U18" s="45">
        <v>692.00623130988538</v>
      </c>
      <c r="V18" s="45">
        <v>558.92895487141027</v>
      </c>
      <c r="W18" s="45">
        <v>603.56928117107236</v>
      </c>
      <c r="X18" s="45">
        <v>489.75284795349501</v>
      </c>
      <c r="Y18" s="45">
        <v>738.89224304856145</v>
      </c>
      <c r="Z18" s="45">
        <v>697.13587767646391</v>
      </c>
      <c r="AA18" s="45">
        <v>782.82162503914981</v>
      </c>
      <c r="AB18" s="45">
        <v>714.69209845115995</v>
      </c>
      <c r="AC18" s="45">
        <v>854.71646995985952</v>
      </c>
      <c r="AD18" s="45">
        <v>747.22584184790253</v>
      </c>
      <c r="AE18" s="45">
        <v>744.16037027368577</v>
      </c>
      <c r="AF18" s="45">
        <v>729.18469276060318</v>
      </c>
      <c r="AG18" s="45">
        <v>1033.6701212066132</v>
      </c>
      <c r="AH18" s="45">
        <v>712.96004901269305</v>
      </c>
      <c r="AI18" s="45">
        <v>712.45893266263272</v>
      </c>
      <c r="AJ18" s="45">
        <v>847.56867046653849</v>
      </c>
      <c r="AK18" s="45">
        <v>928.47534785813798</v>
      </c>
      <c r="AL18" s="45">
        <v>702.8190092275604</v>
      </c>
      <c r="AM18" s="45">
        <v>741.0006164284157</v>
      </c>
      <c r="AN18" s="45">
        <v>849.56751809003811</v>
      </c>
      <c r="AO18" s="45">
        <v>964.83685625398687</v>
      </c>
      <c r="AP18" s="45">
        <v>816.63066909343968</v>
      </c>
      <c r="AQ18" s="45">
        <v>848.51773534010545</v>
      </c>
      <c r="AR18" s="45">
        <v>947.01310818293689</v>
      </c>
      <c r="AS18" s="45">
        <v>995.98402417053387</v>
      </c>
      <c r="AT18" s="45">
        <v>815.93036484466631</v>
      </c>
      <c r="AU18" s="45">
        <v>858.24588658146865</v>
      </c>
      <c r="AV18" s="45">
        <v>915.0005822021518</v>
      </c>
      <c r="AW18" s="45">
        <v>995.0720985738285</v>
      </c>
      <c r="AX18" s="45">
        <v>1004.6166890201839</v>
      </c>
      <c r="AY18" s="45">
        <v>968.08837703039023</v>
      </c>
      <c r="AZ18" s="45">
        <v>997.51163885242067</v>
      </c>
      <c r="BA18" s="45">
        <v>1061.2103637973726</v>
      </c>
      <c r="BB18" s="45">
        <v>1085.4781517515094</v>
      </c>
      <c r="BC18" s="45">
        <v>1125.2393350016962</v>
      </c>
      <c r="BD18" s="45">
        <v>1089.2083162122929</v>
      </c>
      <c r="BE18" s="45">
        <v>1254.5779406185529</v>
      </c>
      <c r="BF18" s="45">
        <v>1502.6880053295577</v>
      </c>
      <c r="BG18" s="45">
        <v>1407.4276958919115</v>
      </c>
      <c r="BH18" s="45">
        <v>1381.5205984440054</v>
      </c>
      <c r="BI18" s="45">
        <v>1438.3331309137864</v>
      </c>
      <c r="BJ18" s="45">
        <v>1052.9335452022819</v>
      </c>
      <c r="BK18" s="45">
        <v>1208.9239698793447</v>
      </c>
      <c r="BL18" s="45">
        <v>1274.0666144066038</v>
      </c>
      <c r="BM18" s="45">
        <v>1609.0064067031658</v>
      </c>
      <c r="BN18" s="45">
        <v>793.26350265998815</v>
      </c>
      <c r="BO18" s="45">
        <v>821.13995849770163</v>
      </c>
      <c r="BP18" s="45">
        <v>992.16836930852651</v>
      </c>
      <c r="BQ18" s="45">
        <v>1151.6262784602163</v>
      </c>
      <c r="BR18" s="45">
        <v>868.90898610261081</v>
      </c>
      <c r="BS18" s="45">
        <v>1048.2777272952737</v>
      </c>
    </row>
    <row r="19" spans="1:71" ht="15" customHeight="1" x14ac:dyDescent="0.2">
      <c r="A19" s="46" t="s">
        <v>77</v>
      </c>
      <c r="B19" s="47">
        <v>526.3537294470317</v>
      </c>
      <c r="C19" s="47">
        <v>524.01325100854012</v>
      </c>
      <c r="D19" s="47">
        <v>519.33572448156076</v>
      </c>
      <c r="E19" s="47">
        <v>512.32613676568667</v>
      </c>
      <c r="F19" s="47">
        <v>494.08739242771907</v>
      </c>
      <c r="G19" s="47">
        <v>490.65581441331449</v>
      </c>
      <c r="H19" s="47">
        <v>498.12837541834347</v>
      </c>
      <c r="I19" s="47">
        <v>516.46606415922531</v>
      </c>
      <c r="J19" s="47">
        <v>545.42289554790227</v>
      </c>
      <c r="K19" s="47">
        <v>567.74026953077771</v>
      </c>
      <c r="L19" s="47">
        <v>583.58099243466302</v>
      </c>
      <c r="M19" s="47">
        <v>593.05525892693845</v>
      </c>
      <c r="N19" s="47">
        <v>596.22771511110193</v>
      </c>
      <c r="O19" s="47">
        <v>590.49449448476162</v>
      </c>
      <c r="P19" s="47">
        <v>576.00440003338758</v>
      </c>
      <c r="Q19" s="47">
        <v>553.10228252300624</v>
      </c>
      <c r="R19" s="47">
        <v>522.0320699314093</v>
      </c>
      <c r="S19" s="47">
        <v>529.30884027766899</v>
      </c>
      <c r="T19" s="47">
        <v>573.30662061003159</v>
      </c>
      <c r="U19" s="47">
        <v>654.08029356712132</v>
      </c>
      <c r="V19" s="47">
        <v>773.10397192151811</v>
      </c>
      <c r="W19" s="47">
        <v>840.98131193173833</v>
      </c>
      <c r="X19" s="47">
        <v>856.64711550339359</v>
      </c>
      <c r="Y19" s="47">
        <v>820.30325214363461</v>
      </c>
      <c r="Z19" s="47">
        <v>733.32968987550919</v>
      </c>
      <c r="AA19" s="47">
        <v>693.73371778113619</v>
      </c>
      <c r="AB19" s="47">
        <v>700.22770916521131</v>
      </c>
      <c r="AC19" s="47">
        <v>752.20693883549643</v>
      </c>
      <c r="AD19" s="47">
        <v>849.69929390581115</v>
      </c>
      <c r="AE19" s="47">
        <v>924.29618049701639</v>
      </c>
      <c r="AF19" s="47">
        <v>975.77715589841614</v>
      </c>
      <c r="AG19" s="47">
        <v>1004.1059762012553</v>
      </c>
      <c r="AH19" s="47">
        <v>1008.5773241501843</v>
      </c>
      <c r="AI19" s="47">
        <v>1005.1947105182741</v>
      </c>
      <c r="AJ19" s="47">
        <v>993.68740484193063</v>
      </c>
      <c r="AK19" s="47">
        <v>974.08156048961177</v>
      </c>
      <c r="AL19" s="47">
        <v>946.34078106922891</v>
      </c>
      <c r="AM19" s="47">
        <v>932.02242015279307</v>
      </c>
      <c r="AN19" s="47">
        <v>931.10595711526662</v>
      </c>
      <c r="AO19" s="47">
        <v>943.46584166271361</v>
      </c>
      <c r="AP19" s="47">
        <v>969.23146251572336</v>
      </c>
      <c r="AQ19" s="47">
        <v>983.85805308562033</v>
      </c>
      <c r="AR19" s="47">
        <v>987.75919631476654</v>
      </c>
      <c r="AS19" s="47">
        <v>980.8595485544339</v>
      </c>
      <c r="AT19" s="47">
        <v>963.97553777195617</v>
      </c>
      <c r="AU19" s="47">
        <v>987.7537126122121</v>
      </c>
      <c r="AV19" s="47">
        <v>1052.2852526078666</v>
      </c>
      <c r="AW19" s="47">
        <v>1154.6573070313937</v>
      </c>
      <c r="AX19" s="47">
        <v>1289.9673812311353</v>
      </c>
      <c r="AY19" s="47">
        <v>1328.4501224991284</v>
      </c>
      <c r="AZ19" s="47">
        <v>1273.9413333795769</v>
      </c>
      <c r="BA19" s="47">
        <v>1113.2882698357821</v>
      </c>
      <c r="BB19" s="47">
        <v>817.71035318864176</v>
      </c>
      <c r="BC19" s="47">
        <v>608.26701891578807</v>
      </c>
      <c r="BD19" s="47">
        <v>517.0874943223173</v>
      </c>
      <c r="BE19" s="47">
        <v>554.68642542000589</v>
      </c>
      <c r="BF19" s="47">
        <v>710.58016754990183</v>
      </c>
      <c r="BG19" s="47">
        <v>835.77830221324211</v>
      </c>
      <c r="BH19" s="47">
        <v>938.90347726305617</v>
      </c>
      <c r="BI19" s="47">
        <v>1026.2723339213687</v>
      </c>
      <c r="BJ19" s="47">
        <v>1102.134468396192</v>
      </c>
      <c r="BK19" s="47">
        <v>1184.2543630643684</v>
      </c>
      <c r="BL19" s="47">
        <v>1273.0204918512932</v>
      </c>
      <c r="BM19" s="47">
        <v>1367.688750318061</v>
      </c>
      <c r="BN19" s="47">
        <v>1467.1809063372484</v>
      </c>
      <c r="BO19" s="47">
        <v>1533.6702838396138</v>
      </c>
      <c r="BP19" s="47">
        <v>1567.0757916815048</v>
      </c>
      <c r="BQ19" s="47">
        <v>1567.5668976218708</v>
      </c>
      <c r="BR19" s="47">
        <v>1535.1486925674465</v>
      </c>
      <c r="BS19" s="47">
        <v>1510.8169122583067</v>
      </c>
    </row>
    <row r="20" spans="1:71" s="53" customFormat="1" ht="15" customHeight="1" x14ac:dyDescent="0.25">
      <c r="A20" s="48" t="s">
        <v>78</v>
      </c>
      <c r="B20" s="61">
        <v>31700.726808189891</v>
      </c>
      <c r="C20" s="61">
        <v>32964.362921584936</v>
      </c>
      <c r="D20" s="61">
        <v>31319.821727690014</v>
      </c>
      <c r="E20" s="61">
        <v>35170.33477684667</v>
      </c>
      <c r="F20" s="61">
        <v>34244.018016565969</v>
      </c>
      <c r="G20" s="61">
        <v>32825.138503969458</v>
      </c>
      <c r="H20" s="61">
        <v>35004.24903387075</v>
      </c>
      <c r="I20" s="61">
        <v>38477.522667938756</v>
      </c>
      <c r="J20" s="61">
        <v>34217.523449986045</v>
      </c>
      <c r="K20" s="61">
        <v>34268.985836441541</v>
      </c>
      <c r="L20" s="61">
        <v>35773.122601095376</v>
      </c>
      <c r="M20" s="61">
        <v>35879.758140193298</v>
      </c>
      <c r="N20" s="61">
        <v>34898.802163780987</v>
      </c>
      <c r="O20" s="61">
        <v>36079.925465868415</v>
      </c>
      <c r="P20" s="61">
        <v>35445.439782028603</v>
      </c>
      <c r="Q20" s="61">
        <v>35951.257109306636</v>
      </c>
      <c r="R20" s="61">
        <v>34879.931377742527</v>
      </c>
      <c r="S20" s="61">
        <v>36062.355279936615</v>
      </c>
      <c r="T20" s="61">
        <v>36871.15331832767</v>
      </c>
      <c r="U20" s="61">
        <v>38879.23852761677</v>
      </c>
      <c r="V20" s="61">
        <v>36615.176981595287</v>
      </c>
      <c r="W20" s="61">
        <v>37094.852268035655</v>
      </c>
      <c r="X20" s="61">
        <v>37343.843440237448</v>
      </c>
      <c r="Y20" s="61">
        <v>39784.141476712321</v>
      </c>
      <c r="Z20" s="61">
        <v>37861.652949077863</v>
      </c>
      <c r="AA20" s="61">
        <v>37062.085816384169</v>
      </c>
      <c r="AB20" s="61">
        <v>37101.610018910244</v>
      </c>
      <c r="AC20" s="61">
        <v>39629.712353137686</v>
      </c>
      <c r="AD20" s="61">
        <v>37975.280437980218</v>
      </c>
      <c r="AE20" s="61">
        <v>37880.744265488072</v>
      </c>
      <c r="AF20" s="61">
        <v>38071.816712720909</v>
      </c>
      <c r="AG20" s="61">
        <v>39435.198769308845</v>
      </c>
      <c r="AH20" s="61">
        <v>38033.509523030101</v>
      </c>
      <c r="AI20" s="61">
        <v>37915.860832693172</v>
      </c>
      <c r="AJ20" s="61">
        <v>37054.68660149107</v>
      </c>
      <c r="AK20" s="61">
        <v>40344.708042785649</v>
      </c>
      <c r="AL20" s="61">
        <v>39368.735587694304</v>
      </c>
      <c r="AM20" s="61">
        <v>38786.673664727045</v>
      </c>
      <c r="AN20" s="61">
        <v>39263.837034989665</v>
      </c>
      <c r="AO20" s="61">
        <v>41029.249712588949</v>
      </c>
      <c r="AP20" s="61">
        <v>41388.314744820404</v>
      </c>
      <c r="AQ20" s="61">
        <v>39816.444973692538</v>
      </c>
      <c r="AR20" s="61">
        <v>40086.06520896568</v>
      </c>
      <c r="AS20" s="61">
        <v>42230.974481350378</v>
      </c>
      <c r="AT20" s="61">
        <v>40424.534800914706</v>
      </c>
      <c r="AU20" s="61">
        <v>40954.018362250536</v>
      </c>
      <c r="AV20" s="61">
        <v>42285.828251450905</v>
      </c>
      <c r="AW20" s="61">
        <v>43590.673753415766</v>
      </c>
      <c r="AX20" s="61">
        <v>43573.489540192531</v>
      </c>
      <c r="AY20" s="61">
        <v>42911.86730226659</v>
      </c>
      <c r="AZ20" s="61">
        <v>45295.012203973703</v>
      </c>
      <c r="BA20" s="61">
        <v>48045.807093398602</v>
      </c>
      <c r="BB20" s="61">
        <v>43511.374498568934</v>
      </c>
      <c r="BC20" s="61">
        <v>28627.96691708692</v>
      </c>
      <c r="BD20" s="61">
        <v>33538.764761763035</v>
      </c>
      <c r="BE20" s="61">
        <v>35809.409593085955</v>
      </c>
      <c r="BF20" s="61">
        <v>33953.592800098784</v>
      </c>
      <c r="BG20" s="61">
        <v>37307.139021855081</v>
      </c>
      <c r="BH20" s="61">
        <v>37773.521995558542</v>
      </c>
      <c r="BI20" s="61">
        <v>42342.07728915503</v>
      </c>
      <c r="BJ20" s="61">
        <v>39780.156475591975</v>
      </c>
      <c r="BK20" s="61">
        <v>41234.175176784498</v>
      </c>
      <c r="BL20" s="61">
        <v>43804.74830531254</v>
      </c>
      <c r="BM20" s="61">
        <v>45288.22308226367</v>
      </c>
      <c r="BN20" s="61">
        <v>42517.60213182812</v>
      </c>
      <c r="BO20" s="61">
        <v>42307.371402196281</v>
      </c>
      <c r="BP20" s="61">
        <v>45525.604928754874</v>
      </c>
      <c r="BQ20" s="61">
        <v>49014.998738312453</v>
      </c>
      <c r="BR20" s="61">
        <v>47261.101261731754</v>
      </c>
      <c r="BS20" s="61">
        <v>46019.745284280434</v>
      </c>
    </row>
    <row r="21" spans="1:71" ht="15" customHeight="1" x14ac:dyDescent="0.2">
      <c r="A21" s="44" t="s">
        <v>79</v>
      </c>
      <c r="B21" s="45">
        <v>4517.4004655529034</v>
      </c>
      <c r="C21" s="45">
        <v>4757.1316880972199</v>
      </c>
      <c r="D21" s="45">
        <v>4775.3178221887447</v>
      </c>
      <c r="E21" s="45">
        <v>5566.7455001110175</v>
      </c>
      <c r="F21" s="45">
        <v>4934.5596720902022</v>
      </c>
      <c r="G21" s="45">
        <v>4814.4453220436581</v>
      </c>
      <c r="H21" s="45">
        <v>5309.8951357231772</v>
      </c>
      <c r="I21" s="45">
        <v>5768.3611662125641</v>
      </c>
      <c r="J21" s="45">
        <v>4750.6627271312673</v>
      </c>
      <c r="K21" s="45">
        <v>4720.5485966207962</v>
      </c>
      <c r="L21" s="45">
        <v>4703.9400858182407</v>
      </c>
      <c r="M21" s="45">
        <v>4608.6606718272069</v>
      </c>
      <c r="N21" s="45">
        <v>4578.3100559949671</v>
      </c>
      <c r="O21" s="45">
        <v>4869.1351392559973</v>
      </c>
      <c r="P21" s="45">
        <v>4979.5379756736238</v>
      </c>
      <c r="Q21" s="45">
        <v>5057.1019791328281</v>
      </c>
      <c r="R21" s="45">
        <v>4860.1527952303222</v>
      </c>
      <c r="S21" s="45">
        <v>5230.0822705674182</v>
      </c>
      <c r="T21" s="45">
        <v>5594.6968521253575</v>
      </c>
      <c r="U21" s="45">
        <v>5864.7152097601711</v>
      </c>
      <c r="V21" s="45">
        <v>4650.4931769247523</v>
      </c>
      <c r="W21" s="45">
        <v>4622.6312491414656</v>
      </c>
      <c r="X21" s="45">
        <v>4885.8791032553763</v>
      </c>
      <c r="Y21" s="45">
        <v>5061.6974804484325</v>
      </c>
      <c r="Z21" s="45">
        <v>4759.1403695768286</v>
      </c>
      <c r="AA21" s="45">
        <v>4664.4024341658514</v>
      </c>
      <c r="AB21" s="45">
        <v>5004.8796969318746</v>
      </c>
      <c r="AC21" s="45">
        <v>5047.1398639677018</v>
      </c>
      <c r="AD21" s="45">
        <v>4503.8987649644832</v>
      </c>
      <c r="AE21" s="45">
        <v>4351.8434913956262</v>
      </c>
      <c r="AF21" s="45">
        <v>4985.2983847152864</v>
      </c>
      <c r="AG21" s="45">
        <v>5129.9688029539757</v>
      </c>
      <c r="AH21" s="45">
        <v>4838.4927837327587</v>
      </c>
      <c r="AI21" s="45">
        <v>4879.5750511693004</v>
      </c>
      <c r="AJ21" s="45">
        <v>5177.5660880961259</v>
      </c>
      <c r="AK21" s="45">
        <v>5666.4150770018177</v>
      </c>
      <c r="AL21" s="45">
        <v>5505.1602475571308</v>
      </c>
      <c r="AM21" s="45">
        <v>5437.5466047350192</v>
      </c>
      <c r="AN21" s="45">
        <v>5957.3902984826009</v>
      </c>
      <c r="AO21" s="45">
        <v>6006.8468492252487</v>
      </c>
      <c r="AP21" s="45">
        <v>6555.2358849307038</v>
      </c>
      <c r="AQ21" s="45">
        <v>6181.0650619461876</v>
      </c>
      <c r="AR21" s="45">
        <v>6297.9788169294989</v>
      </c>
      <c r="AS21" s="45">
        <v>7240.3163849124421</v>
      </c>
      <c r="AT21" s="45">
        <v>6946.5370503603644</v>
      </c>
      <c r="AU21" s="45">
        <v>7437.096810500937</v>
      </c>
      <c r="AV21" s="45">
        <v>7633.9061581291426</v>
      </c>
      <c r="AW21" s="45">
        <v>7850.2698599230516</v>
      </c>
      <c r="AX21" s="45">
        <v>7237.2533306419728</v>
      </c>
      <c r="AY21" s="45">
        <v>7175.2845874989143</v>
      </c>
      <c r="AZ21" s="45">
        <v>7726.4976520981409</v>
      </c>
      <c r="BA21" s="45">
        <v>8708.7854794763643</v>
      </c>
      <c r="BB21" s="45">
        <v>8665.5499856915922</v>
      </c>
      <c r="BC21" s="45">
        <v>4688.8176675010982</v>
      </c>
      <c r="BD21" s="45">
        <v>5844.0305044318784</v>
      </c>
      <c r="BE21" s="45">
        <v>6347.5055632579251</v>
      </c>
      <c r="BF21" s="45">
        <v>5657.5637957362314</v>
      </c>
      <c r="BG21" s="45">
        <v>6566.2309353295268</v>
      </c>
      <c r="BH21" s="45">
        <v>6756.706976476682</v>
      </c>
      <c r="BI21" s="45">
        <v>8437.0848982705338</v>
      </c>
      <c r="BJ21" s="45">
        <v>8225.2372256440867</v>
      </c>
      <c r="BK21" s="45">
        <v>9145.6466698993136</v>
      </c>
      <c r="BL21" s="45">
        <v>10025.096214049272</v>
      </c>
      <c r="BM21" s="45">
        <v>10749.463239577408</v>
      </c>
      <c r="BN21" s="45">
        <v>9313.7008594600029</v>
      </c>
      <c r="BO21" s="45">
        <v>9383.8740989007892</v>
      </c>
      <c r="BP21" s="45">
        <v>10782.187432645485</v>
      </c>
      <c r="BQ21" s="45">
        <v>10825.483997843188</v>
      </c>
      <c r="BR21" s="45">
        <v>10189.025460127827</v>
      </c>
      <c r="BS21" s="45">
        <v>10048.462360835098</v>
      </c>
    </row>
    <row r="22" spans="1:71" ht="15" customHeight="1" x14ac:dyDescent="0.25">
      <c r="A22" s="49" t="s">
        <v>80</v>
      </c>
      <c r="B22" s="50">
        <v>36220.850484539493</v>
      </c>
      <c r="C22" s="50">
        <v>37722.326508605198</v>
      </c>
      <c r="D22" s="50">
        <v>36087.365098764676</v>
      </c>
      <c r="E22" s="50">
        <v>40721.500416682509</v>
      </c>
      <c r="F22" s="50">
        <v>39179.684594277816</v>
      </c>
      <c r="G22" s="50">
        <v>37637.817560848438</v>
      </c>
      <c r="H22" s="50">
        <v>40306.366408079681</v>
      </c>
      <c r="I22" s="50">
        <v>44239.627281322006</v>
      </c>
      <c r="J22" s="50">
        <v>38969.239257889676</v>
      </c>
      <c r="K22" s="50">
        <v>38991.128572194939</v>
      </c>
      <c r="L22" s="50">
        <v>40481.967249312998</v>
      </c>
      <c r="M22" s="50">
        <v>40494.920571592062</v>
      </c>
      <c r="N22" s="50">
        <v>39485.023828743397</v>
      </c>
      <c r="O22" s="50">
        <v>40951.209617547516</v>
      </c>
      <c r="P22" s="50">
        <v>40418.38891474055</v>
      </c>
      <c r="Q22" s="50">
        <v>41001.387543102748</v>
      </c>
      <c r="R22" s="50">
        <v>39737.441701231459</v>
      </c>
      <c r="S22" s="50">
        <v>41285.4876302005</v>
      </c>
      <c r="T22" s="50">
        <v>42453.660112543621</v>
      </c>
      <c r="U22" s="50">
        <v>44731.812753550519</v>
      </c>
      <c r="V22" s="50">
        <v>41259.026721819166</v>
      </c>
      <c r="W22" s="50">
        <v>41710.975379355215</v>
      </c>
      <c r="X22" s="50">
        <v>42222.589212215535</v>
      </c>
      <c r="Y22" s="50">
        <v>44838.59872391622</v>
      </c>
      <c r="Z22" s="50">
        <v>42612.551794117549</v>
      </c>
      <c r="AA22" s="50">
        <v>41718.538212506588</v>
      </c>
      <c r="AB22" s="50">
        <v>42105.364447621498</v>
      </c>
      <c r="AC22" s="50">
        <v>44669.565128644099</v>
      </c>
      <c r="AD22" s="50">
        <v>42467.29519394035</v>
      </c>
      <c r="AE22" s="50">
        <v>42218.571704994887</v>
      </c>
      <c r="AF22" s="50">
        <v>43052.413561163616</v>
      </c>
      <c r="AG22" s="50">
        <v>44559.778039983139</v>
      </c>
      <c r="AH22" s="50">
        <v>42866.098511053176</v>
      </c>
      <c r="AI22" s="50">
        <v>42790.816722053591</v>
      </c>
      <c r="AJ22" s="50">
        <v>42236.975297234589</v>
      </c>
      <c r="AK22" s="50">
        <v>46016.923469658657</v>
      </c>
      <c r="AL22" s="50">
        <v>44873.895835251446</v>
      </c>
      <c r="AM22" s="50">
        <v>44224.220269462072</v>
      </c>
      <c r="AN22" s="50">
        <v>45221.227333472278</v>
      </c>
      <c r="AO22" s="50">
        <v>47036.096561814207</v>
      </c>
      <c r="AP22" s="50">
        <v>47902.987027853022</v>
      </c>
      <c r="AQ22" s="50">
        <v>45967.370873924534</v>
      </c>
      <c r="AR22" s="50">
        <v>46348.375345635242</v>
      </c>
      <c r="AS22" s="50">
        <v>49390.763801789937</v>
      </c>
      <c r="AT22" s="50">
        <v>47280.641604459968</v>
      </c>
      <c r="AU22" s="50">
        <v>48260.329347738509</v>
      </c>
      <c r="AV22" s="50">
        <v>49789.11108320007</v>
      </c>
      <c r="AW22" s="50">
        <v>51308.17190898797</v>
      </c>
      <c r="AX22" s="50">
        <v>50747.86785155307</v>
      </c>
      <c r="AY22" s="50">
        <v>50019.648035212274</v>
      </c>
      <c r="AZ22" s="50">
        <v>52932.462384870356</v>
      </c>
      <c r="BA22" s="50">
        <v>56600.360045163732</v>
      </c>
      <c r="BB22" s="50">
        <v>51904.936727124405</v>
      </c>
      <c r="BC22" s="50">
        <v>33290.862529518854</v>
      </c>
      <c r="BD22" s="50">
        <v>39299.397123398652</v>
      </c>
      <c r="BE22" s="50">
        <v>42051.576299580614</v>
      </c>
      <c r="BF22" s="50">
        <v>39562.19031662347</v>
      </c>
      <c r="BG22" s="50">
        <v>43769.385708736561</v>
      </c>
      <c r="BH22" s="50">
        <v>44409.398772859357</v>
      </c>
      <c r="BI22" s="50">
        <v>50519.915273830593</v>
      </c>
      <c r="BJ22" s="50">
        <v>47705.408041486189</v>
      </c>
      <c r="BK22" s="50">
        <v>49971.723613079244</v>
      </c>
      <c r="BL22" s="50">
        <v>53347.822275321494</v>
      </c>
      <c r="BM22" s="50">
        <v>55479.013518360131</v>
      </c>
      <c r="BN22" s="50">
        <v>51436.124495075965</v>
      </c>
      <c r="BO22" s="50">
        <v>51275.933423312163</v>
      </c>
      <c r="BP22" s="50">
        <v>55730.805115372452</v>
      </c>
      <c r="BQ22" s="50">
        <v>59368.096774996993</v>
      </c>
      <c r="BR22" s="50">
        <v>57047.138870755189</v>
      </c>
      <c r="BS22" s="50">
        <v>55650.13756421287</v>
      </c>
    </row>
    <row r="24" spans="1:71" ht="15" customHeight="1" x14ac:dyDescent="0.2">
      <c r="A24" s="32" t="s">
        <v>113</v>
      </c>
    </row>
  </sheetData>
  <pageMargins left="4.7154017857142856E-2" right="0.70866141732283472" top="0.45549242424242425" bottom="0.74803149606299213" header="0.31496062992125984" footer="0.31496062992125984"/>
  <pageSetup paperSize="9" scale="13" orientation="portrait" r:id="rId1"/>
  <headerFooter>
    <oddHeader>&amp;C&amp;G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5"/>
  <sheetViews>
    <sheetView showGridLines="0" view="pageLayout" zoomScaleNormal="100" zoomScaleSheetLayoutView="25" workbookViewId="0">
      <selection activeCell="I7" sqref="I7"/>
    </sheetView>
  </sheetViews>
  <sheetFormatPr defaultColWidth="8.7109375" defaultRowHeight="15" customHeight="1" x14ac:dyDescent="0.2"/>
  <cols>
    <col min="1" max="1" width="46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425781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16384" width="8.7109375" style="1"/>
  </cols>
  <sheetData>
    <row r="1" spans="1:67" ht="15" customHeight="1" x14ac:dyDescent="0.25">
      <c r="A1" s="53" t="s">
        <v>150</v>
      </c>
    </row>
    <row r="2" spans="1:67" ht="15" customHeight="1" x14ac:dyDescent="0.25">
      <c r="A2" s="38" t="s">
        <v>0</v>
      </c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2" t="s">
        <v>30</v>
      </c>
      <c r="AB2" s="22" t="s">
        <v>31</v>
      </c>
      <c r="AC2" s="22" t="s">
        <v>32</v>
      </c>
      <c r="AD2" s="22" t="s">
        <v>33</v>
      </c>
      <c r="AE2" s="22" t="s">
        <v>34</v>
      </c>
      <c r="AF2" s="22" t="s">
        <v>35</v>
      </c>
      <c r="AG2" s="22" t="s">
        <v>36</v>
      </c>
      <c r="AH2" s="22" t="s">
        <v>37</v>
      </c>
      <c r="AI2" s="22" t="s">
        <v>38</v>
      </c>
      <c r="AJ2" s="22" t="s">
        <v>39</v>
      </c>
      <c r="AK2" s="22" t="s">
        <v>40</v>
      </c>
      <c r="AL2" s="22" t="s">
        <v>41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R2" s="22" t="s">
        <v>47</v>
      </c>
      <c r="AS2" s="22" t="s">
        <v>48</v>
      </c>
      <c r="AT2" s="22" t="s">
        <v>49</v>
      </c>
      <c r="AU2" s="22" t="s">
        <v>50</v>
      </c>
      <c r="AV2" s="22" t="s">
        <v>51</v>
      </c>
      <c r="AW2" s="22" t="s">
        <v>52</v>
      </c>
      <c r="AX2" s="39" t="s">
        <v>53</v>
      </c>
      <c r="AY2" s="39" t="s">
        <v>54</v>
      </c>
      <c r="AZ2" s="39" t="s">
        <v>55</v>
      </c>
      <c r="BA2" s="39" t="s">
        <v>56</v>
      </c>
      <c r="BB2" s="39" t="s">
        <v>57</v>
      </c>
      <c r="BC2" s="39" t="s">
        <v>58</v>
      </c>
      <c r="BD2" s="39" t="s">
        <v>59</v>
      </c>
      <c r="BE2" s="39" t="s">
        <v>60</v>
      </c>
      <c r="BF2" s="39" t="s">
        <v>61</v>
      </c>
      <c r="BG2" s="39" t="s">
        <v>62</v>
      </c>
      <c r="BH2" s="39" t="s">
        <v>63</v>
      </c>
      <c r="BI2" s="39" t="s">
        <v>64</v>
      </c>
      <c r="BJ2" s="39" t="s">
        <v>120</v>
      </c>
      <c r="BK2" s="39" t="s">
        <v>122</v>
      </c>
      <c r="BL2" s="39" t="s">
        <v>125</v>
      </c>
      <c r="BM2" s="39" t="s">
        <v>132</v>
      </c>
      <c r="BN2" s="39" t="s">
        <v>141</v>
      </c>
      <c r="BO2" s="39" t="s">
        <v>154</v>
      </c>
    </row>
    <row r="3" spans="1:67" ht="15" customHeight="1" x14ac:dyDescent="0.2">
      <c r="A3" s="41" t="s">
        <v>65</v>
      </c>
      <c r="B3" s="54">
        <f>(PIB_ENC[[#This Row],[2008:I]]/PIB_ENC[[#This Row],[2007:I]]-1)*100</f>
        <v>6.0104314200661202</v>
      </c>
      <c r="C3" s="54">
        <f>(PIB_ENC[[#This Row],[2008:II]]/PIB_ENC[[#This Row],[2007:II]]-1)*100</f>
        <v>-7.3443126277781161</v>
      </c>
      <c r="D3" s="54">
        <f>(PIB_ENC[[#This Row],[2008:III]]/PIB_ENC[[#This Row],[2007:III]]-1)*100</f>
        <v>4.7896773286604244</v>
      </c>
      <c r="E3" s="54">
        <f>(PIB_ENC[[#This Row],[2008:IV]]/PIB_ENC[[#This Row],[2007:IV]]-1)*100</f>
        <v>14.772130168619956</v>
      </c>
      <c r="F3" s="54">
        <f>(PIB_ENC[[#This Row],[2009:I]]/PIB_ENC[[#This Row],[2008:I]]-1)*100</f>
        <v>10.106678097575085</v>
      </c>
      <c r="G3" s="54">
        <f>(PIB_ENC[[#This Row],[2009:II]]/PIB_ENC[[#This Row],[2008:II]]-1)*100</f>
        <v>21.370024400890642</v>
      </c>
      <c r="H3" s="54">
        <f>(PIB_ENC[[#This Row],[2009:III]]/PIB_ENC[[#This Row],[2008:III]]-1)*100</f>
        <v>0.37325917001713727</v>
      </c>
      <c r="I3" s="54">
        <f>(PIB_ENC[[#This Row],[2009:IV]]/PIB_ENC[[#This Row],[2008:IV]]-1)*100</f>
        <v>9.6610458558396459</v>
      </c>
      <c r="J3" s="54">
        <f>(PIB_ENC[[#This Row],[2010:I]]/PIB_ENC[[#This Row],[2009:I]]-1)*100</f>
        <v>21.740858710028888</v>
      </c>
      <c r="K3" s="54">
        <f>(PIB_ENC[[#This Row],[2010:II]]/PIB_ENC[[#This Row],[2009:II]]-1)*100</f>
        <v>-9.272132950219703</v>
      </c>
      <c r="L3" s="54">
        <f>(PIB_ENC[[#This Row],[2010:III]]/PIB_ENC[[#This Row],[2009:III]]-1)*100</f>
        <v>-19.034185863206076</v>
      </c>
      <c r="M3" s="54">
        <f>(PIB_ENC[[#This Row],[2010:IV]]/PIB_ENC[[#This Row],[2009:IV]]-1)*100</f>
        <v>-22.792712512945112</v>
      </c>
      <c r="N3" s="54">
        <f>(PIB_ENC[[#This Row],[2011:I]]/PIB_ENC[[#This Row],[2010:I]]-1)*100</f>
        <v>-8.7319062253172213</v>
      </c>
      <c r="O3" s="54">
        <f>(PIB_ENC[[#This Row],[2011:II]]/PIB_ENC[[#This Row],[2010:II]]-1)*100</f>
        <v>29.089674281883315</v>
      </c>
      <c r="P3" s="54">
        <f>(PIB_ENC[[#This Row],[2011:III]]/PIB_ENC[[#This Row],[2010:III]]-1)*100</f>
        <v>11.735417774271717</v>
      </c>
      <c r="Q3" s="54">
        <f>(PIB_ENC[[#This Row],[2011:IV]]/PIB_ENC[[#This Row],[2010:IV]]-1)*100</f>
        <v>10.975392048921485</v>
      </c>
      <c r="R3" s="54">
        <f>(PIB_ENC[[#This Row],[2012:I]]/PIB_ENC[[#This Row],[2011:I]]-1)*100</f>
        <v>3.7216961546495897</v>
      </c>
      <c r="S3" s="54">
        <f>(PIB_ENC[[#This Row],[2012:II]]/PIB_ENC[[#This Row],[2011:II]]-1)*100</f>
        <v>4.6113952283890924</v>
      </c>
      <c r="T3" s="54">
        <f>(PIB_ENC[[#This Row],[2012:III]]/PIB_ENC[[#This Row],[2011:III]]-1)*100</f>
        <v>12.125813322283175</v>
      </c>
      <c r="U3" s="54">
        <f>(PIB_ENC[[#This Row],[2012:IV]]/PIB_ENC[[#This Row],[2011:IV]]-1)*100</f>
        <v>16.933417991528898</v>
      </c>
      <c r="V3" s="54">
        <f>(PIB_ENC[[#This Row],[2013:I]]/PIB_ENC[[#This Row],[2012:I]]-1)*100</f>
        <v>-0.43964719632358928</v>
      </c>
      <c r="W3" s="54">
        <f>(PIB_ENC[[#This Row],[2013:II]]/PIB_ENC[[#This Row],[2012:II]]-1)*100</f>
        <v>0.13580897786262813</v>
      </c>
      <c r="X3" s="54">
        <f>(PIB_ENC[[#This Row],[2013:III]]/PIB_ENC[[#This Row],[2012:III]]-1)*100</f>
        <v>-8.9452525481193987</v>
      </c>
      <c r="Y3" s="54">
        <f>(PIB_ENC[[#This Row],[2013:IV]]/PIB_ENC[[#This Row],[2012:IV]]-1)*100</f>
        <v>-8.1802708790497789</v>
      </c>
      <c r="Z3" s="54">
        <f>(PIB_ENC[[#This Row],[2014:I]]/PIB_ENC[[#This Row],[2013:I]]-1)*100</f>
        <v>-4.8999321260976281</v>
      </c>
      <c r="AA3" s="54">
        <f>(PIB_ENC[[#This Row],[2014:II]]/PIB_ENC[[#This Row],[2013:II]]-1)*100</f>
        <v>3.2280512491831059</v>
      </c>
      <c r="AB3" s="54">
        <f>(PIB_ENC[[#This Row],[2014:III]]/PIB_ENC[[#This Row],[2013:III]]-1)*100</f>
        <v>12.299973099221884</v>
      </c>
      <c r="AC3" s="54">
        <f>(PIB_ENC[[#This Row],[2014:IV]]/PIB_ENC[[#This Row],[2013:IV]]-1)*100</f>
        <v>0.52818261211786677</v>
      </c>
      <c r="AD3" s="54">
        <f>(PIB_ENC[[#This Row],[2015:I]]/PIB_ENC[[#This Row],[2014:I]]-1)*100</f>
        <v>10.136427742562981</v>
      </c>
      <c r="AE3" s="54">
        <f>(PIB_ENC[[#This Row],[2015:II]]/PIB_ENC[[#This Row],[2014:II]]-1)*100</f>
        <v>-0.51463920471515046</v>
      </c>
      <c r="AF3" s="54">
        <f>(PIB_ENC[[#This Row],[2015:III]]/PIB_ENC[[#This Row],[2014:III]]-1)*100</f>
        <v>-5.4158354132335944</v>
      </c>
      <c r="AG3" s="54">
        <f>(PIB_ENC[[#This Row],[2015:IV]]/PIB_ENC[[#This Row],[2014:IV]]-1)*100</f>
        <v>24.685871303240869</v>
      </c>
      <c r="AH3" s="54">
        <f>(PIB_ENC[[#This Row],[2016:I]]/PIB_ENC[[#This Row],[2015:I]]-1)*100</f>
        <v>7.1119690458345097</v>
      </c>
      <c r="AI3" s="54">
        <f>(PIB_ENC[[#This Row],[2016:II]]/PIB_ENC[[#This Row],[2015:II]]-1)*100</f>
        <v>-6.235309644549214</v>
      </c>
      <c r="AJ3" s="54">
        <f>(PIB_ENC[[#This Row],[2016:III]]/PIB_ENC[[#This Row],[2015:III]]-1)*100</f>
        <v>30.601191221230771</v>
      </c>
      <c r="AK3" s="54">
        <f>(PIB_ENC[[#This Row],[2016:IV]]/PIB_ENC[[#This Row],[2015:IV]]-1)*100</f>
        <v>17.904931848473993</v>
      </c>
      <c r="AL3" s="54">
        <f>(PIB_ENC[[#This Row],[2017:I]]/PIB_ENC[[#This Row],[2016:I]]-1)*100</f>
        <v>-17.927994693961445</v>
      </c>
      <c r="AM3" s="54">
        <f>(PIB_ENC[[#This Row],[2017:II]]/PIB_ENC[[#This Row],[2016:II]]-1)*100</f>
        <v>-11.981604854900585</v>
      </c>
      <c r="AN3" s="54">
        <f>(PIB_ENC[[#This Row],[2017:III]]/PIB_ENC[[#This Row],[2016:III]]-1)*100</f>
        <v>-6.2427896091480033</v>
      </c>
      <c r="AO3" s="54">
        <f>(PIB_ENC[[#This Row],[2017:IV]]/PIB_ENC[[#This Row],[2016:IV]]-1)*100</f>
        <v>-22.020813029367993</v>
      </c>
      <c r="AP3" s="54">
        <f>(PIB_ENC[[#This Row],[2018:I]]/PIB_ENC[[#This Row],[2017:I]]-1)*100</f>
        <v>-20.888246092621078</v>
      </c>
      <c r="AQ3" s="54">
        <f>(PIB_ENC[[#This Row],[2018:II]]/PIB_ENC[[#This Row],[2017:II]]-1)*100</f>
        <v>-18.78735782273203</v>
      </c>
      <c r="AR3" s="54">
        <f>(PIB_ENC[[#This Row],[2018:III]]/PIB_ENC[[#This Row],[2017:III]]-1)*100</f>
        <v>5.6627847523058383</v>
      </c>
      <c r="AS3" s="54">
        <f>(PIB_ENC[[#This Row],[2018:IV]]/PIB_ENC[[#This Row],[2017:IV]]-1)*100</f>
        <v>-30.372765416929848</v>
      </c>
      <c r="AT3" s="54">
        <f>(PIB_ENC[[#This Row],[2019:I]]/PIB_ENC[[#This Row],[2018:I]]-1)*100</f>
        <v>-22.28482143735787</v>
      </c>
      <c r="AU3" s="54">
        <f>(PIB_ENC[[#This Row],[2019:II]]/PIB_ENC[[#This Row],[2018:II]]-1)*100</f>
        <v>-22.987246313540599</v>
      </c>
      <c r="AV3" s="54">
        <f>(PIB_ENC[[#This Row],[2019:III]]/PIB_ENC[[#This Row],[2018:III]]-1)*100</f>
        <v>-5.0580945302505009</v>
      </c>
      <c r="AW3" s="54">
        <f>(PIB_ENC[[#This Row],[2019:IV]]/PIB_ENC[[#This Row],[2018:IV]]-1)*100</f>
        <v>59.753225266570119</v>
      </c>
      <c r="AX3" s="54">
        <f>(PIB_ENC[[#This Row],[2020:I]]/PIB_ENC[[#This Row],[2019:I]]-1)*100</f>
        <v>59.913012162165778</v>
      </c>
      <c r="AY3" s="54">
        <f>(PIB_ENC[[#This Row],[2020:II]]/PIB_ENC[[#This Row],[2019:II]]-1)*100</f>
        <v>36.514202759944482</v>
      </c>
      <c r="AZ3" s="54">
        <f>(PIB_ENC[[#This Row],[2020:III]]/PIB_ENC[[#This Row],[2019:III]]-1)*100</f>
        <v>4.0521373948711137</v>
      </c>
      <c r="BA3" s="54">
        <f>(PIB_ENC[[#This Row],[2020:IV]]/PIB_ENC[[#This Row],[2019:IV]]-1)*100</f>
        <v>-6.8607527692597365</v>
      </c>
      <c r="BB3" s="54">
        <f>(PIB_ENC[[#This Row],[2021:I]]/PIB_ENC[[#This Row],[2020:I]]-1)*100</f>
        <v>-2.7759849767993172</v>
      </c>
      <c r="BC3" s="54">
        <f>(PIB_ENC[[#This Row],[2021:II]]/PIB_ENC[[#This Row],[2020:II]]-1)*100</f>
        <v>-13.096261242267538</v>
      </c>
      <c r="BD3" s="54">
        <f>(PIB_ENC[[#This Row],[2021:III]]/PIB_ENC[[#This Row],[2020:III]]-1)*100</f>
        <v>3.3022531684172352</v>
      </c>
      <c r="BE3" s="54">
        <f>(PIB_ENC[[#This Row],[2021:IV]]/PIB_ENC[[#This Row],[2020:IV]]-1)*100</f>
        <v>-12.519079582116166</v>
      </c>
      <c r="BF3" s="54">
        <f>(PIB_ENC[[#This Row],[2022:I]]/PIB_ENC[[#This Row],[2021:I]]-1)*100</f>
        <v>-20.669213994822101</v>
      </c>
      <c r="BG3" s="54">
        <f>(PIB_ENC[[#This Row],[2022:II]]/PIB_ENC[[#This Row],[2021:II]]-1)*100</f>
        <v>-0.94995206934126442</v>
      </c>
      <c r="BH3" s="54">
        <f>(PIB_ENC[[#This Row],[2022:III]]/PIB_ENC[[#This Row],[2021:III]]-1)*100</f>
        <v>-9.6576187365906776</v>
      </c>
      <c r="BI3" s="54">
        <f>(PIB_ENC[[#This Row],[2022:IV]]/PIB_ENC[[#This Row],[2021:IV]]-1)*100</f>
        <v>6.0865240249571961</v>
      </c>
      <c r="BJ3" s="54">
        <f>(PIB_ENC[[#This Row],[2023:I]]/PIB_ENC[[#This Row],[2022:I]]-1)*100</f>
        <v>-4.6263105987193303</v>
      </c>
      <c r="BK3" s="54">
        <f>(PIB_ENC[[#This Row],[2023:II]]/PIB_ENC[[#This Row],[2022:II]]-1)*100</f>
        <v>-21.227933171671211</v>
      </c>
      <c r="BL3" s="54">
        <f>(PIB_ENC[[#This Row],[2023:III]]/PIB_ENC[[#This Row],[2022:III]]-1)*100</f>
        <v>-8.1618784717815807</v>
      </c>
      <c r="BM3" s="54">
        <f>(PIB_ENC[[#This Row],[2023:IV]]/PIB_ENC[[#This Row],[2022:IV]]-1)*100</f>
        <v>-16.907805368350981</v>
      </c>
      <c r="BN3" s="54">
        <f>(PIB_ENC[[#This Row],[2024:I]]/PIB_ENC[[#This Row],[2023:I]]-1)*100</f>
        <v>18.92976659748895</v>
      </c>
      <c r="BO3" s="54">
        <f>(PIB_ENC[[#This Row],[2024:II]]/PIB_ENC[[#This Row],[2023:II]]-1)*100</f>
        <v>5.1568474790633312</v>
      </c>
    </row>
    <row r="4" spans="1:67" ht="15" customHeight="1" x14ac:dyDescent="0.2">
      <c r="A4" s="44" t="s">
        <v>114</v>
      </c>
      <c r="B4" s="55">
        <f>(PIB_ENC[[#This Row],[2008:I]]/PIB_ENC[[#This Row],[2007:I]]-1)*100</f>
        <v>-10.666574438553578</v>
      </c>
      <c r="C4" s="55">
        <f>(PIB_ENC[[#This Row],[2008:II]]/PIB_ENC[[#This Row],[2007:II]]-1)*100</f>
        <v>-18.924711947211716</v>
      </c>
      <c r="D4" s="55">
        <f>(PIB_ENC[[#This Row],[2008:III]]/PIB_ENC[[#This Row],[2007:III]]-1)*100</f>
        <v>-37.901175573906421</v>
      </c>
      <c r="E4" s="55">
        <f>(PIB_ENC[[#This Row],[2008:IV]]/PIB_ENC[[#This Row],[2007:IV]]-1)*100</f>
        <v>-14.252200791274316</v>
      </c>
      <c r="F4" s="55">
        <f>(PIB_ENC[[#This Row],[2009:I]]/PIB_ENC[[#This Row],[2008:I]]-1)*100</f>
        <v>13.560046008657501</v>
      </c>
      <c r="G4" s="55">
        <f>(PIB_ENC[[#This Row],[2009:II]]/PIB_ENC[[#This Row],[2008:II]]-1)*100</f>
        <v>31.271716369486068</v>
      </c>
      <c r="H4" s="55">
        <f>(PIB_ENC[[#This Row],[2009:III]]/PIB_ENC[[#This Row],[2008:III]]-1)*100</f>
        <v>64.654281957433454</v>
      </c>
      <c r="I4" s="55">
        <f>(PIB_ENC[[#This Row],[2009:IV]]/PIB_ENC[[#This Row],[2008:IV]]-1)*100</f>
        <v>55.073937228815083</v>
      </c>
      <c r="J4" s="55">
        <f>(PIB_ENC[[#This Row],[2010:I]]/PIB_ENC[[#This Row],[2009:I]]-1)*100</f>
        <v>11.803845428654025</v>
      </c>
      <c r="K4" s="55">
        <f>(PIB_ENC[[#This Row],[2010:II]]/PIB_ENC[[#This Row],[2009:II]]-1)*100</f>
        <v>5.1362203293950026</v>
      </c>
      <c r="L4" s="55">
        <f>(PIB_ENC[[#This Row],[2010:III]]/PIB_ENC[[#This Row],[2009:III]]-1)*100</f>
        <v>7.9005893119315829</v>
      </c>
      <c r="M4" s="55">
        <f>(PIB_ENC[[#This Row],[2010:IV]]/PIB_ENC[[#This Row],[2009:IV]]-1)*100</f>
        <v>-8.3716177426804261</v>
      </c>
      <c r="N4" s="55">
        <f>(PIB_ENC[[#This Row],[2011:I]]/PIB_ENC[[#This Row],[2010:I]]-1)*100</f>
        <v>-37.64159436564745</v>
      </c>
      <c r="O4" s="55">
        <f>(PIB_ENC[[#This Row],[2011:II]]/PIB_ENC[[#This Row],[2010:II]]-1)*100</f>
        <v>-37.514279225299276</v>
      </c>
      <c r="P4" s="55">
        <f>(PIB_ENC[[#This Row],[2011:III]]/PIB_ENC[[#This Row],[2010:III]]-1)*100</f>
        <v>-43.631136262795003</v>
      </c>
      <c r="Q4" s="55">
        <f>(PIB_ENC[[#This Row],[2011:IV]]/PIB_ENC[[#This Row],[2010:IV]]-1)*100</f>
        <v>-9.6344254973483086</v>
      </c>
      <c r="R4" s="55">
        <f>(PIB_ENC[[#This Row],[2012:I]]/PIB_ENC[[#This Row],[2011:I]]-1)*100</f>
        <v>38.576557702747792</v>
      </c>
      <c r="S4" s="55">
        <f>(PIB_ENC[[#This Row],[2012:II]]/PIB_ENC[[#This Row],[2011:II]]-1)*100</f>
        <v>55.114313650993353</v>
      </c>
      <c r="T4" s="55">
        <f>(PIB_ENC[[#This Row],[2012:III]]/PIB_ENC[[#This Row],[2011:III]]-1)*100</f>
        <v>59.36024685486192</v>
      </c>
      <c r="U4" s="55">
        <f>(PIB_ENC[[#This Row],[2012:IV]]/PIB_ENC[[#This Row],[2011:IV]]-1)*100</f>
        <v>-9.1184398937416589</v>
      </c>
      <c r="V4" s="55">
        <f>(PIB_ENC[[#This Row],[2013:I]]/PIB_ENC[[#This Row],[2012:I]]-1)*100</f>
        <v>21.512445041100747</v>
      </c>
      <c r="W4" s="55">
        <f>(PIB_ENC[[#This Row],[2013:II]]/PIB_ENC[[#This Row],[2012:II]]-1)*100</f>
        <v>8.4851910572290468</v>
      </c>
      <c r="X4" s="55">
        <f>(PIB_ENC[[#This Row],[2013:III]]/PIB_ENC[[#This Row],[2012:III]]-1)*100</f>
        <v>15.633377873095998</v>
      </c>
      <c r="Y4" s="55">
        <f>(PIB_ENC[[#This Row],[2013:IV]]/PIB_ENC[[#This Row],[2012:IV]]-1)*100</f>
        <v>46.236849703564097</v>
      </c>
      <c r="Z4" s="55">
        <f>(PIB_ENC[[#This Row],[2014:I]]/PIB_ENC[[#This Row],[2013:I]]-1)*100</f>
        <v>-4.48387543989055</v>
      </c>
      <c r="AA4" s="55">
        <f>(PIB_ENC[[#This Row],[2014:II]]/PIB_ENC[[#This Row],[2013:II]]-1)*100</f>
        <v>3.4937379214167397</v>
      </c>
      <c r="AB4" s="55">
        <f>(PIB_ENC[[#This Row],[2014:III]]/PIB_ENC[[#This Row],[2013:III]]-1)*100</f>
        <v>5.9361067333861373</v>
      </c>
      <c r="AC4" s="55">
        <f>(PIB_ENC[[#This Row],[2014:IV]]/PIB_ENC[[#This Row],[2013:IV]]-1)*100</f>
        <v>-4.0287783586951065</v>
      </c>
      <c r="AD4" s="55">
        <f>(PIB_ENC[[#This Row],[2015:I]]/PIB_ENC[[#This Row],[2014:I]]-1)*100</f>
        <v>3.9767526877047654</v>
      </c>
      <c r="AE4" s="55">
        <f>(PIB_ENC[[#This Row],[2015:II]]/PIB_ENC[[#This Row],[2014:II]]-1)*100</f>
        <v>1.8743185055688505</v>
      </c>
      <c r="AF4" s="55">
        <f>(PIB_ENC[[#This Row],[2015:III]]/PIB_ENC[[#This Row],[2014:III]]-1)*100</f>
        <v>16.699994966419098</v>
      </c>
      <c r="AG4" s="55">
        <f>(PIB_ENC[[#This Row],[2015:IV]]/PIB_ENC[[#This Row],[2014:IV]]-1)*100</f>
        <v>45.574428912018348</v>
      </c>
      <c r="AH4" s="55">
        <f>(PIB_ENC[[#This Row],[2016:I]]/PIB_ENC[[#This Row],[2015:I]]-1)*100</f>
        <v>6.9194395991021951</v>
      </c>
      <c r="AI4" s="55">
        <f>(PIB_ENC[[#This Row],[2016:II]]/PIB_ENC[[#This Row],[2015:II]]-1)*100</f>
        <v>-6.8864551656614541</v>
      </c>
      <c r="AJ4" s="55">
        <f>(PIB_ENC[[#This Row],[2016:III]]/PIB_ENC[[#This Row],[2015:III]]-1)*100</f>
        <v>37.813588880517599</v>
      </c>
      <c r="AK4" s="55">
        <f>(PIB_ENC[[#This Row],[2016:IV]]/PIB_ENC[[#This Row],[2015:IV]]-1)*100</f>
        <v>-37.403753612604071</v>
      </c>
      <c r="AL4" s="55">
        <f>(PIB_ENC[[#This Row],[2017:I]]/PIB_ENC[[#This Row],[2016:I]]-1)*100</f>
        <v>21.497006267559993</v>
      </c>
      <c r="AM4" s="55">
        <f>(PIB_ENC[[#This Row],[2017:II]]/PIB_ENC[[#This Row],[2016:II]]-1)*100</f>
        <v>0.28997036676969845</v>
      </c>
      <c r="AN4" s="55">
        <f>(PIB_ENC[[#This Row],[2017:III]]/PIB_ENC[[#This Row],[2016:III]]-1)*100</f>
        <v>-26.083012460774945</v>
      </c>
      <c r="AO4" s="55">
        <f>(PIB_ENC[[#This Row],[2017:IV]]/PIB_ENC[[#This Row],[2016:IV]]-1)*100</f>
        <v>23.403154705816952</v>
      </c>
      <c r="AP4" s="55">
        <f>(PIB_ENC[[#This Row],[2018:I]]/PIB_ENC[[#This Row],[2017:I]]-1)*100</f>
        <v>-8.1213492699504073</v>
      </c>
      <c r="AQ4" s="55">
        <f>(PIB_ENC[[#This Row],[2018:II]]/PIB_ENC[[#This Row],[2017:II]]-1)*100</f>
        <v>-11.837838386396339</v>
      </c>
      <c r="AR4" s="55">
        <f>(PIB_ENC[[#This Row],[2018:III]]/PIB_ENC[[#This Row],[2017:III]]-1)*100</f>
        <v>20.522865325346441</v>
      </c>
      <c r="AS4" s="55">
        <f>(PIB_ENC[[#This Row],[2018:IV]]/PIB_ENC[[#This Row],[2017:IV]]-1)*100</f>
        <v>-4.9172724723307137</v>
      </c>
      <c r="AT4" s="55">
        <f>(PIB_ENC[[#This Row],[2019:I]]/PIB_ENC[[#This Row],[2018:I]]-1)*100</f>
        <v>15.396132943860463</v>
      </c>
      <c r="AU4" s="55">
        <f>(PIB_ENC[[#This Row],[2019:II]]/PIB_ENC[[#This Row],[2018:II]]-1)*100</f>
        <v>42.537580412675588</v>
      </c>
      <c r="AV4" s="55">
        <f>(PIB_ENC[[#This Row],[2019:III]]/PIB_ENC[[#This Row],[2018:III]]-1)*100</f>
        <v>-17.031924964534394</v>
      </c>
      <c r="AW4" s="55">
        <f>(PIB_ENC[[#This Row],[2019:IV]]/PIB_ENC[[#This Row],[2018:IV]]-1)*100</f>
        <v>-8.3903440339780584</v>
      </c>
      <c r="AX4" s="55">
        <f>(PIB_ENC[[#This Row],[2020:I]]/PIB_ENC[[#This Row],[2019:I]]-1)*100</f>
        <v>2.8271201340218655</v>
      </c>
      <c r="AY4" s="55">
        <f>(PIB_ENC[[#This Row],[2020:II]]/PIB_ENC[[#This Row],[2019:II]]-1)*100</f>
        <v>-18.029619878290269</v>
      </c>
      <c r="AZ4" s="55">
        <f>(PIB_ENC[[#This Row],[2020:III]]/PIB_ENC[[#This Row],[2019:III]]-1)*100</f>
        <v>13.169050952523364</v>
      </c>
      <c r="BA4" s="55">
        <f>(PIB_ENC[[#This Row],[2020:IV]]/PIB_ENC[[#This Row],[2019:IV]]-1)*100</f>
        <v>-11.770019694253964</v>
      </c>
      <c r="BB4" s="55">
        <f>(PIB_ENC[[#This Row],[2021:I]]/PIB_ENC[[#This Row],[2020:I]]-1)*100</f>
        <v>-29.986085891065706</v>
      </c>
      <c r="BC4" s="55">
        <f>(PIB_ENC[[#This Row],[2021:II]]/PIB_ENC[[#This Row],[2020:II]]-1)*100</f>
        <v>2.4149968455284831</v>
      </c>
      <c r="BD4" s="55">
        <f>(PIB_ENC[[#This Row],[2021:III]]/PIB_ENC[[#This Row],[2020:III]]-1)*100</f>
        <v>0.29490129575571178</v>
      </c>
      <c r="BE4" s="55">
        <f>(PIB_ENC[[#This Row],[2021:IV]]/PIB_ENC[[#This Row],[2020:IV]]-1)*100</f>
        <v>-6.9138899832089979</v>
      </c>
      <c r="BF4" s="55">
        <f>(PIB_ENC[[#This Row],[2022:I]]/PIB_ENC[[#This Row],[2021:I]]-1)*100</f>
        <v>16.431765360968885</v>
      </c>
      <c r="BG4" s="55">
        <f>(PIB_ENC[[#This Row],[2022:II]]/PIB_ENC[[#This Row],[2021:II]]-1)*100</f>
        <v>3.2452841232871732</v>
      </c>
      <c r="BH4" s="55">
        <f>(PIB_ENC[[#This Row],[2022:III]]/PIB_ENC[[#This Row],[2021:III]]-1)*100</f>
        <v>-20.019619400291933</v>
      </c>
      <c r="BI4" s="55">
        <f>(PIB_ENC[[#This Row],[2022:IV]]/PIB_ENC[[#This Row],[2021:IV]]-1)*100</f>
        <v>-1.6453405426917644</v>
      </c>
      <c r="BJ4" s="55">
        <f>(PIB_ENC[[#This Row],[2023:I]]/PIB_ENC[[#This Row],[2022:I]]-1)*100</f>
        <v>10.821662266661969</v>
      </c>
      <c r="BK4" s="55">
        <f>(PIB_ENC[[#This Row],[2023:II]]/PIB_ENC[[#This Row],[2022:II]]-1)*100</f>
        <v>15.909111809536558</v>
      </c>
      <c r="BL4" s="55">
        <f>(PIB_ENC[[#This Row],[2023:III]]/PIB_ENC[[#This Row],[2022:III]]-1)*100</f>
        <v>-11.615980668593274</v>
      </c>
      <c r="BM4" s="55">
        <f>(PIB_ENC[[#This Row],[2023:IV]]/PIB_ENC[[#This Row],[2022:IV]]-1)*100</f>
        <v>32.666298907701652</v>
      </c>
      <c r="BN4" s="55">
        <f>(PIB_ENC[[#This Row],[2024:I]]/PIB_ENC[[#This Row],[2023:I]]-1)*100</f>
        <v>3.46722949483802</v>
      </c>
      <c r="BO4" s="55">
        <f>(PIB_ENC[[#This Row],[2024:II]]/PIB_ENC[[#This Row],[2023:II]]-1)*100</f>
        <v>-11.771584252640965</v>
      </c>
    </row>
    <row r="5" spans="1:67" ht="15" customHeight="1" x14ac:dyDescent="0.2">
      <c r="A5" s="46" t="s">
        <v>66</v>
      </c>
      <c r="B5" s="56">
        <f>(PIB_ENC[[#This Row],[2008:I]]/PIB_ENC[[#This Row],[2007:I]]-1)*100</f>
        <v>35.896703192136201</v>
      </c>
      <c r="C5" s="56">
        <f>(PIB_ENC[[#This Row],[2008:II]]/PIB_ENC[[#This Row],[2007:II]]-1)*100</f>
        <v>3.8751468428899205</v>
      </c>
      <c r="D5" s="56">
        <f>(PIB_ENC[[#This Row],[2008:III]]/PIB_ENC[[#This Row],[2007:III]]-1)*100</f>
        <v>30.987346788976854</v>
      </c>
      <c r="E5" s="56">
        <f>(PIB_ENC[[#This Row],[2008:IV]]/PIB_ENC[[#This Row],[2007:IV]]-1)*100</f>
        <v>59.16841397858488</v>
      </c>
      <c r="F5" s="56">
        <f>(PIB_ENC[[#This Row],[2009:I]]/PIB_ENC[[#This Row],[2008:I]]-1)*100</f>
        <v>-12.187191839344768</v>
      </c>
      <c r="G5" s="56">
        <f>(PIB_ENC[[#This Row],[2009:II]]/PIB_ENC[[#This Row],[2008:II]]-1)*100</f>
        <v>-19.076211289033683</v>
      </c>
      <c r="H5" s="56">
        <f>(PIB_ENC[[#This Row],[2009:III]]/PIB_ENC[[#This Row],[2008:III]]-1)*100</f>
        <v>-10.374441925031231</v>
      </c>
      <c r="I5" s="56">
        <f>(PIB_ENC[[#This Row],[2009:IV]]/PIB_ENC[[#This Row],[2008:IV]]-1)*100</f>
        <v>-63.681999950756087</v>
      </c>
      <c r="J5" s="56">
        <f>(PIB_ENC[[#This Row],[2010:I]]/PIB_ENC[[#This Row],[2009:I]]-1)*100</f>
        <v>-28.578627707065262</v>
      </c>
      <c r="K5" s="56">
        <f>(PIB_ENC[[#This Row],[2010:II]]/PIB_ENC[[#This Row],[2009:II]]-1)*100</f>
        <v>15.676444016695278</v>
      </c>
      <c r="L5" s="56">
        <f>(PIB_ENC[[#This Row],[2010:III]]/PIB_ENC[[#This Row],[2009:III]]-1)*100</f>
        <v>-11.098611878150988</v>
      </c>
      <c r="M5" s="56">
        <f>(PIB_ENC[[#This Row],[2010:IV]]/PIB_ENC[[#This Row],[2009:IV]]-1)*100</f>
        <v>12.790820625203803</v>
      </c>
      <c r="N5" s="56">
        <f>(PIB_ENC[[#This Row],[2011:I]]/PIB_ENC[[#This Row],[2010:I]]-1)*100</f>
        <v>10.568809006704516</v>
      </c>
      <c r="O5" s="56">
        <f>(PIB_ENC[[#This Row],[2011:II]]/PIB_ENC[[#This Row],[2010:II]]-1)*100</f>
        <v>-20.831057033590859</v>
      </c>
      <c r="P5" s="56">
        <f>(PIB_ENC[[#This Row],[2011:III]]/PIB_ENC[[#This Row],[2010:III]]-1)*100</f>
        <v>-22.822340605159198</v>
      </c>
      <c r="Q5" s="56">
        <f>(PIB_ENC[[#This Row],[2011:IV]]/PIB_ENC[[#This Row],[2010:IV]]-1)*100</f>
        <v>-17.057318560302569</v>
      </c>
      <c r="R5" s="56">
        <f>(PIB_ENC[[#This Row],[2012:I]]/PIB_ENC[[#This Row],[2011:I]]-1)*100</f>
        <v>-37.76317985974881</v>
      </c>
      <c r="S5" s="56">
        <f>(PIB_ENC[[#This Row],[2012:II]]/PIB_ENC[[#This Row],[2011:II]]-1)*100</f>
        <v>-48.368094277791272</v>
      </c>
      <c r="T5" s="56">
        <f>(PIB_ENC[[#This Row],[2012:III]]/PIB_ENC[[#This Row],[2011:III]]-1)*100</f>
        <v>-28.804829744582673</v>
      </c>
      <c r="U5" s="56">
        <f>(PIB_ENC[[#This Row],[2012:IV]]/PIB_ENC[[#This Row],[2011:IV]]-1)*100</f>
        <v>-19.946330037400127</v>
      </c>
      <c r="V5" s="56">
        <f>(PIB_ENC[[#This Row],[2013:I]]/PIB_ENC[[#This Row],[2012:I]]-1)*100</f>
        <v>-19.193736491221348</v>
      </c>
      <c r="W5" s="56">
        <f>(PIB_ENC[[#This Row],[2013:II]]/PIB_ENC[[#This Row],[2012:II]]-1)*100</f>
        <v>44.767609769231555</v>
      </c>
      <c r="X5" s="56">
        <f>(PIB_ENC[[#This Row],[2013:III]]/PIB_ENC[[#This Row],[2012:III]]-1)*100</f>
        <v>28.433313201937093</v>
      </c>
      <c r="Y5" s="56">
        <f>(PIB_ENC[[#This Row],[2013:IV]]/PIB_ENC[[#This Row],[2012:IV]]-1)*100</f>
        <v>26.643073549327823</v>
      </c>
      <c r="Z5" s="56">
        <f>(PIB_ENC[[#This Row],[2014:I]]/PIB_ENC[[#This Row],[2013:I]]-1)*100</f>
        <v>43.54717389652896</v>
      </c>
      <c r="AA5" s="56">
        <f>(PIB_ENC[[#This Row],[2014:II]]/PIB_ENC[[#This Row],[2013:II]]-1)*100</f>
        <v>15.814747150130426</v>
      </c>
      <c r="AB5" s="56">
        <f>(PIB_ENC[[#This Row],[2014:III]]/PIB_ENC[[#This Row],[2013:III]]-1)*100</f>
        <v>-0.31573412155383451</v>
      </c>
      <c r="AC5" s="56">
        <f>(PIB_ENC[[#This Row],[2014:IV]]/PIB_ENC[[#This Row],[2013:IV]]-1)*100</f>
        <v>-17.390449486642613</v>
      </c>
      <c r="AD5" s="56">
        <f>(PIB_ENC[[#This Row],[2015:I]]/PIB_ENC[[#This Row],[2014:I]]-1)*100</f>
        <v>-10.917256844160184</v>
      </c>
      <c r="AE5" s="56">
        <f>(PIB_ENC[[#This Row],[2015:II]]/PIB_ENC[[#This Row],[2014:II]]-1)*100</f>
        <v>-32.323815714480162</v>
      </c>
      <c r="AF5" s="56">
        <f>(PIB_ENC[[#This Row],[2015:III]]/PIB_ENC[[#This Row],[2014:III]]-1)*100</f>
        <v>-43.205316930773805</v>
      </c>
      <c r="AG5" s="56">
        <f>(PIB_ENC[[#This Row],[2015:IV]]/PIB_ENC[[#This Row],[2014:IV]]-1)*100</f>
        <v>-26.597932270165771</v>
      </c>
      <c r="AH5" s="56">
        <f>(PIB_ENC[[#This Row],[2016:I]]/PIB_ENC[[#This Row],[2015:I]]-1)*100</f>
        <v>-26.912348168011235</v>
      </c>
      <c r="AI5" s="56">
        <f>(PIB_ENC[[#This Row],[2016:II]]/PIB_ENC[[#This Row],[2015:II]]-1)*100</f>
        <v>-12.859049927528821</v>
      </c>
      <c r="AJ5" s="56">
        <f>(PIB_ENC[[#This Row],[2016:III]]/PIB_ENC[[#This Row],[2015:III]]-1)*100</f>
        <v>18.913059829935762</v>
      </c>
      <c r="AK5" s="56">
        <f>(PIB_ENC[[#This Row],[2016:IV]]/PIB_ENC[[#This Row],[2015:IV]]-1)*100</f>
        <v>-8.8469465968770589</v>
      </c>
      <c r="AL5" s="56">
        <f>(PIB_ENC[[#This Row],[2017:I]]/PIB_ENC[[#This Row],[2016:I]]-1)*100</f>
        <v>52.045508016902446</v>
      </c>
      <c r="AM5" s="56">
        <f>(PIB_ENC[[#This Row],[2017:II]]/PIB_ENC[[#This Row],[2016:II]]-1)*100</f>
        <v>-11.029575732531017</v>
      </c>
      <c r="AN5" s="56">
        <f>(PIB_ENC[[#This Row],[2017:III]]/PIB_ENC[[#This Row],[2016:III]]-1)*100</f>
        <v>-2.1771867888899177</v>
      </c>
      <c r="AO5" s="56">
        <f>(PIB_ENC[[#This Row],[2017:IV]]/PIB_ENC[[#This Row],[2016:IV]]-1)*100</f>
        <v>1.3730711433803444</v>
      </c>
      <c r="AP5" s="56">
        <f>(PIB_ENC[[#This Row],[2018:I]]/PIB_ENC[[#This Row],[2017:I]]-1)*100</f>
        <v>-32.37731048456525</v>
      </c>
      <c r="AQ5" s="56">
        <f>(PIB_ENC[[#This Row],[2018:II]]/PIB_ENC[[#This Row],[2017:II]]-1)*100</f>
        <v>19.301051571595696</v>
      </c>
      <c r="AR5" s="56">
        <f>(PIB_ENC[[#This Row],[2018:III]]/PIB_ENC[[#This Row],[2017:III]]-1)*100</f>
        <v>26.676237875739496</v>
      </c>
      <c r="AS5" s="56">
        <f>(PIB_ENC[[#This Row],[2018:IV]]/PIB_ENC[[#This Row],[2017:IV]]-1)*100</f>
        <v>9.4561211000778744</v>
      </c>
      <c r="AT5" s="56">
        <f>(PIB_ENC[[#This Row],[2019:I]]/PIB_ENC[[#This Row],[2018:I]]-1)*100</f>
        <v>34.856664840431904</v>
      </c>
      <c r="AU5" s="56">
        <f>(PIB_ENC[[#This Row],[2019:II]]/PIB_ENC[[#This Row],[2018:II]]-1)*100</f>
        <v>1.8592599044401359</v>
      </c>
      <c r="AV5" s="56">
        <f>(PIB_ENC[[#This Row],[2019:III]]/PIB_ENC[[#This Row],[2018:III]]-1)*100</f>
        <v>-1.4473766750998762</v>
      </c>
      <c r="AW5" s="56">
        <f>(PIB_ENC[[#This Row],[2019:IV]]/PIB_ENC[[#This Row],[2018:IV]]-1)*100</f>
        <v>21.197259248207743</v>
      </c>
      <c r="AX5" s="56">
        <f>(PIB_ENC[[#This Row],[2020:I]]/PIB_ENC[[#This Row],[2019:I]]-1)*100</f>
        <v>-5.7147177188034748</v>
      </c>
      <c r="AY5" s="56">
        <f>(PIB_ENC[[#This Row],[2020:II]]/PIB_ENC[[#This Row],[2019:II]]-1)*100</f>
        <v>-45.898500794870131</v>
      </c>
      <c r="AZ5" s="56">
        <f>(PIB_ENC[[#This Row],[2020:III]]/PIB_ENC[[#This Row],[2019:III]]-1)*100</f>
        <v>-7.050839422913846</v>
      </c>
      <c r="BA5" s="56">
        <f>(PIB_ENC[[#This Row],[2020:IV]]/PIB_ENC[[#This Row],[2019:IV]]-1)*100</f>
        <v>-15.658885144694612</v>
      </c>
      <c r="BB5" s="56">
        <f>(PIB_ENC[[#This Row],[2021:I]]/PIB_ENC[[#This Row],[2020:I]]-1)*100</f>
        <v>-27.314229202717566</v>
      </c>
      <c r="BC5" s="56">
        <f>(PIB_ENC[[#This Row],[2021:II]]/PIB_ENC[[#This Row],[2020:II]]-1)*100</f>
        <v>95.40432063478552</v>
      </c>
      <c r="BD5" s="56">
        <f>(PIB_ENC[[#This Row],[2021:III]]/PIB_ENC[[#This Row],[2020:III]]-1)*100</f>
        <v>-8.4127965298703913</v>
      </c>
      <c r="BE5" s="56">
        <f>(PIB_ENC[[#This Row],[2021:IV]]/PIB_ENC[[#This Row],[2020:IV]]-1)*100</f>
        <v>16.757221365182275</v>
      </c>
      <c r="BF5" s="56">
        <f>(PIB_ENC[[#This Row],[2022:I]]/PIB_ENC[[#This Row],[2021:I]]-1)*100</f>
        <v>16.394508076921021</v>
      </c>
      <c r="BG5" s="56">
        <f>(PIB_ENC[[#This Row],[2022:II]]/PIB_ENC[[#This Row],[2021:II]]-1)*100</f>
        <v>-6.2659780641001745</v>
      </c>
      <c r="BH5" s="56">
        <f>(PIB_ENC[[#This Row],[2022:III]]/PIB_ENC[[#This Row],[2021:III]]-1)*100</f>
        <v>3.4745339110343387</v>
      </c>
      <c r="BI5" s="56">
        <f>(PIB_ENC[[#This Row],[2022:IV]]/PIB_ENC[[#This Row],[2021:IV]]-1)*100</f>
        <v>-28.731049188865942</v>
      </c>
      <c r="BJ5" s="56">
        <f>(PIB_ENC[[#This Row],[2023:I]]/PIB_ENC[[#This Row],[2022:I]]-1)*100</f>
        <v>-12.062882892980697</v>
      </c>
      <c r="BK5" s="56">
        <f>(PIB_ENC[[#This Row],[2023:II]]/PIB_ENC[[#This Row],[2022:II]]-1)*100</f>
        <v>-15.233457821429774</v>
      </c>
      <c r="BL5" s="56">
        <f>(PIB_ENC[[#This Row],[2023:III]]/PIB_ENC[[#This Row],[2022:III]]-1)*100</f>
        <v>-21.903576023311633</v>
      </c>
      <c r="BM5" s="56">
        <f>(PIB_ENC[[#This Row],[2023:IV]]/PIB_ENC[[#This Row],[2022:IV]]-1)*100</f>
        <v>-17.280992204364921</v>
      </c>
      <c r="BN5" s="56">
        <f>(PIB_ENC[[#This Row],[2024:I]]/PIB_ENC[[#This Row],[2023:I]]-1)*100</f>
        <v>-3.367026110846616</v>
      </c>
      <c r="BO5" s="56">
        <f>(PIB_ENC[[#This Row],[2024:II]]/PIB_ENC[[#This Row],[2023:II]]-1)*100</f>
        <v>-4.9006572991268875</v>
      </c>
    </row>
    <row r="6" spans="1:67" ht="15" customHeight="1" x14ac:dyDescent="0.2">
      <c r="A6" s="44" t="s">
        <v>116</v>
      </c>
      <c r="B6" s="55">
        <f>(PIB_ENC[[#This Row],[2008:I]]/PIB_ENC[[#This Row],[2007:I]]-1)*100</f>
        <v>8.2936160483790147</v>
      </c>
      <c r="C6" s="55">
        <f>(PIB_ENC[[#This Row],[2008:II]]/PIB_ENC[[#This Row],[2007:II]]-1)*100</f>
        <v>9.0734180942554588</v>
      </c>
      <c r="D6" s="55">
        <f>(PIB_ENC[[#This Row],[2008:III]]/PIB_ENC[[#This Row],[2007:III]]-1)*100</f>
        <v>7.5155076343278227</v>
      </c>
      <c r="E6" s="55">
        <f>(PIB_ENC[[#This Row],[2008:IV]]/PIB_ENC[[#This Row],[2007:IV]]-1)*100</f>
        <v>23.100929350590427</v>
      </c>
      <c r="F6" s="55">
        <f>(PIB_ENC[[#This Row],[2009:I]]/PIB_ENC[[#This Row],[2008:I]]-1)*100</f>
        <v>-14.008027252641963</v>
      </c>
      <c r="G6" s="55">
        <f>(PIB_ENC[[#This Row],[2009:II]]/PIB_ENC[[#This Row],[2008:II]]-1)*100</f>
        <v>11.897195217579991</v>
      </c>
      <c r="H6" s="55">
        <f>(PIB_ENC[[#This Row],[2009:III]]/PIB_ENC[[#This Row],[2008:III]]-1)*100</f>
        <v>8.8798526368634398</v>
      </c>
      <c r="I6" s="55">
        <f>(PIB_ENC[[#This Row],[2009:IV]]/PIB_ENC[[#This Row],[2008:IV]]-1)*100</f>
        <v>-9.489492156360269</v>
      </c>
      <c r="J6" s="55">
        <f>(PIB_ENC[[#This Row],[2010:I]]/PIB_ENC[[#This Row],[2009:I]]-1)*100</f>
        <v>13.99923369034919</v>
      </c>
      <c r="K6" s="55">
        <f>(PIB_ENC[[#This Row],[2010:II]]/PIB_ENC[[#This Row],[2009:II]]-1)*100</f>
        <v>13.247936704028795</v>
      </c>
      <c r="L6" s="55">
        <f>(PIB_ENC[[#This Row],[2010:III]]/PIB_ENC[[#This Row],[2009:III]]-1)*100</f>
        <v>5.3862632517790443</v>
      </c>
      <c r="M6" s="55">
        <f>(PIB_ENC[[#This Row],[2010:IV]]/PIB_ENC[[#This Row],[2009:IV]]-1)*100</f>
        <v>6.9474747780883028</v>
      </c>
      <c r="N6" s="55">
        <f>(PIB_ENC[[#This Row],[2011:I]]/PIB_ENC[[#This Row],[2010:I]]-1)*100</f>
        <v>11.404324189588921</v>
      </c>
      <c r="O6" s="55">
        <f>(PIB_ENC[[#This Row],[2011:II]]/PIB_ENC[[#This Row],[2010:II]]-1)*100</f>
        <v>-6.6733819936136918</v>
      </c>
      <c r="P6" s="55">
        <f>(PIB_ENC[[#This Row],[2011:III]]/PIB_ENC[[#This Row],[2010:III]]-1)*100</f>
        <v>1.8774147990187728</v>
      </c>
      <c r="Q6" s="55">
        <f>(PIB_ENC[[#This Row],[2011:IV]]/PIB_ENC[[#This Row],[2010:IV]]-1)*100</f>
        <v>13.376113490762197</v>
      </c>
      <c r="R6" s="55">
        <f>(PIB_ENC[[#This Row],[2012:I]]/PIB_ENC[[#This Row],[2011:I]]-1)*100</f>
        <v>0.84751861651102267</v>
      </c>
      <c r="S6" s="55">
        <f>(PIB_ENC[[#This Row],[2012:II]]/PIB_ENC[[#This Row],[2011:II]]-1)*100</f>
        <v>-6.6381852125417922</v>
      </c>
      <c r="T6" s="55">
        <f>(PIB_ENC[[#This Row],[2012:III]]/PIB_ENC[[#This Row],[2011:III]]-1)*100</f>
        <v>-2.5431927827589518</v>
      </c>
      <c r="U6" s="55">
        <f>(PIB_ENC[[#This Row],[2012:IV]]/PIB_ENC[[#This Row],[2011:IV]]-1)*100</f>
        <v>-0.80566248440007149</v>
      </c>
      <c r="V6" s="55">
        <f>(PIB_ENC[[#This Row],[2013:I]]/PIB_ENC[[#This Row],[2012:I]]-1)*100</f>
        <v>-10.946303329883255</v>
      </c>
      <c r="W6" s="55">
        <f>(PIB_ENC[[#This Row],[2013:II]]/PIB_ENC[[#This Row],[2012:II]]-1)*100</f>
        <v>3.6981594932673278</v>
      </c>
      <c r="X6" s="55">
        <f>(PIB_ENC[[#This Row],[2013:III]]/PIB_ENC[[#This Row],[2012:III]]-1)*100</f>
        <v>17.571838858450349</v>
      </c>
      <c r="Y6" s="55">
        <f>(PIB_ENC[[#This Row],[2013:IV]]/PIB_ENC[[#This Row],[2012:IV]]-1)*100</f>
        <v>5.9170293647593741</v>
      </c>
      <c r="Z6" s="55">
        <f>(PIB_ENC[[#This Row],[2014:I]]/PIB_ENC[[#This Row],[2013:I]]-1)*100</f>
        <v>6.0189938200426285</v>
      </c>
      <c r="AA6" s="55">
        <f>(PIB_ENC[[#This Row],[2014:II]]/PIB_ENC[[#This Row],[2013:II]]-1)*100</f>
        <v>-3.2888412485767127</v>
      </c>
      <c r="AB6" s="55">
        <f>(PIB_ENC[[#This Row],[2014:III]]/PIB_ENC[[#This Row],[2013:III]]-1)*100</f>
        <v>4.8858016334827115</v>
      </c>
      <c r="AC6" s="55">
        <f>(PIB_ENC[[#This Row],[2014:IV]]/PIB_ENC[[#This Row],[2013:IV]]-1)*100</f>
        <v>0.23332709533510076</v>
      </c>
      <c r="AD6" s="55">
        <f>(PIB_ENC[[#This Row],[2015:I]]/PIB_ENC[[#This Row],[2014:I]]-1)*100</f>
        <v>-3.0447541885603613</v>
      </c>
      <c r="AE6" s="55">
        <f>(PIB_ENC[[#This Row],[2015:II]]/PIB_ENC[[#This Row],[2014:II]]-1)*100</f>
        <v>-2.7034662117558894</v>
      </c>
      <c r="AF6" s="55">
        <f>(PIB_ENC[[#This Row],[2015:III]]/PIB_ENC[[#This Row],[2014:III]]-1)*100</f>
        <v>-3.9835361551201598</v>
      </c>
      <c r="AG6" s="55">
        <f>(PIB_ENC[[#This Row],[2015:IV]]/PIB_ENC[[#This Row],[2014:IV]]-1)*100</f>
        <v>-1.7323098684323135</v>
      </c>
      <c r="AH6" s="55">
        <f>(PIB_ENC[[#This Row],[2016:I]]/PIB_ENC[[#This Row],[2015:I]]-1)*100</f>
        <v>16.615177028130667</v>
      </c>
      <c r="AI6" s="55">
        <f>(PIB_ENC[[#This Row],[2016:II]]/PIB_ENC[[#This Row],[2015:II]]-1)*100</f>
        <v>16.62994058416578</v>
      </c>
      <c r="AJ6" s="55">
        <f>(PIB_ENC[[#This Row],[2016:III]]/PIB_ENC[[#This Row],[2015:III]]-1)*100</f>
        <v>-7.2361480979261206</v>
      </c>
      <c r="AK6" s="55">
        <f>(PIB_ENC[[#This Row],[2016:IV]]/PIB_ENC[[#This Row],[2015:IV]]-1)*100</f>
        <v>9.2925341005432927</v>
      </c>
      <c r="AL6" s="55">
        <f>(PIB_ENC[[#This Row],[2017:I]]/PIB_ENC[[#This Row],[2016:I]]-1)*100</f>
        <v>11.331395831469649</v>
      </c>
      <c r="AM6" s="55">
        <f>(PIB_ENC[[#This Row],[2017:II]]/PIB_ENC[[#This Row],[2016:II]]-1)*100</f>
        <v>16.681370024922828</v>
      </c>
      <c r="AN6" s="55">
        <f>(PIB_ENC[[#This Row],[2017:III]]/PIB_ENC[[#This Row],[2016:III]]-1)*100</f>
        <v>-8.750959988998396</v>
      </c>
      <c r="AO6" s="55">
        <f>(PIB_ENC[[#This Row],[2017:IV]]/PIB_ENC[[#This Row],[2016:IV]]-1)*100</f>
        <v>-10.568542952179117</v>
      </c>
      <c r="AP6" s="55">
        <f>(PIB_ENC[[#This Row],[2018:I]]/PIB_ENC[[#This Row],[2017:I]]-1)*100</f>
        <v>-11.565408516952335</v>
      </c>
      <c r="AQ6" s="55">
        <f>(PIB_ENC[[#This Row],[2018:II]]/PIB_ENC[[#This Row],[2017:II]]-1)*100</f>
        <v>-7.4174379628883402</v>
      </c>
      <c r="AR6" s="55">
        <f>(PIB_ENC[[#This Row],[2018:III]]/PIB_ENC[[#This Row],[2017:III]]-1)*100</f>
        <v>21.26785219851697</v>
      </c>
      <c r="AS6" s="55">
        <f>(PIB_ENC[[#This Row],[2018:IV]]/PIB_ENC[[#This Row],[2017:IV]]-1)*100</f>
        <v>28.50916970190007</v>
      </c>
      <c r="AT6" s="55">
        <f>(PIB_ENC[[#This Row],[2019:I]]/PIB_ENC[[#This Row],[2018:I]]-1)*100</f>
        <v>2.2274990454473231</v>
      </c>
      <c r="AU6" s="55">
        <f>(PIB_ENC[[#This Row],[2019:II]]/PIB_ENC[[#This Row],[2018:II]]-1)*100</f>
        <v>9.8651294431606686</v>
      </c>
      <c r="AV6" s="55">
        <f>(PIB_ENC[[#This Row],[2019:III]]/PIB_ENC[[#This Row],[2018:III]]-1)*100</f>
        <v>3.7738364832406113</v>
      </c>
      <c r="AW6" s="55">
        <f>(PIB_ENC[[#This Row],[2019:IV]]/PIB_ENC[[#This Row],[2018:IV]]-1)*100</f>
        <v>-4.1173564919444905</v>
      </c>
      <c r="AX6" s="55">
        <f>(PIB_ENC[[#This Row],[2020:I]]/PIB_ENC[[#This Row],[2019:I]]-1)*100</f>
        <v>5.0376618227487846</v>
      </c>
      <c r="AY6" s="55">
        <f>(PIB_ENC[[#This Row],[2020:II]]/PIB_ENC[[#This Row],[2019:II]]-1)*100</f>
        <v>-41.325777271313434</v>
      </c>
      <c r="AZ6" s="55">
        <f>(PIB_ENC[[#This Row],[2020:III]]/PIB_ENC[[#This Row],[2019:III]]-1)*100</f>
        <v>-25.845952395521209</v>
      </c>
      <c r="BA6" s="55">
        <f>(PIB_ENC[[#This Row],[2020:IV]]/PIB_ENC[[#This Row],[2019:IV]]-1)*100</f>
        <v>-11.378586398716495</v>
      </c>
      <c r="BB6" s="55">
        <f>(PIB_ENC[[#This Row],[2021:I]]/PIB_ENC[[#This Row],[2020:I]]-1)*100</f>
        <v>-18.249987619121089</v>
      </c>
      <c r="BC6" s="55">
        <f>(PIB_ENC[[#This Row],[2021:II]]/PIB_ENC[[#This Row],[2020:II]]-1)*100</f>
        <v>54.342871405446289</v>
      </c>
      <c r="BD6" s="55">
        <f>(PIB_ENC[[#This Row],[2021:III]]/PIB_ENC[[#This Row],[2020:III]]-1)*100</f>
        <v>23.061127266934811</v>
      </c>
      <c r="BE6" s="55">
        <f>(PIB_ENC[[#This Row],[2021:IV]]/PIB_ENC[[#This Row],[2020:IV]]-1)*100</f>
        <v>10.842280941792781</v>
      </c>
      <c r="BF6" s="55">
        <f>(PIB_ENC[[#This Row],[2022:I]]/PIB_ENC[[#This Row],[2021:I]]-1)*100</f>
        <v>17.586123743860771</v>
      </c>
      <c r="BG6" s="55">
        <f>(PIB_ENC[[#This Row],[2022:II]]/PIB_ENC[[#This Row],[2021:II]]-1)*100</f>
        <v>-0.38689919047920629</v>
      </c>
      <c r="BH6" s="55">
        <f>(PIB_ENC[[#This Row],[2022:III]]/PIB_ENC[[#This Row],[2021:III]]-1)*100</f>
        <v>-3.9664722518128581</v>
      </c>
      <c r="BI6" s="55">
        <f>(PIB_ENC[[#This Row],[2022:IV]]/PIB_ENC[[#This Row],[2021:IV]]-1)*100</f>
        <v>0.27489316257616192</v>
      </c>
      <c r="BJ6" s="55">
        <f>(PIB_ENC[[#This Row],[2023:I]]/PIB_ENC[[#This Row],[2022:I]]-1)*100</f>
        <v>16.48824951541037</v>
      </c>
      <c r="BK6" s="55">
        <f>(PIB_ENC[[#This Row],[2023:II]]/PIB_ENC[[#This Row],[2022:II]]-1)*100</f>
        <v>13.816292152321473</v>
      </c>
      <c r="BL6" s="55">
        <f>(PIB_ENC[[#This Row],[2023:III]]/PIB_ENC[[#This Row],[2022:III]]-1)*100</f>
        <v>15.929858459829216</v>
      </c>
      <c r="BM6" s="55">
        <f>(PIB_ENC[[#This Row],[2023:IV]]/PIB_ENC[[#This Row],[2022:IV]]-1)*100</f>
        <v>0.23064858534571631</v>
      </c>
      <c r="BN6" s="55">
        <f>(PIB_ENC[[#This Row],[2024:I]]/PIB_ENC[[#This Row],[2023:I]]-1)*100</f>
        <v>13.182434033186174</v>
      </c>
      <c r="BO6" s="55">
        <f>(PIB_ENC[[#This Row],[2024:II]]/PIB_ENC[[#This Row],[2023:II]]-1)*100</f>
        <v>10.253990142358195</v>
      </c>
    </row>
    <row r="7" spans="1:67" ht="15" customHeight="1" x14ac:dyDescent="0.2">
      <c r="A7" s="46" t="s">
        <v>67</v>
      </c>
      <c r="B7" s="56">
        <f>(PIB_ENC[[#This Row],[2008:I]]/PIB_ENC[[#This Row],[2007:I]]-1)*100</f>
        <v>10.83875080775616</v>
      </c>
      <c r="C7" s="56">
        <f>(PIB_ENC[[#This Row],[2008:II]]/PIB_ENC[[#This Row],[2007:II]]-1)*100</f>
        <v>19.221475992785852</v>
      </c>
      <c r="D7" s="56">
        <f>(PIB_ENC[[#This Row],[2008:III]]/PIB_ENC[[#This Row],[2007:III]]-1)*100</f>
        <v>74.266300450171798</v>
      </c>
      <c r="E7" s="56">
        <f>(PIB_ENC[[#This Row],[2008:IV]]/PIB_ENC[[#This Row],[2007:IV]]-1)*100</f>
        <v>62.245313081533581</v>
      </c>
      <c r="F7" s="56">
        <f>(PIB_ENC[[#This Row],[2009:I]]/PIB_ENC[[#This Row],[2008:I]]-1)*100</f>
        <v>26.05292926288967</v>
      </c>
      <c r="G7" s="56">
        <f>(PIB_ENC[[#This Row],[2009:II]]/PIB_ENC[[#This Row],[2008:II]]-1)*100</f>
        <v>17.808934889283723</v>
      </c>
      <c r="H7" s="56">
        <f>(PIB_ENC[[#This Row],[2009:III]]/PIB_ENC[[#This Row],[2008:III]]-1)*100</f>
        <v>15.020774980682393</v>
      </c>
      <c r="I7" s="56">
        <f>(PIB_ENC[[#This Row],[2009:IV]]/PIB_ENC[[#This Row],[2008:IV]]-1)*100</f>
        <v>-0.44405053063820699</v>
      </c>
      <c r="J7" s="56">
        <f>(PIB_ENC[[#This Row],[2010:I]]/PIB_ENC[[#This Row],[2009:I]]-1)*100</f>
        <v>13.903282359627656</v>
      </c>
      <c r="K7" s="56">
        <f>(PIB_ENC[[#This Row],[2010:II]]/PIB_ENC[[#This Row],[2009:II]]-1)*100</f>
        <v>26.734492436732648</v>
      </c>
      <c r="L7" s="56">
        <f>(PIB_ENC[[#This Row],[2010:III]]/PIB_ENC[[#This Row],[2009:III]]-1)*100</f>
        <v>7.8319434872603733</v>
      </c>
      <c r="M7" s="56">
        <f>(PIB_ENC[[#This Row],[2010:IV]]/PIB_ENC[[#This Row],[2009:IV]]-1)*100</f>
        <v>1.5070202835157254</v>
      </c>
      <c r="N7" s="56">
        <f>(PIB_ENC[[#This Row],[2011:I]]/PIB_ENC[[#This Row],[2010:I]]-1)*100</f>
        <v>-5.4170241303440054</v>
      </c>
      <c r="O7" s="56">
        <f>(PIB_ENC[[#This Row],[2011:II]]/PIB_ENC[[#This Row],[2010:II]]-1)*100</f>
        <v>-14.920993661564918</v>
      </c>
      <c r="P7" s="56">
        <f>(PIB_ENC[[#This Row],[2011:III]]/PIB_ENC[[#This Row],[2010:III]]-1)*100</f>
        <v>-4.8293495718808028</v>
      </c>
      <c r="Q7" s="56">
        <f>(PIB_ENC[[#This Row],[2011:IV]]/PIB_ENC[[#This Row],[2010:IV]]-1)*100</f>
        <v>11.018841172911763</v>
      </c>
      <c r="R7" s="56">
        <f>(PIB_ENC[[#This Row],[2012:I]]/PIB_ENC[[#This Row],[2011:I]]-1)*100</f>
        <v>41.804833337437294</v>
      </c>
      <c r="S7" s="56">
        <f>(PIB_ENC[[#This Row],[2012:II]]/PIB_ENC[[#This Row],[2011:II]]-1)*100</f>
        <v>71.043166173367496</v>
      </c>
      <c r="T7" s="56">
        <f>(PIB_ENC[[#This Row],[2012:III]]/PIB_ENC[[#This Row],[2011:III]]-1)*100</f>
        <v>64.242307811342059</v>
      </c>
      <c r="U7" s="56">
        <f>(PIB_ENC[[#This Row],[2012:IV]]/PIB_ENC[[#This Row],[2011:IV]]-1)*100</f>
        <v>59.714579037157243</v>
      </c>
      <c r="V7" s="56">
        <f>(PIB_ENC[[#This Row],[2013:I]]/PIB_ENC[[#This Row],[2012:I]]-1)*100</f>
        <v>21.986003407091339</v>
      </c>
      <c r="W7" s="56">
        <f>(PIB_ENC[[#This Row],[2013:II]]/PIB_ENC[[#This Row],[2012:II]]-1)*100</f>
        <v>12.701633438837945</v>
      </c>
      <c r="X7" s="56">
        <f>(PIB_ENC[[#This Row],[2013:III]]/PIB_ENC[[#This Row],[2012:III]]-1)*100</f>
        <v>9.5902608562817413</v>
      </c>
      <c r="Y7" s="56">
        <f>(PIB_ENC[[#This Row],[2013:IV]]/PIB_ENC[[#This Row],[2012:IV]]-1)*100</f>
        <v>3.457614253668706</v>
      </c>
      <c r="Z7" s="56">
        <f>(PIB_ENC[[#This Row],[2014:I]]/PIB_ENC[[#This Row],[2013:I]]-1)*100</f>
        <v>-23.146884783744561</v>
      </c>
      <c r="AA7" s="56">
        <f>(PIB_ENC[[#This Row],[2014:II]]/PIB_ENC[[#This Row],[2013:II]]-1)*100</f>
        <v>2.827846255901223</v>
      </c>
      <c r="AB7" s="56">
        <f>(PIB_ENC[[#This Row],[2014:III]]/PIB_ENC[[#This Row],[2013:III]]-1)*100</f>
        <v>4.3247219655031754</v>
      </c>
      <c r="AC7" s="56">
        <f>(PIB_ENC[[#This Row],[2014:IV]]/PIB_ENC[[#This Row],[2013:IV]]-1)*100</f>
        <v>19.922736652356022</v>
      </c>
      <c r="AD7" s="56">
        <f>(PIB_ENC[[#This Row],[2015:I]]/PIB_ENC[[#This Row],[2014:I]]-1)*100</f>
        <v>60.794548289964979</v>
      </c>
      <c r="AE7" s="56">
        <f>(PIB_ENC[[#This Row],[2015:II]]/PIB_ENC[[#This Row],[2014:II]]-1)*100</f>
        <v>41.058300425182949</v>
      </c>
      <c r="AF7" s="56">
        <f>(PIB_ENC[[#This Row],[2015:III]]/PIB_ENC[[#This Row],[2014:III]]-1)*100</f>
        <v>44.176483475226135</v>
      </c>
      <c r="AG7" s="56">
        <f>(PIB_ENC[[#This Row],[2015:IV]]/PIB_ENC[[#This Row],[2014:IV]]-1)*100</f>
        <v>21.443402557882287</v>
      </c>
      <c r="AH7" s="56">
        <f>(PIB_ENC[[#This Row],[2016:I]]/PIB_ENC[[#This Row],[2015:I]]-1)*100</f>
        <v>13.628060178980128</v>
      </c>
      <c r="AI7" s="56">
        <f>(PIB_ENC[[#This Row],[2016:II]]/PIB_ENC[[#This Row],[2015:II]]-1)*100</f>
        <v>-13.469714950879785</v>
      </c>
      <c r="AJ7" s="56">
        <f>(PIB_ENC[[#This Row],[2016:III]]/PIB_ENC[[#This Row],[2015:III]]-1)*100</f>
        <v>-23.805709107210859</v>
      </c>
      <c r="AK7" s="56">
        <f>(PIB_ENC[[#This Row],[2016:IV]]/PIB_ENC[[#This Row],[2015:IV]]-1)*100</f>
        <v>-21.715241851595657</v>
      </c>
      <c r="AL7" s="56">
        <f>(PIB_ENC[[#This Row],[2017:I]]/PIB_ENC[[#This Row],[2016:I]]-1)*100</f>
        <v>-6.2082137903868517</v>
      </c>
      <c r="AM7" s="56">
        <f>(PIB_ENC[[#This Row],[2017:II]]/PIB_ENC[[#This Row],[2016:II]]-1)*100</f>
        <v>-5.0758268731025513</v>
      </c>
      <c r="AN7" s="56">
        <f>(PIB_ENC[[#This Row],[2017:III]]/PIB_ENC[[#This Row],[2016:III]]-1)*100</f>
        <v>5.1602922059934109</v>
      </c>
      <c r="AO7" s="56">
        <f>(PIB_ENC[[#This Row],[2017:IV]]/PIB_ENC[[#This Row],[2016:IV]]-1)*100</f>
        <v>15.952646719165543</v>
      </c>
      <c r="AP7" s="56">
        <f>(PIB_ENC[[#This Row],[2018:I]]/PIB_ENC[[#This Row],[2017:I]]-1)*100</f>
        <v>1.0677324042677627</v>
      </c>
      <c r="AQ7" s="56">
        <f>(PIB_ENC[[#This Row],[2018:II]]/PIB_ENC[[#This Row],[2017:II]]-1)*100</f>
        <v>7.7551020698999107</v>
      </c>
      <c r="AR7" s="56">
        <f>(PIB_ENC[[#This Row],[2018:III]]/PIB_ENC[[#This Row],[2017:III]]-1)*100</f>
        <v>7.2954982693090642</v>
      </c>
      <c r="AS7" s="56">
        <f>(PIB_ENC[[#This Row],[2018:IV]]/PIB_ENC[[#This Row],[2017:IV]]-1)*100</f>
        <v>0.29419144038487222</v>
      </c>
      <c r="AT7" s="56">
        <f>(PIB_ENC[[#This Row],[2019:I]]/PIB_ENC[[#This Row],[2018:I]]-1)*100</f>
        <v>-7.5637771970677559</v>
      </c>
      <c r="AU7" s="56">
        <f>(PIB_ENC[[#This Row],[2019:II]]/PIB_ENC[[#This Row],[2018:II]]-1)*100</f>
        <v>-13.207472397296161</v>
      </c>
      <c r="AV7" s="56">
        <f>(PIB_ENC[[#This Row],[2019:III]]/PIB_ENC[[#This Row],[2018:III]]-1)*100</f>
        <v>-10.295123563043607</v>
      </c>
      <c r="AW7" s="56">
        <f>(PIB_ENC[[#This Row],[2019:IV]]/PIB_ENC[[#This Row],[2018:IV]]-1)*100</f>
        <v>-17.023639984240656</v>
      </c>
      <c r="AX7" s="56">
        <f>(PIB_ENC[[#This Row],[2020:I]]/PIB_ENC[[#This Row],[2019:I]]-1)*100</f>
        <v>-3.8650544083208338</v>
      </c>
      <c r="AY7" s="56">
        <f>(PIB_ENC[[#This Row],[2020:II]]/PIB_ENC[[#This Row],[2019:II]]-1)*100</f>
        <v>-14.36105208957299</v>
      </c>
      <c r="AZ7" s="56">
        <f>(PIB_ENC[[#This Row],[2020:III]]/PIB_ENC[[#This Row],[2019:III]]-1)*100</f>
        <v>-20.884746930828001</v>
      </c>
      <c r="BA7" s="56">
        <f>(PIB_ENC[[#This Row],[2020:IV]]/PIB_ENC[[#This Row],[2019:IV]]-1)*100</f>
        <v>-17.515504812439332</v>
      </c>
      <c r="BB7" s="56">
        <f>(PIB_ENC[[#This Row],[2021:I]]/PIB_ENC[[#This Row],[2020:I]]-1)*100</f>
        <v>-12.354195763304077</v>
      </c>
      <c r="BC7" s="56">
        <f>(PIB_ENC[[#This Row],[2021:II]]/PIB_ENC[[#This Row],[2020:II]]-1)*100</f>
        <v>9.4605473505904989</v>
      </c>
      <c r="BD7" s="56">
        <f>(PIB_ENC[[#This Row],[2021:III]]/PIB_ENC[[#This Row],[2020:III]]-1)*100</f>
        <v>16.811867270652314</v>
      </c>
      <c r="BE7" s="56">
        <f>(PIB_ENC[[#This Row],[2021:IV]]/PIB_ENC[[#This Row],[2020:IV]]-1)*100</f>
        <v>40.269573094616874</v>
      </c>
      <c r="BF7" s="56">
        <f>(PIB_ENC[[#This Row],[2022:I]]/PIB_ENC[[#This Row],[2021:I]]-1)*100</f>
        <v>51.527030330799484</v>
      </c>
      <c r="BG7" s="56">
        <f>(PIB_ENC[[#This Row],[2022:II]]/PIB_ENC[[#This Row],[2021:II]]-1)*100</f>
        <v>45.198737382222021</v>
      </c>
      <c r="BH7" s="56">
        <f>(PIB_ENC[[#This Row],[2022:III]]/PIB_ENC[[#This Row],[2021:III]]-1)*100</f>
        <v>48.964867538996359</v>
      </c>
      <c r="BI7" s="56">
        <f>(PIB_ENC[[#This Row],[2022:IV]]/PIB_ENC[[#This Row],[2021:IV]]-1)*100</f>
        <v>34.138799813686504</v>
      </c>
      <c r="BJ7" s="56">
        <f>(PIB_ENC[[#This Row],[2023:I]]/PIB_ENC[[#This Row],[2022:I]]-1)*100</f>
        <v>6.5730023769792867</v>
      </c>
      <c r="BK7" s="56">
        <f>(PIB_ENC[[#This Row],[2023:II]]/PIB_ENC[[#This Row],[2022:II]]-1)*100</f>
        <v>10.893905358158129</v>
      </c>
      <c r="BL7" s="56">
        <f>(PIB_ENC[[#This Row],[2023:III]]/PIB_ENC[[#This Row],[2022:III]]-1)*100</f>
        <v>6.6341967057222506</v>
      </c>
      <c r="BM7" s="56">
        <f>(PIB_ENC[[#This Row],[2023:IV]]/PIB_ENC[[#This Row],[2022:IV]]-1)*100</f>
        <v>2.4139024301355505</v>
      </c>
      <c r="BN7" s="56">
        <f>(PIB_ENC[[#This Row],[2024:I]]/PIB_ENC[[#This Row],[2023:I]]-1)*100</f>
        <v>5.9204311793534359</v>
      </c>
      <c r="BO7" s="56">
        <f>(PIB_ENC[[#This Row],[2024:II]]/PIB_ENC[[#This Row],[2023:II]]-1)*100</f>
        <v>3.1447195291749441</v>
      </c>
    </row>
    <row r="8" spans="1:67" ht="15" customHeight="1" x14ac:dyDescent="0.2">
      <c r="A8" s="44" t="s">
        <v>68</v>
      </c>
      <c r="B8" s="55">
        <f>(PIB_ENC[[#This Row],[2008:I]]/PIB_ENC[[#This Row],[2007:I]]-1)*100</f>
        <v>10.627618340582101</v>
      </c>
      <c r="C8" s="55">
        <f>(PIB_ENC[[#This Row],[2008:II]]/PIB_ENC[[#This Row],[2007:II]]-1)*100</f>
        <v>-15.348919303002928</v>
      </c>
      <c r="D8" s="55">
        <f>(PIB_ENC[[#This Row],[2008:III]]/PIB_ENC[[#This Row],[2007:III]]-1)*100</f>
        <v>15.578680383811982</v>
      </c>
      <c r="E8" s="55">
        <f>(PIB_ENC[[#This Row],[2008:IV]]/PIB_ENC[[#This Row],[2007:IV]]-1)*100</f>
        <v>65.56284434817907</v>
      </c>
      <c r="F8" s="55">
        <f>(PIB_ENC[[#This Row],[2009:I]]/PIB_ENC[[#This Row],[2008:I]]-1)*100</f>
        <v>12.29322012249523</v>
      </c>
      <c r="G8" s="55">
        <f>(PIB_ENC[[#This Row],[2009:II]]/PIB_ENC[[#This Row],[2008:II]]-1)*100</f>
        <v>16.077619831285794</v>
      </c>
      <c r="H8" s="55">
        <f>(PIB_ENC[[#This Row],[2009:III]]/PIB_ENC[[#This Row],[2008:III]]-1)*100</f>
        <v>29.140989936357986</v>
      </c>
      <c r="I8" s="55">
        <f>(PIB_ENC[[#This Row],[2009:IV]]/PIB_ENC[[#This Row],[2008:IV]]-1)*100</f>
        <v>-52.911733567575759</v>
      </c>
      <c r="J8" s="55">
        <f>(PIB_ENC[[#This Row],[2010:I]]/PIB_ENC[[#This Row],[2009:I]]-1)*100</f>
        <v>-25.046900209641919</v>
      </c>
      <c r="K8" s="55">
        <f>(PIB_ENC[[#This Row],[2010:II]]/PIB_ENC[[#This Row],[2009:II]]-1)*100</f>
        <v>6.3923085092269627</v>
      </c>
      <c r="L8" s="55">
        <f>(PIB_ENC[[#This Row],[2010:III]]/PIB_ENC[[#This Row],[2009:III]]-1)*100</f>
        <v>-22.212549918135615</v>
      </c>
      <c r="M8" s="55">
        <f>(PIB_ENC[[#This Row],[2010:IV]]/PIB_ENC[[#This Row],[2009:IV]]-1)*100</f>
        <v>2.0269491890930302</v>
      </c>
      <c r="N8" s="55">
        <f>(PIB_ENC[[#This Row],[2011:I]]/PIB_ENC[[#This Row],[2010:I]]-1)*100</f>
        <v>12.148697412189314</v>
      </c>
      <c r="O8" s="55">
        <f>(PIB_ENC[[#This Row],[2011:II]]/PIB_ENC[[#This Row],[2010:II]]-1)*100</f>
        <v>-10.834094893377666</v>
      </c>
      <c r="P8" s="55">
        <f>(PIB_ENC[[#This Row],[2011:III]]/PIB_ENC[[#This Row],[2010:III]]-1)*100</f>
        <v>-4.3313230209086289</v>
      </c>
      <c r="Q8" s="55">
        <f>(PIB_ENC[[#This Row],[2011:IV]]/PIB_ENC[[#This Row],[2010:IV]]-1)*100</f>
        <v>11.842281554779976</v>
      </c>
      <c r="R8" s="55">
        <f>(PIB_ENC[[#This Row],[2012:I]]/PIB_ENC[[#This Row],[2011:I]]-1)*100</f>
        <v>-9.8793637235913163</v>
      </c>
      <c r="S8" s="55">
        <f>(PIB_ENC[[#This Row],[2012:II]]/PIB_ENC[[#This Row],[2011:II]]-1)*100</f>
        <v>-25.63659991661692</v>
      </c>
      <c r="T8" s="55">
        <f>(PIB_ENC[[#This Row],[2012:III]]/PIB_ENC[[#This Row],[2011:III]]-1)*100</f>
        <v>-5.688946416320495</v>
      </c>
      <c r="U8" s="55">
        <f>(PIB_ENC[[#This Row],[2012:IV]]/PIB_ENC[[#This Row],[2011:IV]]-1)*100</f>
        <v>-9.6961767217577215</v>
      </c>
      <c r="V8" s="55">
        <f>(PIB_ENC[[#This Row],[2013:I]]/PIB_ENC[[#This Row],[2012:I]]-1)*100</f>
        <v>-24.685321992752307</v>
      </c>
      <c r="W8" s="55">
        <f>(PIB_ENC[[#This Row],[2013:II]]/PIB_ENC[[#This Row],[2012:II]]-1)*100</f>
        <v>19.709013483217962</v>
      </c>
      <c r="X8" s="55">
        <f>(PIB_ENC[[#This Row],[2013:III]]/PIB_ENC[[#This Row],[2012:III]]-1)*100</f>
        <v>2.2122459861498411</v>
      </c>
      <c r="Y8" s="55">
        <f>(PIB_ENC[[#This Row],[2013:IV]]/PIB_ENC[[#This Row],[2012:IV]]-1)*100</f>
        <v>4.9319158045414202</v>
      </c>
      <c r="Z8" s="55">
        <f>(PIB_ENC[[#This Row],[2014:I]]/PIB_ENC[[#This Row],[2013:I]]-1)*100</f>
        <v>27.562032035957596</v>
      </c>
      <c r="AA8" s="55">
        <f>(PIB_ENC[[#This Row],[2014:II]]/PIB_ENC[[#This Row],[2013:II]]-1)*100</f>
        <v>11.159689232332504</v>
      </c>
      <c r="AB8" s="55">
        <f>(PIB_ENC[[#This Row],[2014:III]]/PIB_ENC[[#This Row],[2013:III]]-1)*100</f>
        <v>3.6418718648276727</v>
      </c>
      <c r="AC8" s="55">
        <f>(PIB_ENC[[#This Row],[2014:IV]]/PIB_ENC[[#This Row],[2013:IV]]-1)*100</f>
        <v>-6.338183687498244</v>
      </c>
      <c r="AD8" s="55">
        <f>(PIB_ENC[[#This Row],[2015:I]]/PIB_ENC[[#This Row],[2014:I]]-1)*100</f>
        <v>10.765156569254053</v>
      </c>
      <c r="AE8" s="55">
        <f>(PIB_ENC[[#This Row],[2015:II]]/PIB_ENC[[#This Row],[2014:II]]-1)*100</f>
        <v>-13.130090678266226</v>
      </c>
      <c r="AF8" s="55">
        <f>(PIB_ENC[[#This Row],[2015:III]]/PIB_ENC[[#This Row],[2014:III]]-1)*100</f>
        <v>-29.813863282273367</v>
      </c>
      <c r="AG8" s="55">
        <f>(PIB_ENC[[#This Row],[2015:IV]]/PIB_ENC[[#This Row],[2014:IV]]-1)*100</f>
        <v>-19.410559574966481</v>
      </c>
      <c r="AH8" s="55">
        <f>(PIB_ENC[[#This Row],[2016:I]]/PIB_ENC[[#This Row],[2015:I]]-1)*100</f>
        <v>-34.870275327608425</v>
      </c>
      <c r="AI8" s="55">
        <f>(PIB_ENC[[#This Row],[2016:II]]/PIB_ENC[[#This Row],[2015:II]]-1)*100</f>
        <v>-32.750494640129112</v>
      </c>
      <c r="AJ8" s="55">
        <f>(PIB_ENC[[#This Row],[2016:III]]/PIB_ENC[[#This Row],[2015:III]]-1)*100</f>
        <v>-13.532489303323636</v>
      </c>
      <c r="AK8" s="55">
        <f>(PIB_ENC[[#This Row],[2016:IV]]/PIB_ENC[[#This Row],[2015:IV]]-1)*100</f>
        <v>-30.628402594027591</v>
      </c>
      <c r="AL8" s="55">
        <f>(PIB_ENC[[#This Row],[2017:I]]/PIB_ENC[[#This Row],[2016:I]]-1)*100</f>
        <v>36.956757881063453</v>
      </c>
      <c r="AM8" s="55">
        <f>(PIB_ENC[[#This Row],[2017:II]]/PIB_ENC[[#This Row],[2016:II]]-1)*100</f>
        <v>-9.8406706142128328</v>
      </c>
      <c r="AN8" s="55">
        <f>(PIB_ENC[[#This Row],[2017:III]]/PIB_ENC[[#This Row],[2016:III]]-1)*100</f>
        <v>5.330804620415619</v>
      </c>
      <c r="AO8" s="55">
        <f>(PIB_ENC[[#This Row],[2017:IV]]/PIB_ENC[[#This Row],[2016:IV]]-1)*100</f>
        <v>8.6218278757285596</v>
      </c>
      <c r="AP8" s="55">
        <f>(PIB_ENC[[#This Row],[2018:I]]/PIB_ENC[[#This Row],[2017:I]]-1)*100</f>
        <v>-32.841696209562777</v>
      </c>
      <c r="AQ8" s="55">
        <f>(PIB_ENC[[#This Row],[2018:II]]/PIB_ENC[[#This Row],[2017:II]]-1)*100</f>
        <v>14.676710475757183</v>
      </c>
      <c r="AR8" s="55">
        <f>(PIB_ENC[[#This Row],[2018:III]]/PIB_ENC[[#This Row],[2017:III]]-1)*100</f>
        <v>21.184303249033864</v>
      </c>
      <c r="AS8" s="55">
        <f>(PIB_ENC[[#This Row],[2018:IV]]/PIB_ENC[[#This Row],[2017:IV]]-1)*100</f>
        <v>6.7433532742197544</v>
      </c>
      <c r="AT8" s="55">
        <f>(PIB_ENC[[#This Row],[2019:I]]/PIB_ENC[[#This Row],[2018:I]]-1)*100</f>
        <v>33.405615092278531</v>
      </c>
      <c r="AU8" s="55">
        <f>(PIB_ENC[[#This Row],[2019:II]]/PIB_ENC[[#This Row],[2018:II]]-1)*100</f>
        <v>2.3766242735086651</v>
      </c>
      <c r="AV8" s="55">
        <f>(PIB_ENC[[#This Row],[2019:III]]/PIB_ENC[[#This Row],[2018:III]]-1)*100</f>
        <v>9.4632885543588507E-2</v>
      </c>
      <c r="AW8" s="55">
        <f>(PIB_ENC[[#This Row],[2019:IV]]/PIB_ENC[[#This Row],[2018:IV]]-1)*100</f>
        <v>24.253252118907188</v>
      </c>
      <c r="AX8" s="55">
        <f>(PIB_ENC[[#This Row],[2020:I]]/PIB_ENC[[#This Row],[2019:I]]-1)*100</f>
        <v>1.032481019377407</v>
      </c>
      <c r="AY8" s="55">
        <f>(PIB_ENC[[#This Row],[2020:II]]/PIB_ENC[[#This Row],[2019:II]]-1)*100</f>
        <v>-43.073457391179183</v>
      </c>
      <c r="AZ8" s="55">
        <f>(PIB_ENC[[#This Row],[2020:III]]/PIB_ENC[[#This Row],[2019:III]]-1)*100</f>
        <v>-6.6518380969059603</v>
      </c>
      <c r="BA8" s="55">
        <f>(PIB_ENC[[#This Row],[2020:IV]]/PIB_ENC[[#This Row],[2019:IV]]-1)*100</f>
        <v>-23.559354760882044</v>
      </c>
      <c r="BB8" s="55">
        <f>(PIB_ENC[[#This Row],[2021:I]]/PIB_ENC[[#This Row],[2020:I]]-1)*100</f>
        <v>-43.213061934654228</v>
      </c>
      <c r="BC8" s="55">
        <f>(PIB_ENC[[#This Row],[2021:II]]/PIB_ENC[[#This Row],[2020:II]]-1)*100</f>
        <v>42.122086558640405</v>
      </c>
      <c r="BD8" s="55">
        <f>(PIB_ENC[[#This Row],[2021:III]]/PIB_ENC[[#This Row],[2020:III]]-1)*100</f>
        <v>-33.898004732468991</v>
      </c>
      <c r="BE8" s="55">
        <f>(PIB_ENC[[#This Row],[2021:IV]]/PIB_ENC[[#This Row],[2020:IV]]-1)*100</f>
        <v>-9.0531266281063125</v>
      </c>
      <c r="BF8" s="55">
        <f>(PIB_ENC[[#This Row],[2022:I]]/PIB_ENC[[#This Row],[2021:I]]-1)*100</f>
        <v>4.2722366463032069</v>
      </c>
      <c r="BG8" s="55">
        <f>(PIB_ENC[[#This Row],[2022:II]]/PIB_ENC[[#This Row],[2021:II]]-1)*100</f>
        <v>-6.9705615708996804</v>
      </c>
      <c r="BH8" s="55">
        <f>(PIB_ENC[[#This Row],[2022:III]]/PIB_ENC[[#This Row],[2021:III]]-1)*100</f>
        <v>8.3627866576900587</v>
      </c>
      <c r="BI8" s="55">
        <f>(PIB_ENC[[#This Row],[2022:IV]]/PIB_ENC[[#This Row],[2021:IV]]-1)*100</f>
        <v>-24.738820941872842</v>
      </c>
      <c r="BJ8" s="55">
        <f>(PIB_ENC[[#This Row],[2023:I]]/PIB_ENC[[#This Row],[2022:I]]-1)*100</f>
        <v>-9.8907445628378383</v>
      </c>
      <c r="BK8" s="55">
        <f>(PIB_ENC[[#This Row],[2023:II]]/PIB_ENC[[#This Row],[2022:II]]-1)*100</f>
        <v>-15.071160809988394</v>
      </c>
      <c r="BL8" s="55">
        <f>(PIB_ENC[[#This Row],[2023:III]]/PIB_ENC[[#This Row],[2022:III]]-1)*100</f>
        <v>-22.737029943051258</v>
      </c>
      <c r="BM8" s="55">
        <f>(PIB_ENC[[#This Row],[2023:IV]]/PIB_ENC[[#This Row],[2022:IV]]-1)*100</f>
        <v>-18.321191065479749</v>
      </c>
      <c r="BN8" s="55">
        <f>(PIB_ENC[[#This Row],[2024:I]]/PIB_ENC[[#This Row],[2023:I]]-1)*100</f>
        <v>-4.1196139018696893</v>
      </c>
      <c r="BO8" s="55">
        <f>(PIB_ENC[[#This Row],[2024:II]]/PIB_ENC[[#This Row],[2023:II]]-1)*100</f>
        <v>-5.3194776843583425</v>
      </c>
    </row>
    <row r="9" spans="1:67" ht="15" customHeight="1" x14ac:dyDescent="0.2">
      <c r="A9" s="46" t="s">
        <v>69</v>
      </c>
      <c r="B9" s="56">
        <f>(PIB_ENC[[#This Row],[2008:I]]/PIB_ENC[[#This Row],[2007:I]]-1)*100</f>
        <v>5.4112792466591397</v>
      </c>
      <c r="C9" s="56">
        <f>(PIB_ENC[[#This Row],[2008:II]]/PIB_ENC[[#This Row],[2007:II]]-1)*100</f>
        <v>-10.215032580939077</v>
      </c>
      <c r="D9" s="56">
        <f>(PIB_ENC[[#This Row],[2008:III]]/PIB_ENC[[#This Row],[2007:III]]-1)*100</f>
        <v>11.847899543204953</v>
      </c>
      <c r="E9" s="56">
        <f>(PIB_ENC[[#This Row],[2008:IV]]/PIB_ENC[[#This Row],[2007:IV]]-1)*100</f>
        <v>-15.448637421475331</v>
      </c>
      <c r="F9" s="56">
        <f>(PIB_ENC[[#This Row],[2009:I]]/PIB_ENC[[#This Row],[2008:I]]-1)*100</f>
        <v>17.458183425952555</v>
      </c>
      <c r="G9" s="56">
        <f>(PIB_ENC[[#This Row],[2009:II]]/PIB_ENC[[#This Row],[2008:II]]-1)*100</f>
        <v>1.3478136952496556</v>
      </c>
      <c r="H9" s="56">
        <f>(PIB_ENC[[#This Row],[2009:III]]/PIB_ENC[[#This Row],[2008:III]]-1)*100</f>
        <v>-2.0760771816168089</v>
      </c>
      <c r="I9" s="56">
        <f>(PIB_ENC[[#This Row],[2009:IV]]/PIB_ENC[[#This Row],[2008:IV]]-1)*100</f>
        <v>6.3608352040200877</v>
      </c>
      <c r="J9" s="56">
        <f>(PIB_ENC[[#This Row],[2010:I]]/PIB_ENC[[#This Row],[2009:I]]-1)*100</f>
        <v>-5.1143099959170213</v>
      </c>
      <c r="K9" s="56">
        <f>(PIB_ENC[[#This Row],[2010:II]]/PIB_ENC[[#This Row],[2009:II]]-1)*100</f>
        <v>15.974463546288597</v>
      </c>
      <c r="L9" s="56">
        <f>(PIB_ENC[[#This Row],[2010:III]]/PIB_ENC[[#This Row],[2009:III]]-1)*100</f>
        <v>4.4467584496127088</v>
      </c>
      <c r="M9" s="56">
        <f>(PIB_ENC[[#This Row],[2010:IV]]/PIB_ENC[[#This Row],[2009:IV]]-1)*100</f>
        <v>-3.0011134599331912</v>
      </c>
      <c r="N9" s="56">
        <f>(PIB_ENC[[#This Row],[2011:I]]/PIB_ENC[[#This Row],[2010:I]]-1)*100</f>
        <v>-7.0198153063986464</v>
      </c>
      <c r="O9" s="56">
        <f>(PIB_ENC[[#This Row],[2011:II]]/PIB_ENC[[#This Row],[2010:II]]-1)*100</f>
        <v>1.5517929310445266</v>
      </c>
      <c r="P9" s="56">
        <f>(PIB_ENC[[#This Row],[2011:III]]/PIB_ENC[[#This Row],[2010:III]]-1)*100</f>
        <v>10.454763453157568</v>
      </c>
      <c r="Q9" s="56">
        <f>(PIB_ENC[[#This Row],[2011:IV]]/PIB_ENC[[#This Row],[2010:IV]]-1)*100</f>
        <v>3.6511831713951448</v>
      </c>
      <c r="R9" s="56">
        <f>(PIB_ENC[[#This Row],[2012:I]]/PIB_ENC[[#This Row],[2011:I]]-1)*100</f>
        <v>7.7994620012242999</v>
      </c>
      <c r="S9" s="56">
        <f>(PIB_ENC[[#This Row],[2012:II]]/PIB_ENC[[#This Row],[2011:II]]-1)*100</f>
        <v>-6.5648071870223701</v>
      </c>
      <c r="T9" s="56">
        <f>(PIB_ENC[[#This Row],[2012:III]]/PIB_ENC[[#This Row],[2011:III]]-1)*100</f>
        <v>-6.9191570319513058</v>
      </c>
      <c r="U9" s="56">
        <f>(PIB_ENC[[#This Row],[2012:IV]]/PIB_ENC[[#This Row],[2011:IV]]-1)*100</f>
        <v>-1.55176091864897</v>
      </c>
      <c r="V9" s="56">
        <f>(PIB_ENC[[#This Row],[2013:I]]/PIB_ENC[[#This Row],[2012:I]]-1)*100</f>
        <v>-4.9531334426224376</v>
      </c>
      <c r="W9" s="56">
        <f>(PIB_ENC[[#This Row],[2013:II]]/PIB_ENC[[#This Row],[2012:II]]-1)*100</f>
        <v>-8.4666823385655121</v>
      </c>
      <c r="X9" s="56">
        <f>(PIB_ENC[[#This Row],[2013:III]]/PIB_ENC[[#This Row],[2012:III]]-1)*100</f>
        <v>-7.5433868284063514</v>
      </c>
      <c r="Y9" s="56">
        <f>(PIB_ENC[[#This Row],[2013:IV]]/PIB_ENC[[#This Row],[2012:IV]]-1)*100</f>
        <v>-10.956540334167364</v>
      </c>
      <c r="Z9" s="56">
        <f>(PIB_ENC[[#This Row],[2014:I]]/PIB_ENC[[#This Row],[2013:I]]-1)*100</f>
        <v>1.5855626140971024</v>
      </c>
      <c r="AA9" s="56">
        <f>(PIB_ENC[[#This Row],[2014:II]]/PIB_ENC[[#This Row],[2013:II]]-1)*100</f>
        <v>5.2672270513043351E-2</v>
      </c>
      <c r="AB9" s="56">
        <f>(PIB_ENC[[#This Row],[2014:III]]/PIB_ENC[[#This Row],[2013:III]]-1)*100</f>
        <v>-0.25217684198386436</v>
      </c>
      <c r="AC9" s="56">
        <f>(PIB_ENC[[#This Row],[2014:IV]]/PIB_ENC[[#This Row],[2013:IV]]-1)*100</f>
        <v>8.1361457501374357</v>
      </c>
      <c r="AD9" s="56">
        <f>(PIB_ENC[[#This Row],[2015:I]]/PIB_ENC[[#This Row],[2014:I]]-1)*100</f>
        <v>-12.387710416901921</v>
      </c>
      <c r="AE9" s="56">
        <f>(PIB_ENC[[#This Row],[2015:II]]/PIB_ENC[[#This Row],[2014:II]]-1)*100</f>
        <v>-5.1555707536030004</v>
      </c>
      <c r="AF9" s="56">
        <f>(PIB_ENC[[#This Row],[2015:III]]/PIB_ENC[[#This Row],[2014:III]]-1)*100</f>
        <v>-7.9042328952067198</v>
      </c>
      <c r="AG9" s="56">
        <f>(PIB_ENC[[#This Row],[2015:IV]]/PIB_ENC[[#This Row],[2014:IV]]-1)*100</f>
        <v>-10.438285024308303</v>
      </c>
      <c r="AH9" s="56">
        <f>(PIB_ENC[[#This Row],[2016:I]]/PIB_ENC[[#This Row],[2015:I]]-1)*100</f>
        <v>9.653065739204969</v>
      </c>
      <c r="AI9" s="56">
        <f>(PIB_ENC[[#This Row],[2016:II]]/PIB_ENC[[#This Row],[2015:II]]-1)*100</f>
        <v>14.922063645757678</v>
      </c>
      <c r="AJ9" s="56">
        <f>(PIB_ENC[[#This Row],[2016:III]]/PIB_ENC[[#This Row],[2015:III]]-1)*100</f>
        <v>17.21015432363582</v>
      </c>
      <c r="AK9" s="56">
        <f>(PIB_ENC[[#This Row],[2016:IV]]/PIB_ENC[[#This Row],[2015:IV]]-1)*100</f>
        <v>21.057958146677571</v>
      </c>
      <c r="AL9" s="56">
        <f>(PIB_ENC[[#This Row],[2017:I]]/PIB_ENC[[#This Row],[2016:I]]-1)*100</f>
        <v>16.054743887692457</v>
      </c>
      <c r="AM9" s="56">
        <f>(PIB_ENC[[#This Row],[2017:II]]/PIB_ENC[[#This Row],[2016:II]]-1)*100</f>
        <v>7.1653280636448491</v>
      </c>
      <c r="AN9" s="56">
        <f>(PIB_ENC[[#This Row],[2017:III]]/PIB_ENC[[#This Row],[2016:III]]-1)*100</f>
        <v>7.9822301890767333</v>
      </c>
      <c r="AO9" s="56">
        <f>(PIB_ENC[[#This Row],[2017:IV]]/PIB_ENC[[#This Row],[2016:IV]]-1)*100</f>
        <v>9.6190986758895036</v>
      </c>
      <c r="AP9" s="56">
        <f>(PIB_ENC[[#This Row],[2018:I]]/PIB_ENC[[#This Row],[2017:I]]-1)*100</f>
        <v>7.6166687470302863</v>
      </c>
      <c r="AQ9" s="56">
        <f>(PIB_ENC[[#This Row],[2018:II]]/PIB_ENC[[#This Row],[2017:II]]-1)*100</f>
        <v>10.873094941338056</v>
      </c>
      <c r="AR9" s="56">
        <f>(PIB_ENC[[#This Row],[2018:III]]/PIB_ENC[[#This Row],[2017:III]]-1)*100</f>
        <v>12.324876853661415</v>
      </c>
      <c r="AS9" s="56">
        <f>(PIB_ENC[[#This Row],[2018:IV]]/PIB_ENC[[#This Row],[2017:IV]]-1)*100</f>
        <v>8.9867305852341808</v>
      </c>
      <c r="AT9" s="56">
        <f>(PIB_ENC[[#This Row],[2019:I]]/PIB_ENC[[#This Row],[2018:I]]-1)*100</f>
        <v>6.3692395660184475</v>
      </c>
      <c r="AU9" s="56">
        <f>(PIB_ENC[[#This Row],[2019:II]]/PIB_ENC[[#This Row],[2018:II]]-1)*100</f>
        <v>9.5868706692785022</v>
      </c>
      <c r="AV9" s="56">
        <f>(PIB_ENC[[#This Row],[2019:III]]/PIB_ENC[[#This Row],[2018:III]]-1)*100</f>
        <v>9.661921166957498</v>
      </c>
      <c r="AW9" s="56">
        <f>(PIB_ENC[[#This Row],[2019:IV]]/PIB_ENC[[#This Row],[2018:IV]]-1)*100</f>
        <v>13.094823746336083</v>
      </c>
      <c r="AX9" s="56">
        <f>(PIB_ENC[[#This Row],[2020:I]]/PIB_ENC[[#This Row],[2019:I]]-1)*100</f>
        <v>-0.73923531430358791</v>
      </c>
      <c r="AY9" s="56">
        <f>(PIB_ENC[[#This Row],[2020:II]]/PIB_ENC[[#This Row],[2019:II]]-1)*100</f>
        <v>-45.007733777474968</v>
      </c>
      <c r="AZ9" s="56">
        <f>(PIB_ENC[[#This Row],[2020:III]]/PIB_ENC[[#This Row],[2019:III]]-1)*100</f>
        <v>-30.197641867191514</v>
      </c>
      <c r="BA9" s="56">
        <f>(PIB_ENC[[#This Row],[2020:IV]]/PIB_ENC[[#This Row],[2019:IV]]-1)*100</f>
        <v>-30.553595264185553</v>
      </c>
      <c r="BB9" s="56">
        <f>(PIB_ENC[[#This Row],[2021:I]]/PIB_ENC[[#This Row],[2020:I]]-1)*100</f>
        <v>-21.066558145156645</v>
      </c>
      <c r="BC9" s="56">
        <f>(PIB_ENC[[#This Row],[2021:II]]/PIB_ENC[[#This Row],[2020:II]]-1)*100</f>
        <v>42.838921527516646</v>
      </c>
      <c r="BD9" s="56">
        <f>(PIB_ENC[[#This Row],[2021:III]]/PIB_ENC[[#This Row],[2020:III]]-1)*100</f>
        <v>13.600825693596486</v>
      </c>
      <c r="BE9" s="56">
        <f>(PIB_ENC[[#This Row],[2021:IV]]/PIB_ENC[[#This Row],[2020:IV]]-1)*100</f>
        <v>16.960793620849923</v>
      </c>
      <c r="BF9" s="56">
        <f>(PIB_ENC[[#This Row],[2022:I]]/PIB_ENC[[#This Row],[2021:I]]-1)*100</f>
        <v>26.790459211971452</v>
      </c>
      <c r="BG9" s="56">
        <f>(PIB_ENC[[#This Row],[2022:II]]/PIB_ENC[[#This Row],[2021:II]]-1)*100</f>
        <v>34.305840337092206</v>
      </c>
      <c r="BH9" s="56">
        <f>(PIB_ENC[[#This Row],[2022:III]]/PIB_ENC[[#This Row],[2021:III]]-1)*100</f>
        <v>36.135824416579233</v>
      </c>
      <c r="BI9" s="56">
        <f>(PIB_ENC[[#This Row],[2022:IV]]/PIB_ENC[[#This Row],[2021:IV]]-1)*100</f>
        <v>19.414755063084833</v>
      </c>
      <c r="BJ9" s="56">
        <f>(PIB_ENC[[#This Row],[2023:I]]/PIB_ENC[[#This Row],[2022:I]]-1)*100</f>
        <v>3.2975195723031536</v>
      </c>
      <c r="BK9" s="56">
        <f>(PIB_ENC[[#This Row],[2023:II]]/PIB_ENC[[#This Row],[2022:II]]-1)*100</f>
        <v>-14.080376705139741</v>
      </c>
      <c r="BL9" s="56">
        <f>(PIB_ENC[[#This Row],[2023:III]]/PIB_ENC[[#This Row],[2022:III]]-1)*100</f>
        <v>-8.3464628705556816</v>
      </c>
      <c r="BM9" s="56">
        <f>(PIB_ENC[[#This Row],[2023:IV]]/PIB_ENC[[#This Row],[2022:IV]]-1)*100</f>
        <v>1.3434195076186484</v>
      </c>
      <c r="BN9" s="56">
        <f>(PIB_ENC[[#This Row],[2024:I]]/PIB_ENC[[#This Row],[2023:I]]-1)*100</f>
        <v>8.5934834782871672</v>
      </c>
      <c r="BO9" s="56">
        <f>(PIB_ENC[[#This Row],[2024:II]]/PIB_ENC[[#This Row],[2023:II]]-1)*100</f>
        <v>13.70139603610674</v>
      </c>
    </row>
    <row r="10" spans="1:67" ht="15" customHeight="1" x14ac:dyDescent="0.2">
      <c r="A10" s="95" t="s">
        <v>117</v>
      </c>
      <c r="B10" s="55">
        <f>(PIB_ENC[[#This Row],[2008:I]]/PIB_ENC[[#This Row],[2007:I]]-1)*100</f>
        <v>7.4315960259255354</v>
      </c>
      <c r="C10" s="55">
        <f>(PIB_ENC[[#This Row],[2008:II]]/PIB_ENC[[#This Row],[2007:II]]-1)*100</f>
        <v>9.4446101559330096</v>
      </c>
      <c r="D10" s="55">
        <f>(PIB_ENC[[#This Row],[2008:III]]/PIB_ENC[[#This Row],[2007:III]]-1)*100</f>
        <v>8.3176169703180989</v>
      </c>
      <c r="E10" s="55">
        <f>(PIB_ENC[[#This Row],[2008:IV]]/PIB_ENC[[#This Row],[2007:IV]]-1)*100</f>
        <v>5.7111125362763859</v>
      </c>
      <c r="F10" s="55">
        <f>(PIB_ENC[[#This Row],[2009:I]]/PIB_ENC[[#This Row],[2008:I]]-1)*100</f>
        <v>-15.687309311154884</v>
      </c>
      <c r="G10" s="55">
        <f>(PIB_ENC[[#This Row],[2009:II]]/PIB_ENC[[#This Row],[2008:II]]-1)*100</f>
        <v>-7.7115072048459909</v>
      </c>
      <c r="H10" s="55">
        <f>(PIB_ENC[[#This Row],[2009:III]]/PIB_ENC[[#This Row],[2008:III]]-1)*100</f>
        <v>-5.5045313470191264</v>
      </c>
      <c r="I10" s="55">
        <f>(PIB_ENC[[#This Row],[2009:IV]]/PIB_ENC[[#This Row],[2008:IV]]-1)*100</f>
        <v>-5.1151420410109116</v>
      </c>
      <c r="J10" s="55">
        <f>(PIB_ENC[[#This Row],[2010:I]]/PIB_ENC[[#This Row],[2009:I]]-1)*100</f>
        <v>23.140639971617503</v>
      </c>
      <c r="K10" s="55">
        <f>(PIB_ENC[[#This Row],[2010:II]]/PIB_ENC[[#This Row],[2009:II]]-1)*100</f>
        <v>5.7916209985225953</v>
      </c>
      <c r="L10" s="55">
        <f>(PIB_ENC[[#This Row],[2010:III]]/PIB_ENC[[#This Row],[2009:III]]-1)*100</f>
        <v>2.7722921218101382</v>
      </c>
      <c r="M10" s="55">
        <f>(PIB_ENC[[#This Row],[2010:IV]]/PIB_ENC[[#This Row],[2009:IV]]-1)*100</f>
        <v>7.2189598095511398</v>
      </c>
      <c r="N10" s="55">
        <f>(PIB_ENC[[#This Row],[2011:I]]/PIB_ENC[[#This Row],[2010:I]]-1)*100</f>
        <v>-17.947623092294364</v>
      </c>
      <c r="O10" s="55">
        <f>(PIB_ENC[[#This Row],[2011:II]]/PIB_ENC[[#This Row],[2010:II]]-1)*100</f>
        <v>-6.3589428234828604</v>
      </c>
      <c r="P10" s="55">
        <f>(PIB_ENC[[#This Row],[2011:III]]/PIB_ENC[[#This Row],[2010:III]]-1)*100</f>
        <v>-9.3457942441152468</v>
      </c>
      <c r="Q10" s="55">
        <f>(PIB_ENC[[#This Row],[2011:IV]]/PIB_ENC[[#This Row],[2010:IV]]-1)*100</f>
        <v>-13.604216901300193</v>
      </c>
      <c r="R10" s="55">
        <f>(PIB_ENC[[#This Row],[2012:I]]/PIB_ENC[[#This Row],[2011:I]]-1)*100</f>
        <v>-11.203181681899322</v>
      </c>
      <c r="S10" s="55">
        <f>(PIB_ENC[[#This Row],[2012:II]]/PIB_ENC[[#This Row],[2011:II]]-1)*100</f>
        <v>-5.8608171154971078</v>
      </c>
      <c r="T10" s="55">
        <f>(PIB_ENC[[#This Row],[2012:III]]/PIB_ENC[[#This Row],[2011:III]]-1)*100</f>
        <v>-8.5166481999983557</v>
      </c>
      <c r="U10" s="55">
        <f>(PIB_ENC[[#This Row],[2012:IV]]/PIB_ENC[[#This Row],[2011:IV]]-1)*100</f>
        <v>0.66498605099154506</v>
      </c>
      <c r="V10" s="55">
        <f>(PIB_ENC[[#This Row],[2013:I]]/PIB_ENC[[#This Row],[2012:I]]-1)*100</f>
        <v>12.852516850007101</v>
      </c>
      <c r="W10" s="55">
        <f>(PIB_ENC[[#This Row],[2013:II]]/PIB_ENC[[#This Row],[2012:II]]-1)*100</f>
        <v>8.2810962868464131</v>
      </c>
      <c r="X10" s="55">
        <f>(PIB_ENC[[#This Row],[2013:III]]/PIB_ENC[[#This Row],[2012:III]]-1)*100</f>
        <v>10.202876495620416</v>
      </c>
      <c r="Y10" s="55">
        <f>(PIB_ENC[[#This Row],[2013:IV]]/PIB_ENC[[#This Row],[2012:IV]]-1)*100</f>
        <v>3.161770896029692</v>
      </c>
      <c r="Z10" s="55">
        <f>(PIB_ENC[[#This Row],[2014:I]]/PIB_ENC[[#This Row],[2013:I]]-1)*100</f>
        <v>-12.003028871111809</v>
      </c>
      <c r="AA10" s="55">
        <f>(PIB_ENC[[#This Row],[2014:II]]/PIB_ENC[[#This Row],[2013:II]]-1)*100</f>
        <v>-12.340166530270558</v>
      </c>
      <c r="AB10" s="55">
        <f>(PIB_ENC[[#This Row],[2014:III]]/PIB_ENC[[#This Row],[2013:III]]-1)*100</f>
        <v>-7.8098937913044448</v>
      </c>
      <c r="AC10" s="55">
        <f>(PIB_ENC[[#This Row],[2014:IV]]/PIB_ENC[[#This Row],[2013:IV]]-1)*100</f>
        <v>-10.829068798040497</v>
      </c>
      <c r="AD10" s="55">
        <f>(PIB_ENC[[#This Row],[2015:I]]/PIB_ENC[[#This Row],[2014:I]]-1)*100</f>
        <v>-3.0838856368626155</v>
      </c>
      <c r="AE10" s="55">
        <f>(PIB_ENC[[#This Row],[2015:II]]/PIB_ENC[[#This Row],[2014:II]]-1)*100</f>
        <v>9.8148427753177216</v>
      </c>
      <c r="AF10" s="55">
        <f>(PIB_ENC[[#This Row],[2015:III]]/PIB_ENC[[#This Row],[2014:III]]-1)*100</f>
        <v>7.5486036881452279</v>
      </c>
      <c r="AG10" s="55">
        <f>(PIB_ENC[[#This Row],[2015:IV]]/PIB_ENC[[#This Row],[2014:IV]]-1)*100</f>
        <v>13.477306872715422</v>
      </c>
      <c r="AH10" s="55">
        <f>(PIB_ENC[[#This Row],[2016:I]]/PIB_ENC[[#This Row],[2015:I]]-1)*100</f>
        <v>42.804280566262442</v>
      </c>
      <c r="AI10" s="55">
        <f>(PIB_ENC[[#This Row],[2016:II]]/PIB_ENC[[#This Row],[2015:II]]-1)*100</f>
        <v>47.424854014540863</v>
      </c>
      <c r="AJ10" s="55">
        <f>(PIB_ENC[[#This Row],[2016:III]]/PIB_ENC[[#This Row],[2015:III]]-1)*100</f>
        <v>31.942642679398283</v>
      </c>
      <c r="AK10" s="55">
        <f>(PIB_ENC[[#This Row],[2016:IV]]/PIB_ENC[[#This Row],[2015:IV]]-1)*100</f>
        <v>34.866497707215125</v>
      </c>
      <c r="AL10" s="55">
        <f>(PIB_ENC[[#This Row],[2017:I]]/PIB_ENC[[#This Row],[2016:I]]-1)*100</f>
        <v>22.838289634599217</v>
      </c>
      <c r="AM10" s="55">
        <f>(PIB_ENC[[#This Row],[2017:II]]/PIB_ENC[[#This Row],[2016:II]]-1)*100</f>
        <v>14.312238806689326</v>
      </c>
      <c r="AN10" s="55">
        <f>(PIB_ENC[[#This Row],[2017:III]]/PIB_ENC[[#This Row],[2016:III]]-1)*100</f>
        <v>10.320176327853314</v>
      </c>
      <c r="AO10" s="55">
        <f>(PIB_ENC[[#This Row],[2017:IV]]/PIB_ENC[[#This Row],[2016:IV]]-1)*100</f>
        <v>17.537927166925328</v>
      </c>
      <c r="AP10" s="55">
        <f>(PIB_ENC[[#This Row],[2018:I]]/PIB_ENC[[#This Row],[2017:I]]-1)*100</f>
        <v>4.1528185687883745</v>
      </c>
      <c r="AQ10" s="55">
        <f>(PIB_ENC[[#This Row],[2018:II]]/PIB_ENC[[#This Row],[2017:II]]-1)*100</f>
        <v>9.314121317650903</v>
      </c>
      <c r="AR10" s="55">
        <f>(PIB_ENC[[#This Row],[2018:III]]/PIB_ENC[[#This Row],[2017:III]]-1)*100</f>
        <v>-2.2114115958409175</v>
      </c>
      <c r="AS10" s="55">
        <f>(PIB_ENC[[#This Row],[2018:IV]]/PIB_ENC[[#This Row],[2017:IV]]-1)*100</f>
        <v>0.42415101894797136</v>
      </c>
      <c r="AT10" s="55">
        <f>(PIB_ENC[[#This Row],[2019:I]]/PIB_ENC[[#This Row],[2018:I]]-1)*100</f>
        <v>-2.6652166998010984</v>
      </c>
      <c r="AU10" s="55">
        <f>(PIB_ENC[[#This Row],[2019:II]]/PIB_ENC[[#This Row],[2018:II]]-1)*100</f>
        <v>-11.840277894570017</v>
      </c>
      <c r="AV10" s="55">
        <f>(PIB_ENC[[#This Row],[2019:III]]/PIB_ENC[[#This Row],[2018:III]]-1)*100</f>
        <v>16.555982477781093</v>
      </c>
      <c r="AW10" s="55">
        <f>(PIB_ENC[[#This Row],[2019:IV]]/PIB_ENC[[#This Row],[2018:IV]]-1)*100</f>
        <v>10.097983662433862</v>
      </c>
      <c r="AX10" s="55">
        <f>(PIB_ENC[[#This Row],[2020:I]]/PIB_ENC[[#This Row],[2019:I]]-1)*100</f>
        <v>16.473357786141673</v>
      </c>
      <c r="AY10" s="55">
        <f>(PIB_ENC[[#This Row],[2020:II]]/PIB_ENC[[#This Row],[2019:II]]-1)*100</f>
        <v>-65.241987767243614</v>
      </c>
      <c r="AZ10" s="55">
        <f>(PIB_ENC[[#This Row],[2020:III]]/PIB_ENC[[#This Row],[2019:III]]-1)*100</f>
        <v>-52.124671518803332</v>
      </c>
      <c r="BA10" s="55">
        <f>(PIB_ENC[[#This Row],[2020:IV]]/PIB_ENC[[#This Row],[2019:IV]]-1)*100</f>
        <v>-44.577895269292981</v>
      </c>
      <c r="BB10" s="55">
        <f>(PIB_ENC[[#This Row],[2021:I]]/PIB_ENC[[#This Row],[2020:I]]-1)*100</f>
        <v>-27.127964464007682</v>
      </c>
      <c r="BC10" s="55">
        <f>(PIB_ENC[[#This Row],[2021:II]]/PIB_ENC[[#This Row],[2020:II]]-1)*100</f>
        <v>186.71615317534557</v>
      </c>
      <c r="BD10" s="55">
        <f>(PIB_ENC[[#This Row],[2021:III]]/PIB_ENC[[#This Row],[2020:III]]-1)*100</f>
        <v>92.817813025094026</v>
      </c>
      <c r="BE10" s="55">
        <f>(PIB_ENC[[#This Row],[2021:IV]]/PIB_ENC[[#This Row],[2020:IV]]-1)*100</f>
        <v>68.029930523405426</v>
      </c>
      <c r="BF10" s="55">
        <f>(PIB_ENC[[#This Row],[2022:I]]/PIB_ENC[[#This Row],[2021:I]]-1)*100</f>
        <v>14.07575842694262</v>
      </c>
      <c r="BG10" s="55">
        <f>(PIB_ENC[[#This Row],[2022:II]]/PIB_ENC[[#This Row],[2021:II]]-1)*100</f>
        <v>5.356584564235356</v>
      </c>
      <c r="BH10" s="55">
        <f>(PIB_ENC[[#This Row],[2022:III]]/PIB_ENC[[#This Row],[2021:III]]-1)*100</f>
        <v>17.743363182987949</v>
      </c>
      <c r="BI10" s="55">
        <f>(PIB_ENC[[#This Row],[2022:IV]]/PIB_ENC[[#This Row],[2021:IV]]-1)*100</f>
        <v>1.7015766740001714</v>
      </c>
      <c r="BJ10" s="55">
        <f>(PIB_ENC[[#This Row],[2023:I]]/PIB_ENC[[#This Row],[2022:I]]-1)*100</f>
        <v>5.0369186124457066</v>
      </c>
      <c r="BK10" s="55">
        <f>(PIB_ENC[[#This Row],[2023:II]]/PIB_ENC[[#This Row],[2022:II]]-1)*100</f>
        <v>8.5699852814494548</v>
      </c>
      <c r="BL10" s="55">
        <f>(PIB_ENC[[#This Row],[2023:III]]/PIB_ENC[[#This Row],[2022:III]]-1)*100</f>
        <v>3.5789191356609962</v>
      </c>
      <c r="BM10" s="55">
        <f>(PIB_ENC[[#This Row],[2023:IV]]/PIB_ENC[[#This Row],[2022:IV]]-1)*100</f>
        <v>20.238061191333156</v>
      </c>
      <c r="BN10" s="55">
        <f>(PIB_ENC[[#This Row],[2024:I]]/PIB_ENC[[#This Row],[2023:I]]-1)*100</f>
        <v>31.2250162134889</v>
      </c>
      <c r="BO10" s="55">
        <f>(PIB_ENC[[#This Row],[2024:II]]/PIB_ENC[[#This Row],[2023:II]]-1)*100</f>
        <v>15.416356545810306</v>
      </c>
    </row>
    <row r="11" spans="1:67" ht="15" customHeight="1" x14ac:dyDescent="0.2">
      <c r="A11" s="46" t="s">
        <v>70</v>
      </c>
      <c r="B11" s="56">
        <f>(PIB_ENC[[#This Row],[2008:I]]/PIB_ENC[[#This Row],[2007:I]]-1)*100</f>
        <v>24.757862950894772</v>
      </c>
      <c r="C11" s="56">
        <f>(PIB_ENC[[#This Row],[2008:II]]/PIB_ENC[[#This Row],[2007:II]]-1)*100</f>
        <v>-9.5250911595989418</v>
      </c>
      <c r="D11" s="56">
        <f>(PIB_ENC[[#This Row],[2008:III]]/PIB_ENC[[#This Row],[2007:III]]-1)*100</f>
        <v>8.5668683936091394</v>
      </c>
      <c r="E11" s="56">
        <f>(PIB_ENC[[#This Row],[2008:IV]]/PIB_ENC[[#This Row],[2007:IV]]-1)*100</f>
        <v>7.8312766734529138</v>
      </c>
      <c r="F11" s="56">
        <f>(PIB_ENC[[#This Row],[2009:I]]/PIB_ENC[[#This Row],[2008:I]]-1)*100</f>
        <v>-8.9580249145765567</v>
      </c>
      <c r="G11" s="56">
        <f>(PIB_ENC[[#This Row],[2009:II]]/PIB_ENC[[#This Row],[2008:II]]-1)*100</f>
        <v>17.881537993152861</v>
      </c>
      <c r="H11" s="56">
        <f>(PIB_ENC[[#This Row],[2009:III]]/PIB_ENC[[#This Row],[2008:III]]-1)*100</f>
        <v>2.7636468462985952</v>
      </c>
      <c r="I11" s="56">
        <f>(PIB_ENC[[#This Row],[2009:IV]]/PIB_ENC[[#This Row],[2008:IV]]-1)*100</f>
        <v>-12.883002432828794</v>
      </c>
      <c r="J11" s="56">
        <f>(PIB_ENC[[#This Row],[2010:I]]/PIB_ENC[[#This Row],[2009:I]]-1)*100</f>
        <v>-12.362937734357383</v>
      </c>
      <c r="K11" s="56">
        <f>(PIB_ENC[[#This Row],[2010:II]]/PIB_ENC[[#This Row],[2009:II]]-1)*100</f>
        <v>-5.0582279362131555</v>
      </c>
      <c r="L11" s="56">
        <f>(PIB_ENC[[#This Row],[2010:III]]/PIB_ENC[[#This Row],[2009:III]]-1)*100</f>
        <v>1.7338125809920557</v>
      </c>
      <c r="M11" s="56">
        <f>(PIB_ENC[[#This Row],[2010:IV]]/PIB_ENC[[#This Row],[2009:IV]]-1)*100</f>
        <v>6.4628363327247973</v>
      </c>
      <c r="N11" s="56">
        <f>(PIB_ENC[[#This Row],[2011:I]]/PIB_ENC[[#This Row],[2010:I]]-1)*100</f>
        <v>0.75429928395971402</v>
      </c>
      <c r="O11" s="56">
        <f>(PIB_ENC[[#This Row],[2011:II]]/PIB_ENC[[#This Row],[2010:II]]-1)*100</f>
        <v>-1.4755901902209878</v>
      </c>
      <c r="P11" s="56">
        <f>(PIB_ENC[[#This Row],[2011:III]]/PIB_ENC[[#This Row],[2010:III]]-1)*100</f>
        <v>42.124542894246986</v>
      </c>
      <c r="Q11" s="56">
        <f>(PIB_ENC[[#This Row],[2011:IV]]/PIB_ENC[[#This Row],[2010:IV]]-1)*100</f>
        <v>46.990417974383767</v>
      </c>
      <c r="R11" s="56">
        <f>(PIB_ENC[[#This Row],[2012:I]]/PIB_ENC[[#This Row],[2011:I]]-1)*100</f>
        <v>40.8455760670412</v>
      </c>
      <c r="S11" s="56">
        <f>(PIB_ENC[[#This Row],[2012:II]]/PIB_ENC[[#This Row],[2011:II]]-1)*100</f>
        <v>36.688350474090512</v>
      </c>
      <c r="T11" s="56">
        <f>(PIB_ENC[[#This Row],[2012:III]]/PIB_ENC[[#This Row],[2011:III]]-1)*100</f>
        <v>-0.6573977435128997</v>
      </c>
      <c r="U11" s="56">
        <f>(PIB_ENC[[#This Row],[2012:IV]]/PIB_ENC[[#This Row],[2011:IV]]-1)*100</f>
        <v>2.6158315553413081</v>
      </c>
      <c r="V11" s="56">
        <f>(PIB_ENC[[#This Row],[2013:I]]/PIB_ENC[[#This Row],[2012:I]]-1)*100</f>
        <v>42.640353933942301</v>
      </c>
      <c r="W11" s="56">
        <f>(PIB_ENC[[#This Row],[2013:II]]/PIB_ENC[[#This Row],[2012:II]]-1)*100</f>
        <v>-11.339486337449733</v>
      </c>
      <c r="X11" s="56">
        <f>(PIB_ENC[[#This Row],[2013:III]]/PIB_ENC[[#This Row],[2012:III]]-1)*100</f>
        <v>-12.441895523461344</v>
      </c>
      <c r="Y11" s="56">
        <f>(PIB_ENC[[#This Row],[2013:IV]]/PIB_ENC[[#This Row],[2012:IV]]-1)*100</f>
        <v>-6.5595673393638476</v>
      </c>
      <c r="Z11" s="56">
        <f>(PIB_ENC[[#This Row],[2014:I]]/PIB_ENC[[#This Row],[2013:I]]-1)*100</f>
        <v>-15.18879021823002</v>
      </c>
      <c r="AA11" s="56">
        <f>(PIB_ENC[[#This Row],[2014:II]]/PIB_ENC[[#This Row],[2013:II]]-1)*100</f>
        <v>-6.237034108473571</v>
      </c>
      <c r="AB11" s="56">
        <f>(PIB_ENC[[#This Row],[2014:III]]/PIB_ENC[[#This Row],[2013:III]]-1)*100</f>
        <v>-10.852872619542275</v>
      </c>
      <c r="AC11" s="56">
        <f>(PIB_ENC[[#This Row],[2014:IV]]/PIB_ENC[[#This Row],[2013:IV]]-1)*100</f>
        <v>-6.0106344501612234</v>
      </c>
      <c r="AD11" s="56">
        <f>(PIB_ENC[[#This Row],[2015:I]]/PIB_ENC[[#This Row],[2014:I]]-1)*100</f>
        <v>-20.45610686574809</v>
      </c>
      <c r="AE11" s="56">
        <f>(PIB_ENC[[#This Row],[2015:II]]/PIB_ENC[[#This Row],[2014:II]]-1)*100</f>
        <v>-18.374344372509444</v>
      </c>
      <c r="AF11" s="56">
        <f>(PIB_ENC[[#This Row],[2015:III]]/PIB_ENC[[#This Row],[2014:III]]-1)*100</f>
        <v>-4.4553785204689333</v>
      </c>
      <c r="AG11" s="56">
        <f>(PIB_ENC[[#This Row],[2015:IV]]/PIB_ENC[[#This Row],[2014:IV]]-1)*100</f>
        <v>-9.3213860615936284</v>
      </c>
      <c r="AH11" s="56">
        <f>(PIB_ENC[[#This Row],[2016:I]]/PIB_ENC[[#This Row],[2015:I]]-1)*100</f>
        <v>-14.954062797683754</v>
      </c>
      <c r="AI11" s="56">
        <f>(PIB_ENC[[#This Row],[2016:II]]/PIB_ENC[[#This Row],[2015:II]]-1)*100</f>
        <v>-12.286614304913556</v>
      </c>
      <c r="AJ11" s="56">
        <f>(PIB_ENC[[#This Row],[2016:III]]/PIB_ENC[[#This Row],[2015:III]]-1)*100</f>
        <v>-17.648314392588858</v>
      </c>
      <c r="AK11" s="56">
        <f>(PIB_ENC[[#This Row],[2016:IV]]/PIB_ENC[[#This Row],[2015:IV]]-1)*100</f>
        <v>-27.460279995253778</v>
      </c>
      <c r="AL11" s="56">
        <f>(PIB_ENC[[#This Row],[2017:I]]/PIB_ENC[[#This Row],[2016:I]]-1)*100</f>
        <v>2.1602059037082233</v>
      </c>
      <c r="AM11" s="56">
        <f>(PIB_ENC[[#This Row],[2017:II]]/PIB_ENC[[#This Row],[2016:II]]-1)*100</f>
        <v>5.3667516381971092</v>
      </c>
      <c r="AN11" s="56">
        <f>(PIB_ENC[[#This Row],[2017:III]]/PIB_ENC[[#This Row],[2016:III]]-1)*100</f>
        <v>4.3688503329824213</v>
      </c>
      <c r="AO11" s="56">
        <f>(PIB_ENC[[#This Row],[2017:IV]]/PIB_ENC[[#This Row],[2016:IV]]-1)*100</f>
        <v>15.432617582134277</v>
      </c>
      <c r="AP11" s="56">
        <f>(PIB_ENC[[#This Row],[2018:I]]/PIB_ENC[[#This Row],[2017:I]]-1)*100</f>
        <v>-1.7180024595850218</v>
      </c>
      <c r="AQ11" s="56">
        <f>(PIB_ENC[[#This Row],[2018:II]]/PIB_ENC[[#This Row],[2017:II]]-1)*100</f>
        <v>-10.679943670581881</v>
      </c>
      <c r="AR11" s="56">
        <f>(PIB_ENC[[#This Row],[2018:III]]/PIB_ENC[[#This Row],[2017:III]]-1)*100</f>
        <v>-9.1671658057048688</v>
      </c>
      <c r="AS11" s="56">
        <f>(PIB_ENC[[#This Row],[2018:IV]]/PIB_ENC[[#This Row],[2017:IV]]-1)*100</f>
        <v>-0.70856898431104209</v>
      </c>
      <c r="AT11" s="56">
        <f>(PIB_ENC[[#This Row],[2019:I]]/PIB_ENC[[#This Row],[2018:I]]-1)*100</f>
        <v>12.398535903152986</v>
      </c>
      <c r="AU11" s="56">
        <f>(PIB_ENC[[#This Row],[2019:II]]/PIB_ENC[[#This Row],[2018:II]]-1)*100</f>
        <v>23.223822680945094</v>
      </c>
      <c r="AV11" s="56">
        <f>(PIB_ENC[[#This Row],[2019:III]]/PIB_ENC[[#This Row],[2018:III]]-1)*100</f>
        <v>13.858663336473342</v>
      </c>
      <c r="AW11" s="56">
        <f>(PIB_ENC[[#This Row],[2019:IV]]/PIB_ENC[[#This Row],[2018:IV]]-1)*100</f>
        <v>4.4726921763412975</v>
      </c>
      <c r="AX11" s="56">
        <f>(PIB_ENC[[#This Row],[2020:I]]/PIB_ENC[[#This Row],[2019:I]]-1)*100</f>
        <v>-10.244940149000293</v>
      </c>
      <c r="AY11" s="56">
        <f>(PIB_ENC[[#This Row],[2020:II]]/PIB_ENC[[#This Row],[2019:II]]-1)*100</f>
        <v>-98.094857304909624</v>
      </c>
      <c r="AZ11" s="56">
        <f>(PIB_ENC[[#This Row],[2020:III]]/PIB_ENC[[#This Row],[2019:III]]-1)*100</f>
        <v>-96.320632375253851</v>
      </c>
      <c r="BA11" s="56">
        <f>(PIB_ENC[[#This Row],[2020:IV]]/PIB_ENC[[#This Row],[2019:IV]]-1)*100</f>
        <v>-96.152342706772529</v>
      </c>
      <c r="BB11" s="56">
        <f>(PIB_ENC[[#This Row],[2021:I]]/PIB_ENC[[#This Row],[2020:I]]-1)*100</f>
        <v>-95.705251245223252</v>
      </c>
      <c r="BC11" s="56">
        <f>(PIB_ENC[[#This Row],[2021:II]]/PIB_ENC[[#This Row],[2020:II]]-1)*100</f>
        <v>307.9857113990231</v>
      </c>
      <c r="BD11" s="56">
        <f>(PIB_ENC[[#This Row],[2021:III]]/PIB_ENC[[#This Row],[2020:III]]-1)*100</f>
        <v>404.16721149944078</v>
      </c>
      <c r="BE11" s="56">
        <f>(PIB_ENC[[#This Row],[2021:IV]]/PIB_ENC[[#This Row],[2020:IV]]-1)*100</f>
        <v>1421.7408471054393</v>
      </c>
      <c r="BF11" s="56">
        <f>(PIB_ENC[[#This Row],[2022:I]]/PIB_ENC[[#This Row],[2021:I]]-1)*100</f>
        <v>1462.3584389833459</v>
      </c>
      <c r="BG11" s="56">
        <f>(PIB_ENC[[#This Row],[2022:II]]/PIB_ENC[[#This Row],[2021:II]]-1)*100</f>
        <v>841.88319702396802</v>
      </c>
      <c r="BH11" s="56">
        <f>(PIB_ENC[[#This Row],[2022:III]]/PIB_ENC[[#This Row],[2021:III]]-1)*100</f>
        <v>307.27244462280055</v>
      </c>
      <c r="BI11" s="56">
        <f>(PIB_ENC[[#This Row],[2022:IV]]/PIB_ENC[[#This Row],[2021:IV]]-1)*100</f>
        <v>31.40326767849151</v>
      </c>
      <c r="BJ11" s="56">
        <f>(PIB_ENC[[#This Row],[2023:I]]/PIB_ENC[[#This Row],[2022:I]]-1)*100</f>
        <v>12.968489144379802</v>
      </c>
      <c r="BK11" s="56">
        <f>(PIB_ENC[[#This Row],[2023:II]]/PIB_ENC[[#This Row],[2022:II]]-1)*100</f>
        <v>-0.95527340528833715</v>
      </c>
      <c r="BL11" s="56">
        <f>(PIB_ENC[[#This Row],[2023:III]]/PIB_ENC[[#This Row],[2022:III]]-1)*100</f>
        <v>21.681230574310728</v>
      </c>
      <c r="BM11" s="56">
        <f>(PIB_ENC[[#This Row],[2023:IV]]/PIB_ENC[[#This Row],[2022:IV]]-1)*100</f>
        <v>35.615359610382292</v>
      </c>
      <c r="BN11" s="56">
        <f>(PIB_ENC[[#This Row],[2024:I]]/PIB_ENC[[#This Row],[2023:I]]-1)*100</f>
        <v>42.647689598355612</v>
      </c>
      <c r="BO11" s="56">
        <f>(PIB_ENC[[#This Row],[2024:II]]/PIB_ENC[[#This Row],[2023:II]]-1)*100</f>
        <v>33.200498379897738</v>
      </c>
    </row>
    <row r="12" spans="1:67" ht="15" customHeight="1" x14ac:dyDescent="0.2">
      <c r="A12" s="95" t="s">
        <v>118</v>
      </c>
      <c r="B12" s="55">
        <f>(PIB_ENC[[#This Row],[2008:I]]/PIB_ENC[[#This Row],[2007:I]]-1)*100</f>
        <v>-16.749331149785085</v>
      </c>
      <c r="C12" s="55">
        <f>(PIB_ENC[[#This Row],[2008:II]]/PIB_ENC[[#This Row],[2007:II]]-1)*100</f>
        <v>-18.229090258753011</v>
      </c>
      <c r="D12" s="55">
        <f>(PIB_ENC[[#This Row],[2008:III]]/PIB_ENC[[#This Row],[2007:III]]-1)*100</f>
        <v>47.799880803671236</v>
      </c>
      <c r="E12" s="55">
        <f>(PIB_ENC[[#This Row],[2008:IV]]/PIB_ENC[[#This Row],[2007:IV]]-1)*100</f>
        <v>28.410494479867722</v>
      </c>
      <c r="F12" s="55">
        <f>(PIB_ENC[[#This Row],[2009:I]]/PIB_ENC[[#This Row],[2008:I]]-1)*100</f>
        <v>9.4288748213473994</v>
      </c>
      <c r="G12" s="55">
        <f>(PIB_ENC[[#This Row],[2009:II]]/PIB_ENC[[#This Row],[2008:II]]-1)*100</f>
        <v>5.2046394738614499</v>
      </c>
      <c r="H12" s="55">
        <f>(PIB_ENC[[#This Row],[2009:III]]/PIB_ENC[[#This Row],[2008:III]]-1)*100</f>
        <v>5.6200026064024078</v>
      </c>
      <c r="I12" s="55">
        <f>(PIB_ENC[[#This Row],[2009:IV]]/PIB_ENC[[#This Row],[2008:IV]]-1)*100</f>
        <v>9.5438523155219723</v>
      </c>
      <c r="J12" s="55">
        <f>(PIB_ENC[[#This Row],[2010:I]]/PIB_ENC[[#This Row],[2009:I]]-1)*100</f>
        <v>-1.8696181257763178</v>
      </c>
      <c r="K12" s="55">
        <f>(PIB_ENC[[#This Row],[2010:II]]/PIB_ENC[[#This Row],[2009:II]]-1)*100</f>
        <v>1.2045094894787223</v>
      </c>
      <c r="L12" s="55">
        <f>(PIB_ENC[[#This Row],[2010:III]]/PIB_ENC[[#This Row],[2009:III]]-1)*100</f>
        <v>-1.0887491971350638</v>
      </c>
      <c r="M12" s="55">
        <f>(PIB_ENC[[#This Row],[2010:IV]]/PIB_ENC[[#This Row],[2009:IV]]-1)*100</f>
        <v>1.0053630602097297</v>
      </c>
      <c r="N12" s="55">
        <f>(PIB_ENC[[#This Row],[2011:I]]/PIB_ENC[[#This Row],[2010:I]]-1)*100</f>
        <v>-8.0602797669852126</v>
      </c>
      <c r="O12" s="55">
        <f>(PIB_ENC[[#This Row],[2011:II]]/PIB_ENC[[#This Row],[2010:II]]-1)*100</f>
        <v>6.308661274713212</v>
      </c>
      <c r="P12" s="55">
        <f>(PIB_ENC[[#This Row],[2011:III]]/PIB_ENC[[#This Row],[2010:III]]-1)*100</f>
        <v>-1.3706803322522942</v>
      </c>
      <c r="Q12" s="55">
        <f>(PIB_ENC[[#This Row],[2011:IV]]/PIB_ENC[[#This Row],[2010:IV]]-1)*100</f>
        <v>13.333268935102915</v>
      </c>
      <c r="R12" s="55">
        <f>(PIB_ENC[[#This Row],[2012:I]]/PIB_ENC[[#This Row],[2011:I]]-1)*100</f>
        <v>37.908102729047499</v>
      </c>
      <c r="S12" s="55">
        <f>(PIB_ENC[[#This Row],[2012:II]]/PIB_ENC[[#This Row],[2011:II]]-1)*100</f>
        <v>34.272733951956226</v>
      </c>
      <c r="T12" s="55">
        <f>(PIB_ENC[[#This Row],[2012:III]]/PIB_ENC[[#This Row],[2011:III]]-1)*100</f>
        <v>34.223272702402973</v>
      </c>
      <c r="U12" s="55">
        <f>(PIB_ENC[[#This Row],[2012:IV]]/PIB_ENC[[#This Row],[2011:IV]]-1)*100</f>
        <v>4.5006137793395462</v>
      </c>
      <c r="V12" s="55">
        <f>(PIB_ENC[[#This Row],[2013:I]]/PIB_ENC[[#This Row],[2012:I]]-1)*100</f>
        <v>-2.0663077867931978</v>
      </c>
      <c r="W12" s="55">
        <f>(PIB_ENC[[#This Row],[2013:II]]/PIB_ENC[[#This Row],[2012:II]]-1)*100</f>
        <v>-19.410476392150343</v>
      </c>
      <c r="X12" s="55">
        <f>(PIB_ENC[[#This Row],[2013:III]]/PIB_ENC[[#This Row],[2012:III]]-1)*100</f>
        <v>0.95962628991281829</v>
      </c>
      <c r="Y12" s="55">
        <f>(PIB_ENC[[#This Row],[2013:IV]]/PIB_ENC[[#This Row],[2012:IV]]-1)*100</f>
        <v>-2.3809072842365886</v>
      </c>
      <c r="Z12" s="55">
        <f>(PIB_ENC[[#This Row],[2014:I]]/PIB_ENC[[#This Row],[2013:I]]-1)*100</f>
        <v>1.098283539315581</v>
      </c>
      <c r="AA12" s="55">
        <f>(PIB_ENC[[#This Row],[2014:II]]/PIB_ENC[[#This Row],[2013:II]]-1)*100</f>
        <v>2.3183769029846868</v>
      </c>
      <c r="AB12" s="55">
        <f>(PIB_ENC[[#This Row],[2014:III]]/PIB_ENC[[#This Row],[2013:III]]-1)*100</f>
        <v>-10.002122646581689</v>
      </c>
      <c r="AC12" s="55">
        <f>(PIB_ENC[[#This Row],[2014:IV]]/PIB_ENC[[#This Row],[2013:IV]]-1)*100</f>
        <v>0.48483731327957358</v>
      </c>
      <c r="AD12" s="55">
        <f>(PIB_ENC[[#This Row],[2015:I]]/PIB_ENC[[#This Row],[2014:I]]-1)*100</f>
        <v>8.6560825770726204</v>
      </c>
      <c r="AE12" s="55">
        <f>(PIB_ENC[[#This Row],[2015:II]]/PIB_ENC[[#This Row],[2014:II]]-1)*100</f>
        <v>6.739813745761758</v>
      </c>
      <c r="AF12" s="55">
        <f>(PIB_ENC[[#This Row],[2015:III]]/PIB_ENC[[#This Row],[2014:III]]-1)*100</f>
        <v>-7.6881016811241381</v>
      </c>
      <c r="AG12" s="55">
        <f>(PIB_ENC[[#This Row],[2015:IV]]/PIB_ENC[[#This Row],[2014:IV]]-1)*100</f>
        <v>-15.855102365106244</v>
      </c>
      <c r="AH12" s="55">
        <f>(PIB_ENC[[#This Row],[2016:I]]/PIB_ENC[[#This Row],[2015:I]]-1)*100</f>
        <v>-23.169481961949622</v>
      </c>
      <c r="AI12" s="55">
        <f>(PIB_ENC[[#This Row],[2016:II]]/PIB_ENC[[#This Row],[2015:II]]-1)*100</f>
        <v>-30.202722904796055</v>
      </c>
      <c r="AJ12" s="55">
        <f>(PIB_ENC[[#This Row],[2016:III]]/PIB_ENC[[#This Row],[2015:III]]-1)*100</f>
        <v>-22.958482642591381</v>
      </c>
      <c r="AK12" s="55">
        <f>(PIB_ENC[[#This Row],[2016:IV]]/PIB_ENC[[#This Row],[2015:IV]]-1)*100</f>
        <v>-24.415764782988514</v>
      </c>
      <c r="AL12" s="55">
        <f>(PIB_ENC[[#This Row],[2017:I]]/PIB_ENC[[#This Row],[2016:I]]-1)*100</f>
        <v>-12.313532230970047</v>
      </c>
      <c r="AM12" s="55">
        <f>(PIB_ENC[[#This Row],[2017:II]]/PIB_ENC[[#This Row],[2016:II]]-1)*100</f>
        <v>3.7581256588064438</v>
      </c>
      <c r="AN12" s="55">
        <f>(PIB_ENC[[#This Row],[2017:III]]/PIB_ENC[[#This Row],[2016:III]]-1)*100</f>
        <v>-3.6231630221190247</v>
      </c>
      <c r="AO12" s="55">
        <f>(PIB_ENC[[#This Row],[2017:IV]]/PIB_ENC[[#This Row],[2016:IV]]-1)*100</f>
        <v>2.8741864656403493</v>
      </c>
      <c r="AP12" s="55">
        <f>(PIB_ENC[[#This Row],[2018:I]]/PIB_ENC[[#This Row],[2017:I]]-1)*100</f>
        <v>-5.1256323124517671</v>
      </c>
      <c r="AQ12" s="55">
        <f>(PIB_ENC[[#This Row],[2018:II]]/PIB_ENC[[#This Row],[2017:II]]-1)*100</f>
        <v>-9.5627863745298196</v>
      </c>
      <c r="AR12" s="55">
        <f>(PIB_ENC[[#This Row],[2018:III]]/PIB_ENC[[#This Row],[2017:III]]-1)*100</f>
        <v>-8.6673493113762152</v>
      </c>
      <c r="AS12" s="55">
        <f>(PIB_ENC[[#This Row],[2018:IV]]/PIB_ENC[[#This Row],[2017:IV]]-1)*100</f>
        <v>-6.5636919698265466</v>
      </c>
      <c r="AT12" s="55">
        <f>(PIB_ENC[[#This Row],[2019:I]]/PIB_ENC[[#This Row],[2018:I]]-1)*100</f>
        <v>-10.207809269206326</v>
      </c>
      <c r="AU12" s="55">
        <f>(PIB_ENC[[#This Row],[2019:II]]/PIB_ENC[[#This Row],[2018:II]]-1)*100</f>
        <v>-1.9819470582782772</v>
      </c>
      <c r="AV12" s="55">
        <f>(PIB_ENC[[#This Row],[2019:III]]/PIB_ENC[[#This Row],[2018:III]]-1)*100</f>
        <v>0.59340630580444476</v>
      </c>
      <c r="AW12" s="55">
        <f>(PIB_ENC[[#This Row],[2019:IV]]/PIB_ENC[[#This Row],[2018:IV]]-1)*100</f>
        <v>4.6665632687566738</v>
      </c>
      <c r="AX12" s="55">
        <f>(PIB_ENC[[#This Row],[2020:I]]/PIB_ENC[[#This Row],[2019:I]]-1)*100</f>
        <v>1.4020465646247482</v>
      </c>
      <c r="AY12" s="55">
        <f>(PIB_ENC[[#This Row],[2020:II]]/PIB_ENC[[#This Row],[2019:II]]-1)*100</f>
        <v>-13.457955540422395</v>
      </c>
      <c r="AZ12" s="55">
        <f>(PIB_ENC[[#This Row],[2020:III]]/PIB_ENC[[#This Row],[2019:III]]-1)*100</f>
        <v>-5.7809725196145356</v>
      </c>
      <c r="BA12" s="55">
        <f>(PIB_ENC[[#This Row],[2020:IV]]/PIB_ENC[[#This Row],[2019:IV]]-1)*100</f>
        <v>1.0685087349051381</v>
      </c>
      <c r="BB12" s="55">
        <f>(PIB_ENC[[#This Row],[2021:I]]/PIB_ENC[[#This Row],[2020:I]]-1)*100</f>
        <v>-0.46920542750927829</v>
      </c>
      <c r="BC12" s="55">
        <f>(PIB_ENC[[#This Row],[2021:II]]/PIB_ENC[[#This Row],[2020:II]]-1)*100</f>
        <v>11.142671713733732</v>
      </c>
      <c r="BD12" s="55">
        <f>(PIB_ENC[[#This Row],[2021:III]]/PIB_ENC[[#This Row],[2020:III]]-1)*100</f>
        <v>12.686231739043951</v>
      </c>
      <c r="BE12" s="55">
        <f>(PIB_ENC[[#This Row],[2021:IV]]/PIB_ENC[[#This Row],[2020:IV]]-1)*100</f>
        <v>8.2999252338420639</v>
      </c>
      <c r="BF12" s="55">
        <f>(PIB_ENC[[#This Row],[2022:I]]/PIB_ENC[[#This Row],[2021:I]]-1)*100</f>
        <v>15.685308239791219</v>
      </c>
      <c r="BG12" s="55">
        <f>(PIB_ENC[[#This Row],[2022:II]]/PIB_ENC[[#This Row],[2021:II]]-1)*100</f>
        <v>8.0146784858789122</v>
      </c>
      <c r="BH12" s="55">
        <f>(PIB_ENC[[#This Row],[2022:III]]/PIB_ENC[[#This Row],[2021:III]]-1)*100</f>
        <v>1.563241845443919</v>
      </c>
      <c r="BI12" s="55">
        <f>(PIB_ENC[[#This Row],[2022:IV]]/PIB_ENC[[#This Row],[2021:IV]]-1)*100</f>
        <v>6.4665539152325868</v>
      </c>
      <c r="BJ12" s="55">
        <f>(PIB_ENC[[#This Row],[2023:I]]/PIB_ENC[[#This Row],[2022:I]]-1)*100</f>
        <v>7.1719406573052202</v>
      </c>
      <c r="BK12" s="55">
        <f>(PIB_ENC[[#This Row],[2023:II]]/PIB_ENC[[#This Row],[2022:II]]-1)*100</f>
        <v>16.016152836888885</v>
      </c>
      <c r="BL12" s="55">
        <f>(PIB_ENC[[#This Row],[2023:III]]/PIB_ENC[[#This Row],[2022:III]]-1)*100</f>
        <v>21.936717877924885</v>
      </c>
      <c r="BM12" s="55">
        <f>(PIB_ENC[[#This Row],[2023:IV]]/PIB_ENC[[#This Row],[2022:IV]]-1)*100</f>
        <v>32.890955831226854</v>
      </c>
      <c r="BN12" s="55">
        <f>(PIB_ENC[[#This Row],[2024:I]]/PIB_ENC[[#This Row],[2023:I]]-1)*100</f>
        <v>7.0090704765924272</v>
      </c>
      <c r="BO12" s="55">
        <f>(PIB_ENC[[#This Row],[2024:II]]/PIB_ENC[[#This Row],[2023:II]]-1)*100</f>
        <v>6.1232921860709277</v>
      </c>
    </row>
    <row r="13" spans="1:67" ht="15" customHeight="1" x14ac:dyDescent="0.2">
      <c r="A13" s="46" t="s">
        <v>72</v>
      </c>
      <c r="B13" s="56">
        <f>(PIB_ENC[[#This Row],[2008:I]]/PIB_ENC[[#This Row],[2007:I]]-1)*100</f>
        <v>17.459996067330753</v>
      </c>
      <c r="C13" s="56">
        <f>(PIB_ENC[[#This Row],[2008:II]]/PIB_ENC[[#This Row],[2007:II]]-1)*100</f>
        <v>26.998497706098277</v>
      </c>
      <c r="D13" s="56">
        <f>(PIB_ENC[[#This Row],[2008:III]]/PIB_ENC[[#This Row],[2007:III]]-1)*100</f>
        <v>21.800364304202358</v>
      </c>
      <c r="E13" s="56">
        <f>(PIB_ENC[[#This Row],[2008:IV]]/PIB_ENC[[#This Row],[2007:IV]]-1)*100</f>
        <v>15.261737577107159</v>
      </c>
      <c r="F13" s="56">
        <f>(PIB_ENC[[#This Row],[2009:I]]/PIB_ENC[[#This Row],[2008:I]]-1)*100</f>
        <v>-8.1687410952065225</v>
      </c>
      <c r="G13" s="56">
        <f>(PIB_ENC[[#This Row],[2009:II]]/PIB_ENC[[#This Row],[2008:II]]-1)*100</f>
        <v>-20.485869697107162</v>
      </c>
      <c r="H13" s="56">
        <f>(PIB_ENC[[#This Row],[2009:III]]/PIB_ENC[[#This Row],[2008:III]]-1)*100</f>
        <v>-18.075594349167801</v>
      </c>
      <c r="I13" s="56">
        <f>(PIB_ENC[[#This Row],[2009:IV]]/PIB_ENC[[#This Row],[2008:IV]]-1)*100</f>
        <v>-17.60538241923928</v>
      </c>
      <c r="J13" s="56">
        <f>(PIB_ENC[[#This Row],[2010:I]]/PIB_ENC[[#This Row],[2009:I]]-1)*100</f>
        <v>-1.8657250182847585</v>
      </c>
      <c r="K13" s="56">
        <f>(PIB_ENC[[#This Row],[2010:II]]/PIB_ENC[[#This Row],[2009:II]]-1)*100</f>
        <v>4.1325385542105408</v>
      </c>
      <c r="L13" s="56">
        <f>(PIB_ENC[[#This Row],[2010:III]]/PIB_ENC[[#This Row],[2009:III]]-1)*100</f>
        <v>-3.1133157866278349</v>
      </c>
      <c r="M13" s="56">
        <f>(PIB_ENC[[#This Row],[2010:IV]]/PIB_ENC[[#This Row],[2009:IV]]-1)*100</f>
        <v>-1.0836887740764856</v>
      </c>
      <c r="N13" s="56">
        <f>(PIB_ENC[[#This Row],[2011:I]]/PIB_ENC[[#This Row],[2010:I]]-1)*100</f>
        <v>3.6068529273884709</v>
      </c>
      <c r="O13" s="56">
        <f>(PIB_ENC[[#This Row],[2011:II]]/PIB_ENC[[#This Row],[2010:II]]-1)*100</f>
        <v>-6.0569669348568773</v>
      </c>
      <c r="P13" s="56">
        <f>(PIB_ENC[[#This Row],[2011:III]]/PIB_ENC[[#This Row],[2010:III]]-1)*100</f>
        <v>-1.7487036547716661</v>
      </c>
      <c r="Q13" s="56">
        <f>(PIB_ENC[[#This Row],[2011:IV]]/PIB_ENC[[#This Row],[2010:IV]]-1)*100</f>
        <v>-4.2220468547294443</v>
      </c>
      <c r="R13" s="56">
        <f>(PIB_ENC[[#This Row],[2012:I]]/PIB_ENC[[#This Row],[2011:I]]-1)*100</f>
        <v>-4.6357483117011489</v>
      </c>
      <c r="S13" s="56">
        <f>(PIB_ENC[[#This Row],[2012:II]]/PIB_ENC[[#This Row],[2011:II]]-1)*100</f>
        <v>2.0598836938922727</v>
      </c>
      <c r="T13" s="56">
        <f>(PIB_ENC[[#This Row],[2012:III]]/PIB_ENC[[#This Row],[2011:III]]-1)*100</f>
        <v>1.6174468484135174</v>
      </c>
      <c r="U13" s="56">
        <f>(PIB_ENC[[#This Row],[2012:IV]]/PIB_ENC[[#This Row],[2011:IV]]-1)*100</f>
        <v>0.86630214737890565</v>
      </c>
      <c r="V13" s="56">
        <f>(PIB_ENC[[#This Row],[2013:I]]/PIB_ENC[[#This Row],[2012:I]]-1)*100</f>
        <v>-6.9268564570748818</v>
      </c>
      <c r="W13" s="56">
        <f>(PIB_ENC[[#This Row],[2013:II]]/PIB_ENC[[#This Row],[2012:II]]-1)*100</f>
        <v>-5.8718055643022016</v>
      </c>
      <c r="X13" s="56">
        <f>(PIB_ENC[[#This Row],[2013:III]]/PIB_ENC[[#This Row],[2012:III]]-1)*100</f>
        <v>0.3112404663157875</v>
      </c>
      <c r="Y13" s="56">
        <f>(PIB_ENC[[#This Row],[2013:IV]]/PIB_ENC[[#This Row],[2012:IV]]-1)*100</f>
        <v>7.2606629266745326</v>
      </c>
      <c r="Z13" s="56">
        <f>(PIB_ENC[[#This Row],[2014:I]]/PIB_ENC[[#This Row],[2013:I]]-1)*100</f>
        <v>11.826905998790371</v>
      </c>
      <c r="AA13" s="56">
        <f>(PIB_ENC[[#This Row],[2014:II]]/PIB_ENC[[#This Row],[2013:II]]-1)*100</f>
        <v>13.287257075128768</v>
      </c>
      <c r="AB13" s="56">
        <f>(PIB_ENC[[#This Row],[2014:III]]/PIB_ENC[[#This Row],[2013:III]]-1)*100</f>
        <v>8.8747614273404274</v>
      </c>
      <c r="AC13" s="56">
        <f>(PIB_ENC[[#This Row],[2014:IV]]/PIB_ENC[[#This Row],[2013:IV]]-1)*100</f>
        <v>4.7050658200001649</v>
      </c>
      <c r="AD13" s="56">
        <f>(PIB_ENC[[#This Row],[2015:I]]/PIB_ENC[[#This Row],[2014:I]]-1)*100</f>
        <v>4.672812596919762</v>
      </c>
      <c r="AE13" s="56">
        <f>(PIB_ENC[[#This Row],[2015:II]]/PIB_ENC[[#This Row],[2014:II]]-1)*100</f>
        <v>0.35729870824552368</v>
      </c>
      <c r="AF13" s="56">
        <f>(PIB_ENC[[#This Row],[2015:III]]/PIB_ENC[[#This Row],[2014:III]]-1)*100</f>
        <v>1.386900677161762</v>
      </c>
      <c r="AG13" s="56">
        <f>(PIB_ENC[[#This Row],[2015:IV]]/PIB_ENC[[#This Row],[2014:IV]]-1)*100</f>
        <v>0.62222540382872449</v>
      </c>
      <c r="AH13" s="56">
        <f>(PIB_ENC[[#This Row],[2016:I]]/PIB_ENC[[#This Row],[2015:I]]-1)*100</f>
        <v>10.340250165402676</v>
      </c>
      <c r="AI13" s="56">
        <f>(PIB_ENC[[#This Row],[2016:II]]/PIB_ENC[[#This Row],[2015:II]]-1)*100</f>
        <v>15.089383259048583</v>
      </c>
      <c r="AJ13" s="56">
        <f>(PIB_ENC[[#This Row],[2016:III]]/PIB_ENC[[#This Row],[2015:III]]-1)*100</f>
        <v>16.679838886742225</v>
      </c>
      <c r="AK13" s="56">
        <f>(PIB_ENC[[#This Row],[2016:IV]]/PIB_ENC[[#This Row],[2015:IV]]-1)*100</f>
        <v>18.260421406499816</v>
      </c>
      <c r="AL13" s="56">
        <f>(PIB_ENC[[#This Row],[2017:I]]/PIB_ENC[[#This Row],[2016:I]]-1)*100</f>
        <v>1.2624619767016565</v>
      </c>
      <c r="AM13" s="56">
        <f>(PIB_ENC[[#This Row],[2017:II]]/PIB_ENC[[#This Row],[2016:II]]-1)*100</f>
        <v>-2.3015971969365556</v>
      </c>
      <c r="AN13" s="56">
        <f>(PIB_ENC[[#This Row],[2017:III]]/PIB_ENC[[#This Row],[2016:III]]-1)*100</f>
        <v>-4.8736187133357145</v>
      </c>
      <c r="AO13" s="56">
        <f>(PIB_ENC[[#This Row],[2017:IV]]/PIB_ENC[[#This Row],[2016:IV]]-1)*100</f>
        <v>-1.8896937139226799</v>
      </c>
      <c r="AP13" s="56">
        <f>(PIB_ENC[[#This Row],[2018:I]]/PIB_ENC[[#This Row],[2017:I]]-1)*100</f>
        <v>1.3843960598447946</v>
      </c>
      <c r="AQ13" s="56">
        <f>(PIB_ENC[[#This Row],[2018:II]]/PIB_ENC[[#This Row],[2017:II]]-1)*100</f>
        <v>9.7914995782933509</v>
      </c>
      <c r="AR13" s="56">
        <f>(PIB_ENC[[#This Row],[2018:III]]/PIB_ENC[[#This Row],[2017:III]]-1)*100</f>
        <v>15.65726178546425</v>
      </c>
      <c r="AS13" s="56">
        <f>(PIB_ENC[[#This Row],[2018:IV]]/PIB_ENC[[#This Row],[2017:IV]]-1)*100</f>
        <v>3.1138255378192703</v>
      </c>
      <c r="AT13" s="56">
        <f>(PIB_ENC[[#This Row],[2019:I]]/PIB_ENC[[#This Row],[2018:I]]-1)*100</f>
        <v>10.773031683379308</v>
      </c>
      <c r="AU13" s="56">
        <f>(PIB_ENC[[#This Row],[2019:II]]/PIB_ENC[[#This Row],[2018:II]]-1)*100</f>
        <v>4.6660134977376089</v>
      </c>
      <c r="AV13" s="56">
        <f>(PIB_ENC[[#This Row],[2019:III]]/PIB_ENC[[#This Row],[2018:III]]-1)*100</f>
        <v>0.79909611547981374</v>
      </c>
      <c r="AW13" s="56">
        <f>(PIB_ENC[[#This Row],[2019:IV]]/PIB_ENC[[#This Row],[2018:IV]]-1)*100</f>
        <v>12.452485065606943</v>
      </c>
      <c r="AX13" s="56">
        <f>(PIB_ENC[[#This Row],[2020:I]]/PIB_ENC[[#This Row],[2019:I]]-1)*100</f>
        <v>-3.8380748984272794</v>
      </c>
      <c r="AY13" s="56">
        <f>(PIB_ENC[[#This Row],[2020:II]]/PIB_ENC[[#This Row],[2019:II]]-1)*100</f>
        <v>-11.673678809801125</v>
      </c>
      <c r="AZ13" s="56">
        <f>(PIB_ENC[[#This Row],[2020:III]]/PIB_ENC[[#This Row],[2019:III]]-1)*100</f>
        <v>-8.3033968848892918</v>
      </c>
      <c r="BA13" s="56">
        <f>(PIB_ENC[[#This Row],[2020:IV]]/PIB_ENC[[#This Row],[2019:IV]]-1)*100</f>
        <v>-9.073424483752035</v>
      </c>
      <c r="BB13" s="56">
        <f>(PIB_ENC[[#This Row],[2021:I]]/PIB_ENC[[#This Row],[2020:I]]-1)*100</f>
        <v>-11.542263100228478</v>
      </c>
      <c r="BC13" s="56">
        <f>(PIB_ENC[[#This Row],[2021:II]]/PIB_ENC[[#This Row],[2020:II]]-1)*100</f>
        <v>-2.015642114732541</v>
      </c>
      <c r="BD13" s="56">
        <f>(PIB_ENC[[#This Row],[2021:III]]/PIB_ENC[[#This Row],[2020:III]]-1)*100</f>
        <v>-8.0549889334607823</v>
      </c>
      <c r="BE13" s="56">
        <f>(PIB_ENC[[#This Row],[2021:IV]]/PIB_ENC[[#This Row],[2020:IV]]-1)*100</f>
        <v>-13.254459434084509</v>
      </c>
      <c r="BF13" s="56">
        <f>(PIB_ENC[[#This Row],[2022:I]]/PIB_ENC[[#This Row],[2021:I]]-1)*100</f>
        <v>-0.48273626092232291</v>
      </c>
      <c r="BG13" s="56">
        <f>(PIB_ENC[[#This Row],[2022:II]]/PIB_ENC[[#This Row],[2021:II]]-1)*100</f>
        <v>-4.7523481265725476</v>
      </c>
      <c r="BH13" s="56">
        <f>(PIB_ENC[[#This Row],[2022:III]]/PIB_ENC[[#This Row],[2021:III]]-1)*100</f>
        <v>-5.2443867691767014</v>
      </c>
      <c r="BI13" s="56">
        <f>(PIB_ENC[[#This Row],[2022:IV]]/PIB_ENC[[#This Row],[2021:IV]]-1)*100</f>
        <v>3.9650345926952824</v>
      </c>
      <c r="BJ13" s="56">
        <f>(PIB_ENC[[#This Row],[2023:I]]/PIB_ENC[[#This Row],[2022:I]]-1)*100</f>
        <v>-3.111843630861777</v>
      </c>
      <c r="BK13" s="56">
        <f>(PIB_ENC[[#This Row],[2023:II]]/PIB_ENC[[#This Row],[2022:II]]-1)*100</f>
        <v>7.9839815134538306</v>
      </c>
      <c r="BL13" s="56">
        <f>(PIB_ENC[[#This Row],[2023:III]]/PIB_ENC[[#This Row],[2022:III]]-1)*100</f>
        <v>11.294751816321558</v>
      </c>
      <c r="BM13" s="56">
        <f>(PIB_ENC[[#This Row],[2023:IV]]/PIB_ENC[[#This Row],[2022:IV]]-1)*100</f>
        <v>16.737899554186853</v>
      </c>
      <c r="BN13" s="56">
        <f>(PIB_ENC[[#This Row],[2024:I]]/PIB_ENC[[#This Row],[2023:I]]-1)*100</f>
        <v>10.079673750803874</v>
      </c>
      <c r="BO13" s="56">
        <f>(PIB_ENC[[#This Row],[2024:II]]/PIB_ENC[[#This Row],[2023:II]]-1)*100</f>
        <v>7.2847434556199353</v>
      </c>
    </row>
    <row r="14" spans="1:67" ht="15" customHeight="1" x14ac:dyDescent="0.2">
      <c r="A14" s="44" t="s">
        <v>73</v>
      </c>
      <c r="B14" s="55">
        <f>(PIB_ENC[[#This Row],[2008:I]]/PIB_ENC[[#This Row],[2007:I]]-1)*100</f>
        <v>6.4386147409442041</v>
      </c>
      <c r="C14" s="55">
        <f>(PIB_ENC[[#This Row],[2008:II]]/PIB_ENC[[#This Row],[2007:II]]-1)*100</f>
        <v>6.5160205467488019</v>
      </c>
      <c r="D14" s="55">
        <f>(PIB_ENC[[#This Row],[2008:III]]/PIB_ENC[[#This Row],[2007:III]]-1)*100</f>
        <v>4.5973324166177276</v>
      </c>
      <c r="E14" s="55">
        <f>(PIB_ENC[[#This Row],[2008:IV]]/PIB_ENC[[#This Row],[2007:IV]]-1)*100</f>
        <v>0.8499328931425687</v>
      </c>
      <c r="F14" s="55">
        <f>(PIB_ENC[[#This Row],[2009:I]]/PIB_ENC[[#This Row],[2008:I]]-1)*100</f>
        <v>-1.5423914272146177</v>
      </c>
      <c r="G14" s="55">
        <f>(PIB_ENC[[#This Row],[2009:II]]/PIB_ENC[[#This Row],[2008:II]]-1)*100</f>
        <v>-3.5481315667561297</v>
      </c>
      <c r="H14" s="55">
        <f>(PIB_ENC[[#This Row],[2009:III]]/PIB_ENC[[#This Row],[2008:III]]-1)*100</f>
        <v>-3.8029162634661162</v>
      </c>
      <c r="I14" s="55">
        <f>(PIB_ENC[[#This Row],[2009:IV]]/PIB_ENC[[#This Row],[2008:IV]]-1)*100</f>
        <v>-2.3183432385947667</v>
      </c>
      <c r="J14" s="55">
        <f>(PIB_ENC[[#This Row],[2010:I]]/PIB_ENC[[#This Row],[2009:I]]-1)*100</f>
        <v>0.99678989692362219</v>
      </c>
      <c r="K14" s="55">
        <f>(PIB_ENC[[#This Row],[2010:II]]/PIB_ENC[[#This Row],[2009:II]]-1)*100</f>
        <v>3.2445080738143561</v>
      </c>
      <c r="L14" s="55">
        <f>(PIB_ENC[[#This Row],[2010:III]]/PIB_ENC[[#This Row],[2009:III]]-1)*100</f>
        <v>4.3300374538246533</v>
      </c>
      <c r="M14" s="55">
        <f>(PIB_ENC[[#This Row],[2010:IV]]/PIB_ENC[[#This Row],[2009:IV]]-1)*100</f>
        <v>4.2180060876928716</v>
      </c>
      <c r="N14" s="55">
        <f>(PIB_ENC[[#This Row],[2011:I]]/PIB_ENC[[#This Row],[2010:I]]-1)*100</f>
        <v>2.9565662391883407</v>
      </c>
      <c r="O14" s="55">
        <f>(PIB_ENC[[#This Row],[2011:II]]/PIB_ENC[[#This Row],[2010:II]]-1)*100</f>
        <v>1.9242750020008526</v>
      </c>
      <c r="P14" s="55">
        <f>(PIB_ENC[[#This Row],[2011:III]]/PIB_ENC[[#This Row],[2010:III]]-1)*100</f>
        <v>1.118125824052596</v>
      </c>
      <c r="Q14" s="55">
        <f>(PIB_ENC[[#This Row],[2011:IV]]/PIB_ENC[[#This Row],[2010:IV]]-1)*100</f>
        <v>0.52701752186390394</v>
      </c>
      <c r="R14" s="55">
        <f>(PIB_ENC[[#This Row],[2012:I]]/PIB_ENC[[#This Row],[2011:I]]-1)*100</f>
        <v>0.11894439028596882</v>
      </c>
      <c r="S14" s="55">
        <f>(PIB_ENC[[#This Row],[2012:II]]/PIB_ENC[[#This Row],[2011:II]]-1)*100</f>
        <v>-0.11823378673392337</v>
      </c>
      <c r="T14" s="55">
        <f>(PIB_ENC[[#This Row],[2012:III]]/PIB_ENC[[#This Row],[2011:III]]-1)*100</f>
        <v>-0.20178410442527328</v>
      </c>
      <c r="U14" s="55">
        <f>(PIB_ENC[[#This Row],[2012:IV]]/PIB_ENC[[#This Row],[2011:IV]]-1)*100</f>
        <v>-0.13328666306008374</v>
      </c>
      <c r="V14" s="55">
        <f>(PIB_ENC[[#This Row],[2013:I]]/PIB_ENC[[#This Row],[2012:I]]-1)*100</f>
        <v>9.0959440787474755E-2</v>
      </c>
      <c r="W14" s="55">
        <f>(PIB_ENC[[#This Row],[2013:II]]/PIB_ENC[[#This Row],[2012:II]]-1)*100</f>
        <v>0.21160784566593982</v>
      </c>
      <c r="X14" s="55">
        <f>(PIB_ENC[[#This Row],[2013:III]]/PIB_ENC[[#This Row],[2012:III]]-1)*100</f>
        <v>0.23256993515448077</v>
      </c>
      <c r="Y14" s="55">
        <f>(PIB_ENC[[#This Row],[2013:IV]]/PIB_ENC[[#This Row],[2012:IV]]-1)*100</f>
        <v>0.15380136879423745</v>
      </c>
      <c r="Z14" s="55">
        <f>(PIB_ENC[[#This Row],[2014:I]]/PIB_ENC[[#This Row],[2013:I]]-1)*100</f>
        <v>-2.5470761286838783E-2</v>
      </c>
      <c r="AA14" s="55">
        <f>(PIB_ENC[[#This Row],[2014:II]]/PIB_ENC[[#This Row],[2013:II]]-1)*100</f>
        <v>3.6800703959727343E-2</v>
      </c>
      <c r="AB14" s="55">
        <f>(PIB_ENC[[#This Row],[2014:III]]/PIB_ENC[[#This Row],[2013:III]]-1)*100</f>
        <v>0.33956011189999469</v>
      </c>
      <c r="AC14" s="55">
        <f>(PIB_ENC[[#This Row],[2014:IV]]/PIB_ENC[[#This Row],[2013:IV]]-1)*100</f>
        <v>0.88239561228991015</v>
      </c>
      <c r="AD14" s="55">
        <f>(PIB_ENC[[#This Row],[2015:I]]/PIB_ENC[[#This Row],[2014:I]]-1)*100</f>
        <v>1.6626944295497159</v>
      </c>
      <c r="AE14" s="55">
        <f>(PIB_ENC[[#This Row],[2015:II]]/PIB_ENC[[#This Row],[2014:II]]-1)*100</f>
        <v>2.3072703905645975</v>
      </c>
      <c r="AF14" s="55">
        <f>(PIB_ENC[[#This Row],[2015:III]]/PIB_ENC[[#This Row],[2014:III]]-1)*100</f>
        <v>2.8140719732297592</v>
      </c>
      <c r="AG14" s="55">
        <f>(PIB_ENC[[#This Row],[2015:IV]]/PIB_ENC[[#This Row],[2014:IV]]-1)*100</f>
        <v>3.1840076491244762</v>
      </c>
      <c r="AH14" s="55">
        <f>(PIB_ENC[[#This Row],[2016:I]]/PIB_ENC[[#This Row],[2015:I]]-1)*100</f>
        <v>3.4276048033533346</v>
      </c>
      <c r="AI14" s="55">
        <f>(PIB_ENC[[#This Row],[2016:II]]/PIB_ENC[[#This Row],[2015:II]]-1)*100</f>
        <v>3.4815350761804087</v>
      </c>
      <c r="AJ14" s="55">
        <f>(PIB_ENC[[#This Row],[2016:III]]/PIB_ENC[[#This Row],[2015:III]]-1)*100</f>
        <v>3.3504501575920109</v>
      </c>
      <c r="AK14" s="55">
        <f>(PIB_ENC[[#This Row],[2016:IV]]/PIB_ENC[[#This Row],[2015:IV]]-1)*100</f>
        <v>3.0360991698198392</v>
      </c>
      <c r="AL14" s="55">
        <f>(PIB_ENC[[#This Row],[2017:I]]/PIB_ENC[[#This Row],[2016:I]]-1)*100</f>
        <v>2.0424197395582988</v>
      </c>
      <c r="AM14" s="55">
        <f>(PIB_ENC[[#This Row],[2017:II]]/PIB_ENC[[#This Row],[2016:II]]-1)*100</f>
        <v>1.1167550261312664</v>
      </c>
      <c r="AN14" s="55">
        <f>(PIB_ENC[[#This Row],[2017:III]]/PIB_ENC[[#This Row],[2016:III]]-1)*100</f>
        <v>-1.4470811371347647E-2</v>
      </c>
      <c r="AO14" s="55">
        <f>(PIB_ENC[[#This Row],[2017:IV]]/PIB_ENC[[#This Row],[2016:IV]]-1)*100</f>
        <v>-1.3513704306673313</v>
      </c>
      <c r="AP14" s="55">
        <f>(PIB_ENC[[#This Row],[2018:I]]/PIB_ENC[[#This Row],[2017:I]]-1)*100</f>
        <v>-1.1957683005166753</v>
      </c>
      <c r="AQ14" s="55">
        <f>(PIB_ENC[[#This Row],[2018:II]]/PIB_ENC[[#This Row],[2017:II]]-1)*100</f>
        <v>-0.16768803950519828</v>
      </c>
      <c r="AR14" s="55">
        <f>(PIB_ENC[[#This Row],[2018:III]]/PIB_ENC[[#This Row],[2017:III]]-1)*100</f>
        <v>2.7870186029760324</v>
      </c>
      <c r="AS14" s="55">
        <f>(PIB_ENC[[#This Row],[2018:IV]]/PIB_ENC[[#This Row],[2017:IV]]-1)*100</f>
        <v>7.6932297365151614</v>
      </c>
      <c r="AT14" s="55">
        <f>(PIB_ENC[[#This Row],[2019:I]]/PIB_ENC[[#This Row],[2018:I]]-1)*100</f>
        <v>12.382653891366946</v>
      </c>
      <c r="AU14" s="55">
        <f>(PIB_ENC[[#This Row],[2019:II]]/PIB_ENC[[#This Row],[2018:II]]-1)*100</f>
        <v>13.65075735085628</v>
      </c>
      <c r="AV14" s="55">
        <f>(PIB_ENC[[#This Row],[2019:III]]/PIB_ENC[[#This Row],[2018:III]]-1)*100</f>
        <v>10.623038052926702</v>
      </c>
      <c r="AW14" s="55">
        <f>(PIB_ENC[[#This Row],[2019:IV]]/PIB_ENC[[#This Row],[2018:IV]]-1)*100</f>
        <v>3.5859868581585408</v>
      </c>
      <c r="AX14" s="55">
        <f>(PIB_ENC[[#This Row],[2020:I]]/PIB_ENC[[#This Row],[2019:I]]-1)*100</f>
        <v>-6.3067172934448523</v>
      </c>
      <c r="AY14" s="55">
        <f>(PIB_ENC[[#This Row],[2020:II]]/PIB_ENC[[#This Row],[2019:II]]-1)*100</f>
        <v>-11.983096128207727</v>
      </c>
      <c r="AZ14" s="55">
        <f>(PIB_ENC[[#This Row],[2020:III]]/PIB_ENC[[#This Row],[2019:III]]-1)*100</f>
        <v>-13.516372738667249</v>
      </c>
      <c r="BA14" s="55">
        <f>(PIB_ENC[[#This Row],[2020:IV]]/PIB_ENC[[#This Row],[2019:IV]]-1)*100</f>
        <v>-10.613056779632057</v>
      </c>
      <c r="BB14" s="55">
        <f>(PIB_ENC[[#This Row],[2021:I]]/PIB_ENC[[#This Row],[2020:I]]-1)*100</f>
        <v>-2.3901957757273329</v>
      </c>
      <c r="BC14" s="55">
        <f>(PIB_ENC[[#This Row],[2021:II]]/PIB_ENC[[#This Row],[2020:II]]-1)*100</f>
        <v>4.8582877725234175</v>
      </c>
      <c r="BD14" s="55">
        <f>(PIB_ENC[[#This Row],[2021:III]]/PIB_ENC[[#This Row],[2020:III]]-1)*100</f>
        <v>9.9631951585851919</v>
      </c>
      <c r="BE14" s="55">
        <f>(PIB_ENC[[#This Row],[2021:IV]]/PIB_ENC[[#This Row],[2020:IV]]-1)*100</f>
        <v>12.183523126659534</v>
      </c>
      <c r="BF14" s="55">
        <f>(PIB_ENC[[#This Row],[2022:I]]/PIB_ENC[[#This Row],[2021:I]]-1)*100</f>
        <v>11.647516200594389</v>
      </c>
      <c r="BG14" s="55">
        <f>(PIB_ENC[[#This Row],[2022:II]]/PIB_ENC[[#This Row],[2021:II]]-1)*100</f>
        <v>11.013165134316139</v>
      </c>
      <c r="BH14" s="55">
        <f>(PIB_ENC[[#This Row],[2022:III]]/PIB_ENC[[#This Row],[2021:III]]-1)*100</f>
        <v>10.470603693088499</v>
      </c>
      <c r="BI14" s="55">
        <f>(PIB_ENC[[#This Row],[2022:IV]]/PIB_ENC[[#This Row],[2021:IV]]-1)*100</f>
        <v>9.9963385424878481</v>
      </c>
      <c r="BJ14" s="55">
        <f>(PIB_ENC[[#This Row],[2023:I]]/PIB_ENC[[#This Row],[2022:I]]-1)*100</f>
        <v>9.3482681954413884</v>
      </c>
      <c r="BK14" s="55">
        <f>(PIB_ENC[[#This Row],[2023:II]]/PIB_ENC[[#This Row],[2022:II]]-1)*100</f>
        <v>8.2187916467984188</v>
      </c>
      <c r="BL14" s="55">
        <f>(PIB_ENC[[#This Row],[2023:III]]/PIB_ENC[[#This Row],[2022:III]]-1)*100</f>
        <v>6.4594378027007515</v>
      </c>
      <c r="BM14" s="55">
        <f>(PIB_ENC[[#This Row],[2023:IV]]/PIB_ENC[[#This Row],[2022:IV]]-1)*100</f>
        <v>4.1042289008170973</v>
      </c>
      <c r="BN14" s="55">
        <f>(PIB_ENC[[#This Row],[2024:I]]/PIB_ENC[[#This Row],[2023:I]]-1)*100</f>
        <v>1.1944189086500412</v>
      </c>
      <c r="BO14" s="55">
        <f>(PIB_ENC[[#This Row],[2024:II]]/PIB_ENC[[#This Row],[2023:II]]-1)*100</f>
        <v>-0.74195912448066226</v>
      </c>
    </row>
    <row r="15" spans="1:67" ht="15" customHeight="1" x14ac:dyDescent="0.2">
      <c r="A15" s="46" t="s">
        <v>74</v>
      </c>
      <c r="B15" s="56">
        <f>(PIB_ENC[[#This Row],[2008:I]]/PIB_ENC[[#This Row],[2007:I]]-1)*100</f>
        <v>13.639385027034878</v>
      </c>
      <c r="C15" s="56">
        <f>(PIB_ENC[[#This Row],[2008:II]]/PIB_ENC[[#This Row],[2007:II]]-1)*100</f>
        <v>10.383492770394188</v>
      </c>
      <c r="D15" s="56">
        <f>(PIB_ENC[[#This Row],[2008:III]]/PIB_ENC[[#This Row],[2007:III]]-1)*100</f>
        <v>10.316660189466331</v>
      </c>
      <c r="E15" s="56">
        <f>(PIB_ENC[[#This Row],[2008:IV]]/PIB_ENC[[#This Row],[2007:IV]]-1)*100</f>
        <v>12.400738838890613</v>
      </c>
      <c r="F15" s="56">
        <f>(PIB_ENC[[#This Row],[2009:I]]/PIB_ENC[[#This Row],[2008:I]]-1)*100</f>
        <v>-26.543727333573663</v>
      </c>
      <c r="G15" s="56">
        <f>(PIB_ENC[[#This Row],[2009:II]]/PIB_ENC[[#This Row],[2008:II]]-1)*100</f>
        <v>-2.4279613926285415</v>
      </c>
      <c r="H15" s="56">
        <f>(PIB_ENC[[#This Row],[2009:III]]/PIB_ENC[[#This Row],[2008:III]]-1)*100</f>
        <v>13.577238674559023</v>
      </c>
      <c r="I15" s="56">
        <f>(PIB_ENC[[#This Row],[2009:IV]]/PIB_ENC[[#This Row],[2008:IV]]-1)*100</f>
        <v>14.902788604498518</v>
      </c>
      <c r="J15" s="56">
        <f>(PIB_ENC[[#This Row],[2010:I]]/PIB_ENC[[#This Row],[2009:I]]-1)*100</f>
        <v>71.25160120656497</v>
      </c>
      <c r="K15" s="56">
        <f>(PIB_ENC[[#This Row],[2010:II]]/PIB_ENC[[#This Row],[2009:II]]-1)*100</f>
        <v>21.741496481309987</v>
      </c>
      <c r="L15" s="56">
        <f>(PIB_ENC[[#This Row],[2010:III]]/PIB_ENC[[#This Row],[2009:III]]-1)*100</f>
        <v>4.2958592680083285</v>
      </c>
      <c r="M15" s="56">
        <f>(PIB_ENC[[#This Row],[2010:IV]]/PIB_ENC[[#This Row],[2009:IV]]-1)*100</f>
        <v>12.032417350320612</v>
      </c>
      <c r="N15" s="56">
        <f>(PIB_ENC[[#This Row],[2011:I]]/PIB_ENC[[#This Row],[2010:I]]-1)*100</f>
        <v>-4.6474091822823915</v>
      </c>
      <c r="O15" s="56">
        <f>(PIB_ENC[[#This Row],[2011:II]]/PIB_ENC[[#This Row],[2010:II]]-1)*100</f>
        <v>13.587752701308542</v>
      </c>
      <c r="P15" s="56">
        <f>(PIB_ENC[[#This Row],[2011:III]]/PIB_ENC[[#This Row],[2010:III]]-1)*100</f>
        <v>21.480040985964699</v>
      </c>
      <c r="Q15" s="56">
        <f>(PIB_ENC[[#This Row],[2011:IV]]/PIB_ENC[[#This Row],[2010:IV]]-1)*100</f>
        <v>12.696595434674919</v>
      </c>
      <c r="R15" s="56">
        <f>(PIB_ENC[[#This Row],[2012:I]]/PIB_ENC[[#This Row],[2011:I]]-1)*100</f>
        <v>11.934212197379356</v>
      </c>
      <c r="S15" s="56">
        <f>(PIB_ENC[[#This Row],[2012:II]]/PIB_ENC[[#This Row],[2011:II]]-1)*100</f>
        <v>1.3781874348148149</v>
      </c>
      <c r="T15" s="56">
        <f>(PIB_ENC[[#This Row],[2012:III]]/PIB_ENC[[#This Row],[2011:III]]-1)*100</f>
        <v>-8.0306939388372971</v>
      </c>
      <c r="U15" s="56">
        <f>(PIB_ENC[[#This Row],[2012:IV]]/PIB_ENC[[#This Row],[2011:IV]]-1)*100</f>
        <v>2.9910247528074807</v>
      </c>
      <c r="V15" s="56">
        <f>(PIB_ENC[[#This Row],[2013:I]]/PIB_ENC[[#This Row],[2012:I]]-1)*100</f>
        <v>11.239826503289763</v>
      </c>
      <c r="W15" s="56">
        <f>(PIB_ENC[[#This Row],[2013:II]]/PIB_ENC[[#This Row],[2012:II]]-1)*100</f>
        <v>10.677090818315648</v>
      </c>
      <c r="X15" s="56">
        <f>(PIB_ENC[[#This Row],[2013:III]]/PIB_ENC[[#This Row],[2012:III]]-1)*100</f>
        <v>10.695619058158211</v>
      </c>
      <c r="Y15" s="56">
        <f>(PIB_ENC[[#This Row],[2013:IV]]/PIB_ENC[[#This Row],[2012:IV]]-1)*100</f>
        <v>-8.5042878890746127</v>
      </c>
      <c r="Z15" s="56">
        <f>(PIB_ENC[[#This Row],[2014:I]]/PIB_ENC[[#This Row],[2013:I]]-1)*100</f>
        <v>-6.7434773695004946</v>
      </c>
      <c r="AA15" s="56">
        <f>(PIB_ENC[[#This Row],[2014:II]]/PIB_ENC[[#This Row],[2013:II]]-1)*100</f>
        <v>-9.0422659453996737</v>
      </c>
      <c r="AB15" s="56">
        <f>(PIB_ENC[[#This Row],[2014:III]]/PIB_ENC[[#This Row],[2013:III]]-1)*100</f>
        <v>-6.546306093159993</v>
      </c>
      <c r="AC15" s="56">
        <f>(PIB_ENC[[#This Row],[2014:IV]]/PIB_ENC[[#This Row],[2013:IV]]-1)*100</f>
        <v>1.5817983297809146</v>
      </c>
      <c r="AD15" s="56">
        <f>(PIB_ENC[[#This Row],[2015:I]]/PIB_ENC[[#This Row],[2014:I]]-1)*100</f>
        <v>9.9301043786600651</v>
      </c>
      <c r="AE15" s="56">
        <f>(PIB_ENC[[#This Row],[2015:II]]/PIB_ENC[[#This Row],[2014:II]]-1)*100</f>
        <v>23.110500132941493</v>
      </c>
      <c r="AF15" s="56">
        <f>(PIB_ENC[[#This Row],[2015:III]]/PIB_ENC[[#This Row],[2014:III]]-1)*100</f>
        <v>31.848844202406745</v>
      </c>
      <c r="AG15" s="56">
        <f>(PIB_ENC[[#This Row],[2015:IV]]/PIB_ENC[[#This Row],[2014:IV]]-1)*100</f>
        <v>42.235099889743324</v>
      </c>
      <c r="AH15" s="56">
        <f>(PIB_ENC[[#This Row],[2016:I]]/PIB_ENC[[#This Row],[2015:I]]-1)*100</f>
        <v>15.631917062822964</v>
      </c>
      <c r="AI15" s="56">
        <f>(PIB_ENC[[#This Row],[2016:II]]/PIB_ENC[[#This Row],[2015:II]]-1)*100</f>
        <v>8.4611993664227114</v>
      </c>
      <c r="AJ15" s="56">
        <f>(PIB_ENC[[#This Row],[2016:III]]/PIB_ENC[[#This Row],[2015:III]]-1)*100</f>
        <v>10.154568516526696</v>
      </c>
      <c r="AK15" s="56">
        <f>(PIB_ENC[[#This Row],[2016:IV]]/PIB_ENC[[#This Row],[2015:IV]]-1)*100</f>
        <v>-14.782549938840727</v>
      </c>
      <c r="AL15" s="56">
        <f>(PIB_ENC[[#This Row],[2017:I]]/PIB_ENC[[#This Row],[2016:I]]-1)*100</f>
        <v>11.533235656210984</v>
      </c>
      <c r="AM15" s="56">
        <f>(PIB_ENC[[#This Row],[2017:II]]/PIB_ENC[[#This Row],[2016:II]]-1)*100</f>
        <v>10.349607738159673</v>
      </c>
      <c r="AN15" s="56">
        <f>(PIB_ENC[[#This Row],[2017:III]]/PIB_ENC[[#This Row],[2016:III]]-1)*100</f>
        <v>-3.4653921120943232</v>
      </c>
      <c r="AO15" s="56">
        <f>(PIB_ENC[[#This Row],[2017:IV]]/PIB_ENC[[#This Row],[2016:IV]]-1)*100</f>
        <v>20.945541676614219</v>
      </c>
      <c r="AP15" s="56">
        <f>(PIB_ENC[[#This Row],[2018:I]]/PIB_ENC[[#This Row],[2017:I]]-1)*100</f>
        <v>0.30459122460892996</v>
      </c>
      <c r="AQ15" s="56">
        <f>(PIB_ENC[[#This Row],[2018:II]]/PIB_ENC[[#This Row],[2017:II]]-1)*100</f>
        <v>8.3419932198931726</v>
      </c>
      <c r="AR15" s="56">
        <f>(PIB_ENC[[#This Row],[2018:III]]/PIB_ENC[[#This Row],[2017:III]]-1)*100</f>
        <v>7.4576422752711924</v>
      </c>
      <c r="AS15" s="56">
        <f>(PIB_ENC[[#This Row],[2018:IV]]/PIB_ENC[[#This Row],[2017:IV]]-1)*100</f>
        <v>-9.7723813421133006</v>
      </c>
      <c r="AT15" s="56">
        <f>(PIB_ENC[[#This Row],[2019:I]]/PIB_ENC[[#This Row],[2018:I]]-1)*100</f>
        <v>-7.2203153848934054</v>
      </c>
      <c r="AU15" s="56">
        <f>(PIB_ENC[[#This Row],[2019:II]]/PIB_ENC[[#This Row],[2018:II]]-1)*100</f>
        <v>-13.156603549211132</v>
      </c>
      <c r="AV15" s="56">
        <f>(PIB_ENC[[#This Row],[2019:III]]/PIB_ENC[[#This Row],[2018:III]]-1)*100</f>
        <v>-4.6084498706200794</v>
      </c>
      <c r="AW15" s="56">
        <f>(PIB_ENC[[#This Row],[2019:IV]]/PIB_ENC[[#This Row],[2018:IV]]-1)*100</f>
        <v>8.70555090681564</v>
      </c>
      <c r="AX15" s="56">
        <f>(PIB_ENC[[#This Row],[2020:I]]/PIB_ENC[[#This Row],[2019:I]]-1)*100</f>
        <v>4.7602138995471943</v>
      </c>
      <c r="AY15" s="56">
        <f>(PIB_ENC[[#This Row],[2020:II]]/PIB_ENC[[#This Row],[2019:II]]-1)*100</f>
        <v>-71.656808052041796</v>
      </c>
      <c r="AZ15" s="56">
        <f>(PIB_ENC[[#This Row],[2020:III]]/PIB_ENC[[#This Row],[2019:III]]-1)*100</f>
        <v>-65.223200981118708</v>
      </c>
      <c r="BA15" s="56">
        <f>(PIB_ENC[[#This Row],[2020:IV]]/PIB_ENC[[#This Row],[2019:IV]]-1)*100</f>
        <v>-64.237426002861099</v>
      </c>
      <c r="BB15" s="56">
        <f>(PIB_ENC[[#This Row],[2021:I]]/PIB_ENC[[#This Row],[2020:I]]-1)*100</f>
        <v>-60.864272071917554</v>
      </c>
      <c r="BC15" s="56">
        <f>(PIB_ENC[[#This Row],[2021:II]]/PIB_ENC[[#This Row],[2020:II]]-1)*100</f>
        <v>253.83183269344741</v>
      </c>
      <c r="BD15" s="56">
        <f>(PIB_ENC[[#This Row],[2021:III]]/PIB_ENC[[#This Row],[2020:III]]-1)*100</f>
        <v>45.92523009990019</v>
      </c>
      <c r="BE15" s="56">
        <f>(PIB_ENC[[#This Row],[2021:IV]]/PIB_ENC[[#This Row],[2020:IV]]-1)*100</f>
        <v>122.07245237041664</v>
      </c>
      <c r="BF15" s="56">
        <f>(PIB_ENC[[#This Row],[2022:I]]/PIB_ENC[[#This Row],[2021:I]]-1)*100</f>
        <v>69.606438170105477</v>
      </c>
      <c r="BG15" s="56">
        <f>(PIB_ENC[[#This Row],[2022:II]]/PIB_ENC[[#This Row],[2021:II]]-1)*100</f>
        <v>-27.658333652978762</v>
      </c>
      <c r="BH15" s="56">
        <f>(PIB_ENC[[#This Row],[2022:III]]/PIB_ENC[[#This Row],[2021:III]]-1)*100</f>
        <v>79.150729431407726</v>
      </c>
      <c r="BI15" s="56">
        <f>(PIB_ENC[[#This Row],[2022:IV]]/PIB_ENC[[#This Row],[2021:IV]]-1)*100</f>
        <v>27.029710719594146</v>
      </c>
      <c r="BJ15" s="56">
        <f>(PIB_ENC[[#This Row],[2023:I]]/PIB_ENC[[#This Row],[2022:I]]-1)*100</f>
        <v>32.006322976160796</v>
      </c>
      <c r="BK15" s="56">
        <f>(PIB_ENC[[#This Row],[2023:II]]/PIB_ENC[[#This Row],[2022:II]]-1)*100</f>
        <v>17.853868775103866</v>
      </c>
      <c r="BL15" s="56">
        <f>(PIB_ENC[[#This Row],[2023:III]]/PIB_ENC[[#This Row],[2022:III]]-1)*100</f>
        <v>18.547365420327644</v>
      </c>
      <c r="BM15" s="56">
        <f>(PIB_ENC[[#This Row],[2023:IV]]/PIB_ENC[[#This Row],[2022:IV]]-1)*100</f>
        <v>6.8043780953715105</v>
      </c>
      <c r="BN15" s="56">
        <f>(PIB_ENC[[#This Row],[2024:I]]/PIB_ENC[[#This Row],[2023:I]]-1)*100</f>
        <v>13.942216047845935</v>
      </c>
      <c r="BO15" s="56">
        <f>(PIB_ENC[[#This Row],[2024:II]]/PIB_ENC[[#This Row],[2023:II]]-1)*100</f>
        <v>17.087605172612761</v>
      </c>
    </row>
    <row r="16" spans="1:67" ht="15" customHeight="1" x14ac:dyDescent="0.2">
      <c r="A16" s="44" t="s">
        <v>75</v>
      </c>
      <c r="B16" s="55">
        <f>(PIB_ENC[[#This Row],[2008:I]]/PIB_ENC[[#This Row],[2007:I]]-1)*100</f>
        <v>11.462175972953181</v>
      </c>
      <c r="C16" s="55">
        <f>(PIB_ENC[[#This Row],[2008:II]]/PIB_ENC[[#This Row],[2007:II]]-1)*100</f>
        <v>2.0439563949452344</v>
      </c>
      <c r="D16" s="55">
        <f>(PIB_ENC[[#This Row],[2008:III]]/PIB_ENC[[#This Row],[2007:III]]-1)*100</f>
        <v>12.006433580833086</v>
      </c>
      <c r="E16" s="55">
        <f>(PIB_ENC[[#This Row],[2008:IV]]/PIB_ENC[[#This Row],[2007:IV]]-1)*100</f>
        <v>-14.909250811976582</v>
      </c>
      <c r="F16" s="55">
        <f>(PIB_ENC[[#This Row],[2009:I]]/PIB_ENC[[#This Row],[2008:I]]-1)*100</f>
        <v>5.1402136459266501</v>
      </c>
      <c r="G16" s="55">
        <f>(PIB_ENC[[#This Row],[2009:II]]/PIB_ENC[[#This Row],[2008:II]]-1)*100</f>
        <v>19.990398573686939</v>
      </c>
      <c r="H16" s="55">
        <f>(PIB_ENC[[#This Row],[2009:III]]/PIB_ENC[[#This Row],[2008:III]]-1)*100</f>
        <v>0.19552007798437909</v>
      </c>
      <c r="I16" s="55">
        <f>(PIB_ENC[[#This Row],[2009:IV]]/PIB_ENC[[#This Row],[2008:IV]]-1)*100</f>
        <v>29.903701688314932</v>
      </c>
      <c r="J16" s="55">
        <f>(PIB_ENC[[#This Row],[2010:I]]/PIB_ENC[[#This Row],[2009:I]]-1)*100</f>
        <v>4.9200177733399464E-2</v>
      </c>
      <c r="K16" s="55">
        <f>(PIB_ENC[[#This Row],[2010:II]]/PIB_ENC[[#This Row],[2009:II]]-1)*100</f>
        <v>5.9157792272930054</v>
      </c>
      <c r="L16" s="55">
        <f>(PIB_ENC[[#This Row],[2010:III]]/PIB_ENC[[#This Row],[2009:III]]-1)*100</f>
        <v>5.5772640228496595</v>
      </c>
      <c r="M16" s="55">
        <f>(PIB_ENC[[#This Row],[2010:IV]]/PIB_ENC[[#This Row],[2009:IV]]-1)*100</f>
        <v>-6.584388797513463</v>
      </c>
      <c r="N16" s="55">
        <f>(PIB_ENC[[#This Row],[2011:I]]/PIB_ENC[[#This Row],[2010:I]]-1)*100</f>
        <v>25.597230327921029</v>
      </c>
      <c r="O16" s="55">
        <f>(PIB_ENC[[#This Row],[2011:II]]/PIB_ENC[[#This Row],[2010:II]]-1)*100</f>
        <v>6.6066079052196747</v>
      </c>
      <c r="P16" s="55">
        <f>(PIB_ENC[[#This Row],[2011:III]]/PIB_ENC[[#This Row],[2010:III]]-1)*100</f>
        <v>3.1253735476903133</v>
      </c>
      <c r="Q16" s="55">
        <f>(PIB_ENC[[#This Row],[2011:IV]]/PIB_ENC[[#This Row],[2010:IV]]-1)*100</f>
        <v>14.947423330484245</v>
      </c>
      <c r="R16" s="55">
        <f>(PIB_ENC[[#This Row],[2012:I]]/PIB_ENC[[#This Row],[2011:I]]-1)*100</f>
        <v>-2.8901140530037894</v>
      </c>
      <c r="S16" s="55">
        <f>(PIB_ENC[[#This Row],[2012:II]]/PIB_ENC[[#This Row],[2011:II]]-1)*100</f>
        <v>3.5109605700913704</v>
      </c>
      <c r="T16" s="55">
        <f>(PIB_ENC[[#This Row],[2012:III]]/PIB_ENC[[#This Row],[2011:III]]-1)*100</f>
        <v>-1.6239225458790307</v>
      </c>
      <c r="U16" s="55">
        <f>(PIB_ENC[[#This Row],[2012:IV]]/PIB_ENC[[#This Row],[2011:IV]]-1)*100</f>
        <v>2.6473194482276252</v>
      </c>
      <c r="V16" s="55">
        <f>(PIB_ENC[[#This Row],[2013:I]]/PIB_ENC[[#This Row],[2012:I]]-1)*100</f>
        <v>5.3895369727557485</v>
      </c>
      <c r="W16" s="55">
        <f>(PIB_ENC[[#This Row],[2013:II]]/PIB_ENC[[#This Row],[2012:II]]-1)*100</f>
        <v>2.9778558371640784</v>
      </c>
      <c r="X16" s="55">
        <f>(PIB_ENC[[#This Row],[2013:III]]/PIB_ENC[[#This Row],[2012:III]]-1)*100</f>
        <v>-9.2974609204590877</v>
      </c>
      <c r="Y16" s="55">
        <f>(PIB_ENC[[#This Row],[2013:IV]]/PIB_ENC[[#This Row],[2012:IV]]-1)*100</f>
        <v>2.7481662443153532</v>
      </c>
      <c r="Z16" s="55">
        <f>(PIB_ENC[[#This Row],[2014:I]]/PIB_ENC[[#This Row],[2013:I]]-1)*100</f>
        <v>11.33547596525335</v>
      </c>
      <c r="AA16" s="55">
        <f>(PIB_ENC[[#This Row],[2014:II]]/PIB_ENC[[#This Row],[2013:II]]-1)*100</f>
        <v>10.265566355525046</v>
      </c>
      <c r="AB16" s="55">
        <f>(PIB_ENC[[#This Row],[2014:III]]/PIB_ENC[[#This Row],[2013:III]]-1)*100</f>
        <v>21.930056741645409</v>
      </c>
      <c r="AC16" s="55">
        <f>(PIB_ENC[[#This Row],[2014:IV]]/PIB_ENC[[#This Row],[2013:IV]]-1)*100</f>
        <v>-10.680667582995939</v>
      </c>
      <c r="AD16" s="55">
        <f>(PIB_ENC[[#This Row],[2015:I]]/PIB_ENC[[#This Row],[2014:I]]-1)*100</f>
        <v>3.2667438597125953</v>
      </c>
      <c r="AE16" s="55">
        <f>(PIB_ENC[[#This Row],[2015:II]]/PIB_ENC[[#This Row],[2014:II]]-1)*100</f>
        <v>5.4107558927859456</v>
      </c>
      <c r="AF16" s="55">
        <f>(PIB_ENC[[#This Row],[2015:III]]/PIB_ENC[[#This Row],[2014:III]]-1)*100</f>
        <v>-13.373693901989459</v>
      </c>
      <c r="AG16" s="55">
        <f>(PIB_ENC[[#This Row],[2015:IV]]/PIB_ENC[[#This Row],[2014:IV]]-1)*100</f>
        <v>16.883360768340271</v>
      </c>
      <c r="AH16" s="55">
        <f>(PIB_ENC[[#This Row],[2016:I]]/PIB_ENC[[#This Row],[2015:I]]-1)*100</f>
        <v>5.403752194551914</v>
      </c>
      <c r="AI16" s="55">
        <f>(PIB_ENC[[#This Row],[2016:II]]/PIB_ENC[[#This Row],[2015:II]]-1)*100</f>
        <v>-3.2495464914680139</v>
      </c>
      <c r="AJ16" s="55">
        <f>(PIB_ENC[[#This Row],[2016:III]]/PIB_ENC[[#This Row],[2015:III]]-1)*100</f>
        <v>14.019624735994096</v>
      </c>
      <c r="AK16" s="55">
        <f>(PIB_ENC[[#This Row],[2016:IV]]/PIB_ENC[[#This Row],[2015:IV]]-1)*100</f>
        <v>-0.3897031981359711</v>
      </c>
      <c r="AL16" s="55">
        <f>(PIB_ENC[[#This Row],[2017:I]]/PIB_ENC[[#This Row],[2016:I]]-1)*100</f>
        <v>-9.3727134571678032</v>
      </c>
      <c r="AM16" s="55">
        <f>(PIB_ENC[[#This Row],[2017:II]]/PIB_ENC[[#This Row],[2016:II]]-1)*100</f>
        <v>-0.8844439748965871</v>
      </c>
      <c r="AN16" s="55">
        <f>(PIB_ENC[[#This Row],[2017:III]]/PIB_ENC[[#This Row],[2016:III]]-1)*100</f>
        <v>12.476585713475119</v>
      </c>
      <c r="AO16" s="55">
        <f>(PIB_ENC[[#This Row],[2017:IV]]/PIB_ENC[[#This Row],[2016:IV]]-1)*100</f>
        <v>-5.0295893112152879</v>
      </c>
      <c r="AP16" s="55">
        <f>(PIB_ENC[[#This Row],[2018:I]]/PIB_ENC[[#This Row],[2017:I]]-1)*100</f>
        <v>9.1818855169564007</v>
      </c>
      <c r="AQ16" s="55">
        <f>(PIB_ENC[[#This Row],[2018:II]]/PIB_ENC[[#This Row],[2017:II]]-1)*100</f>
        <v>10.263055940984334</v>
      </c>
      <c r="AR16" s="55">
        <f>(PIB_ENC[[#This Row],[2018:III]]/PIB_ENC[[#This Row],[2017:III]]-1)*100</f>
        <v>0.684526975829991</v>
      </c>
      <c r="AS16" s="55">
        <f>(PIB_ENC[[#This Row],[2018:IV]]/PIB_ENC[[#This Row],[2017:IV]]-1)*100</f>
        <v>5.4768144703648991</v>
      </c>
      <c r="AT16" s="55">
        <f>(PIB_ENC[[#This Row],[2019:I]]/PIB_ENC[[#This Row],[2018:I]]-1)*100</f>
        <v>15.635639412933289</v>
      </c>
      <c r="AU16" s="55">
        <f>(PIB_ENC[[#This Row],[2019:II]]/PIB_ENC[[#This Row],[2018:II]]-1)*100</f>
        <v>11.453801347827008</v>
      </c>
      <c r="AV16" s="55">
        <f>(PIB_ENC[[#This Row],[2019:III]]/PIB_ENC[[#This Row],[2018:III]]-1)*100</f>
        <v>11.910212688118538</v>
      </c>
      <c r="AW16" s="55">
        <f>(PIB_ENC[[#This Row],[2019:IV]]/PIB_ENC[[#This Row],[2018:IV]]-1)*100</f>
        <v>22.530530073914122</v>
      </c>
      <c r="AX16" s="55">
        <f>(PIB_ENC[[#This Row],[2020:I]]/PIB_ENC[[#This Row],[2019:I]]-1)*100</f>
        <v>-9.7751655364774379</v>
      </c>
      <c r="AY16" s="55">
        <f>(PIB_ENC[[#This Row],[2020:II]]/PIB_ENC[[#This Row],[2019:II]]-1)*100</f>
        <v>-5.8907585052288773</v>
      </c>
      <c r="AZ16" s="55">
        <f>(PIB_ENC[[#This Row],[2020:III]]/PIB_ENC[[#This Row],[2019:III]]-1)*100</f>
        <v>2.4355311322104001</v>
      </c>
      <c r="BA16" s="55">
        <f>(PIB_ENC[[#This Row],[2020:IV]]/PIB_ENC[[#This Row],[2019:IV]]-1)*100</f>
        <v>-0.88875113764751434</v>
      </c>
      <c r="BB16" s="55">
        <f>(PIB_ENC[[#This Row],[2021:I]]/PIB_ENC[[#This Row],[2020:I]]-1)*100</f>
        <v>9.6582208407296264</v>
      </c>
      <c r="BC16" s="55">
        <f>(PIB_ENC[[#This Row],[2021:II]]/PIB_ENC[[#This Row],[2020:II]]-1)*100</f>
        <v>7.5680993057807733</v>
      </c>
      <c r="BD16" s="55">
        <f>(PIB_ENC[[#This Row],[2021:III]]/PIB_ENC[[#This Row],[2020:III]]-1)*100</f>
        <v>-2.6318348945114645</v>
      </c>
      <c r="BE16" s="55">
        <f>(PIB_ENC[[#This Row],[2021:IV]]/PIB_ENC[[#This Row],[2020:IV]]-1)*100</f>
        <v>-8.6259755740135002</v>
      </c>
      <c r="BF16" s="55">
        <f>(PIB_ENC[[#This Row],[2022:I]]/PIB_ENC[[#This Row],[2021:I]]-1)*100</f>
        <v>4.6614369610084916</v>
      </c>
      <c r="BG16" s="55">
        <f>(PIB_ENC[[#This Row],[2022:II]]/PIB_ENC[[#This Row],[2021:II]]-1)*100</f>
        <v>7.2614415871186111E-2</v>
      </c>
      <c r="BH16" s="55">
        <f>(PIB_ENC[[#This Row],[2022:III]]/PIB_ENC[[#This Row],[2021:III]]-1)*100</f>
        <v>3.1811653166888165</v>
      </c>
      <c r="BI16" s="55">
        <f>(PIB_ENC[[#This Row],[2022:IV]]/PIB_ENC[[#This Row],[2021:IV]]-1)*100</f>
        <v>-1.9464571893949234</v>
      </c>
      <c r="BJ16" s="55">
        <f>(PIB_ENC[[#This Row],[2023:I]]/PIB_ENC[[#This Row],[2022:I]]-1)*100</f>
        <v>24.813590761808424</v>
      </c>
      <c r="BK16" s="55">
        <f>(PIB_ENC[[#This Row],[2023:II]]/PIB_ENC[[#This Row],[2022:II]]-1)*100</f>
        <v>20.715488341810385</v>
      </c>
      <c r="BL16" s="55">
        <f>(PIB_ENC[[#This Row],[2023:III]]/PIB_ENC[[#This Row],[2022:III]]-1)*100</f>
        <v>17.608902011705663</v>
      </c>
      <c r="BM16" s="55">
        <f>(PIB_ENC[[#This Row],[2023:IV]]/PIB_ENC[[#This Row],[2022:IV]]-1)*100</f>
        <v>17.826378204831816</v>
      </c>
      <c r="BN16" s="55">
        <f>(PIB_ENC[[#This Row],[2024:I]]/PIB_ENC[[#This Row],[2023:I]]-1)*100</f>
        <v>-2.3583796095410503</v>
      </c>
      <c r="BO16" s="55">
        <f>(PIB_ENC[[#This Row],[2024:II]]/PIB_ENC[[#This Row],[2023:II]]-1)*100</f>
        <v>7.5311778007268071</v>
      </c>
    </row>
    <row r="17" spans="1:67" ht="15" customHeight="1" x14ac:dyDescent="0.2">
      <c r="A17" s="46" t="s">
        <v>76</v>
      </c>
      <c r="B17" s="56">
        <f>(PIB_ENC[[#This Row],[2008:I]]/PIB_ENC[[#This Row],[2007:I]]-1)*100</f>
        <v>8.6866033090142523</v>
      </c>
      <c r="C17" s="56">
        <f>(PIB_ENC[[#This Row],[2008:II]]/PIB_ENC[[#This Row],[2007:II]]-1)*100</f>
        <v>8.2357963977612627</v>
      </c>
      <c r="D17" s="56">
        <f>(PIB_ENC[[#This Row],[2008:III]]/PIB_ENC[[#This Row],[2007:III]]-1)*100</f>
        <v>3.9606583201325263</v>
      </c>
      <c r="E17" s="56">
        <f>(PIB_ENC[[#This Row],[2008:IV]]/PIB_ENC[[#This Row],[2007:IV]]-1)*100</f>
        <v>10.349541818602749</v>
      </c>
      <c r="F17" s="56">
        <f>(PIB_ENC[[#This Row],[2009:I]]/PIB_ENC[[#This Row],[2008:I]]-1)*100</f>
        <v>1.3192514223395291</v>
      </c>
      <c r="G17" s="56">
        <f>(PIB_ENC[[#This Row],[2009:II]]/PIB_ENC[[#This Row],[2008:II]]-1)*100</f>
        <v>2.6333673856138828</v>
      </c>
      <c r="H17" s="56">
        <f>(PIB_ENC[[#This Row],[2009:III]]/PIB_ENC[[#This Row],[2008:III]]-1)*100</f>
        <v>1.4424926546678707</v>
      </c>
      <c r="I17" s="56">
        <f>(PIB_ENC[[#This Row],[2009:IV]]/PIB_ENC[[#This Row],[2008:IV]]-1)*100</f>
        <v>0.78459543587534597</v>
      </c>
      <c r="J17" s="56">
        <f>(PIB_ENC[[#This Row],[2010:I]]/PIB_ENC[[#This Row],[2009:I]]-1)*100</f>
        <v>5.0595902335520915</v>
      </c>
      <c r="K17" s="56">
        <f>(PIB_ENC[[#This Row],[2010:II]]/PIB_ENC[[#This Row],[2009:II]]-1)*100</f>
        <v>7.1759717578825821</v>
      </c>
      <c r="L17" s="56">
        <f>(PIB_ENC[[#This Row],[2010:III]]/PIB_ENC[[#This Row],[2009:III]]-1)*100</f>
        <v>2.8188832758911486</v>
      </c>
      <c r="M17" s="56">
        <f>(PIB_ENC[[#This Row],[2010:IV]]/PIB_ENC[[#This Row],[2009:IV]]-1)*100</f>
        <v>6.194977129660284</v>
      </c>
      <c r="N17" s="56">
        <f>(PIB_ENC[[#This Row],[2011:I]]/PIB_ENC[[#This Row],[2010:I]]-1)*100</f>
        <v>8.2351998925920711</v>
      </c>
      <c r="O17" s="56">
        <f>(PIB_ENC[[#This Row],[2011:II]]/PIB_ENC[[#This Row],[2010:II]]-1)*100</f>
        <v>4.3480650109724683</v>
      </c>
      <c r="P17" s="56">
        <f>(PIB_ENC[[#This Row],[2011:III]]/PIB_ENC[[#This Row],[2010:III]]-1)*100</f>
        <v>5.5830258461881055</v>
      </c>
      <c r="Q17" s="56">
        <f>(PIB_ENC[[#This Row],[2011:IV]]/PIB_ENC[[#This Row],[2010:IV]]-1)*100</f>
        <v>6.5001512349284862</v>
      </c>
      <c r="R17" s="56">
        <f>(PIB_ENC[[#This Row],[2012:I]]/PIB_ENC[[#This Row],[2011:I]]-1)*100</f>
        <v>5.3895820058295074</v>
      </c>
      <c r="S17" s="56">
        <f>(PIB_ENC[[#This Row],[2012:II]]/PIB_ENC[[#This Row],[2011:II]]-1)*100</f>
        <v>6.1212746789920169</v>
      </c>
      <c r="T17" s="56">
        <f>(PIB_ENC[[#This Row],[2012:III]]/PIB_ENC[[#This Row],[2011:III]]-1)*100</f>
        <v>7.704733886820514</v>
      </c>
      <c r="U17" s="56">
        <f>(PIB_ENC[[#This Row],[2012:IV]]/PIB_ENC[[#This Row],[2011:IV]]-1)*100</f>
        <v>6.9413087393589423</v>
      </c>
      <c r="V17" s="56">
        <f>(PIB_ENC[[#This Row],[2013:I]]/PIB_ENC[[#This Row],[2012:I]]-1)*100</f>
        <v>-0.12695768525701201</v>
      </c>
      <c r="W17" s="56">
        <f>(PIB_ENC[[#This Row],[2013:II]]/PIB_ENC[[#This Row],[2012:II]]-1)*100</f>
        <v>-1.359280908447047</v>
      </c>
      <c r="X17" s="56">
        <f>(PIB_ENC[[#This Row],[2013:III]]/PIB_ENC[[#This Row],[2012:III]]-1)*100</f>
        <v>-1.5161914710981494</v>
      </c>
      <c r="Y17" s="56">
        <f>(PIB_ENC[[#This Row],[2013:IV]]/PIB_ENC[[#This Row],[2012:IV]]-1)*100</f>
        <v>-1.7822887882905536</v>
      </c>
      <c r="Z17" s="56">
        <f>(PIB_ENC[[#This Row],[2014:I]]/PIB_ENC[[#This Row],[2013:I]]-1)*100</f>
        <v>3.6540509556019174</v>
      </c>
      <c r="AA17" s="56">
        <f>(PIB_ENC[[#This Row],[2014:II]]/PIB_ENC[[#This Row],[2013:II]]-1)*100</f>
        <v>4.1140637354785126</v>
      </c>
      <c r="AB17" s="56">
        <f>(PIB_ENC[[#This Row],[2014:III]]/PIB_ENC[[#This Row],[2013:III]]-1)*100</f>
        <v>3.7968971844396959</v>
      </c>
      <c r="AC17" s="56">
        <f>(PIB_ENC[[#This Row],[2014:IV]]/PIB_ENC[[#This Row],[2013:IV]]-1)*100</f>
        <v>2.5551284716143652</v>
      </c>
      <c r="AD17" s="56">
        <f>(PIB_ENC[[#This Row],[2015:I]]/PIB_ENC[[#This Row],[2014:I]]-1)*100</f>
        <v>0.92498790503350303</v>
      </c>
      <c r="AE17" s="56">
        <f>(PIB_ENC[[#This Row],[2015:II]]/PIB_ENC[[#This Row],[2014:II]]-1)*100</f>
        <v>0.49743871373630899</v>
      </c>
      <c r="AF17" s="56">
        <f>(PIB_ENC[[#This Row],[2015:III]]/PIB_ENC[[#This Row],[2014:III]]-1)*100</f>
        <v>0.71641507383748415</v>
      </c>
      <c r="AG17" s="56">
        <f>(PIB_ENC[[#This Row],[2015:IV]]/PIB_ENC[[#This Row],[2014:IV]]-1)*100</f>
        <v>-0.9102814318884378</v>
      </c>
      <c r="AH17" s="56">
        <f>(PIB_ENC[[#This Row],[2016:I]]/PIB_ENC[[#This Row],[2015:I]]-1)*100</f>
        <v>7.9153937400080698</v>
      </c>
      <c r="AI17" s="56">
        <f>(PIB_ENC[[#This Row],[2016:II]]/PIB_ENC[[#This Row],[2015:II]]-1)*100</f>
        <v>6.3263182252199845</v>
      </c>
      <c r="AJ17" s="56">
        <f>(PIB_ENC[[#This Row],[2016:III]]/PIB_ENC[[#This Row],[2015:III]]-1)*100</f>
        <v>7.2005481979672492</v>
      </c>
      <c r="AK17" s="56">
        <f>(PIB_ENC[[#This Row],[2016:IV]]/PIB_ENC[[#This Row],[2015:IV]]-1)*100</f>
        <v>6.9940563023485947</v>
      </c>
      <c r="AL17" s="56">
        <f>(PIB_ENC[[#This Row],[2017:I]]/PIB_ENC[[#This Row],[2016:I]]-1)*100</f>
        <v>-5.7111967524165141</v>
      </c>
      <c r="AM17" s="56">
        <f>(PIB_ENC[[#This Row],[2017:II]]/PIB_ENC[[#This Row],[2016:II]]-1)*100</f>
        <v>-5.672127637047975</v>
      </c>
      <c r="AN17" s="56">
        <f>(PIB_ENC[[#This Row],[2017:III]]/PIB_ENC[[#This Row],[2016:III]]-1)*100</f>
        <v>-8.5211706938410732</v>
      </c>
      <c r="AO17" s="56">
        <f>(PIB_ENC[[#This Row],[2017:IV]]/PIB_ENC[[#This Row],[2016:IV]]-1)*100</f>
        <v>-6.547376604963862</v>
      </c>
      <c r="AP17" s="56">
        <f>(PIB_ENC[[#This Row],[2018:I]]/PIB_ENC[[#This Row],[2017:I]]-1)*100</f>
        <v>-2.8336042737721945</v>
      </c>
      <c r="AQ17" s="56">
        <f>(PIB_ENC[[#This Row],[2018:II]]/PIB_ENC[[#This Row],[2017:II]]-1)*100</f>
        <v>2.3557748300941039</v>
      </c>
      <c r="AR17" s="56">
        <f>(PIB_ENC[[#This Row],[2018:III]]/PIB_ENC[[#This Row],[2017:III]]-1)*100</f>
        <v>3.6806662814090396</v>
      </c>
      <c r="AS17" s="56">
        <f>(PIB_ENC[[#This Row],[2018:IV]]/PIB_ENC[[#This Row],[2017:IV]]-1)*100</f>
        <v>6.4621666505316311</v>
      </c>
      <c r="AT17" s="56">
        <f>(PIB_ENC[[#This Row],[2019:I]]/PIB_ENC[[#This Row],[2018:I]]-1)*100</f>
        <v>3.3638340896432473</v>
      </c>
      <c r="AU17" s="56">
        <f>(PIB_ENC[[#This Row],[2019:II]]/PIB_ENC[[#This Row],[2018:II]]-1)*100</f>
        <v>0.97987203108300669</v>
      </c>
      <c r="AV17" s="56">
        <f>(PIB_ENC[[#This Row],[2019:III]]/PIB_ENC[[#This Row],[2018:III]]-1)*100</f>
        <v>0.16293690199542521</v>
      </c>
      <c r="AW17" s="56">
        <f>(PIB_ENC[[#This Row],[2019:IV]]/PIB_ENC[[#This Row],[2018:IV]]-1)*100</f>
        <v>1.2639467226446044</v>
      </c>
      <c r="AX17" s="56">
        <f>(PIB_ENC[[#This Row],[2020:I]]/PIB_ENC[[#This Row],[2019:I]]-1)*100</f>
        <v>-2.6599386719255991</v>
      </c>
      <c r="AY17" s="56">
        <f>(PIB_ENC[[#This Row],[2020:II]]/PIB_ENC[[#This Row],[2019:II]]-1)*100</f>
        <v>-4.5690816614682443</v>
      </c>
      <c r="AZ17" s="56">
        <f>(PIB_ENC[[#This Row],[2020:III]]/PIB_ENC[[#This Row],[2019:III]]-1)*100</f>
        <v>-3.5179652523003035</v>
      </c>
      <c r="BA17" s="56">
        <f>(PIB_ENC[[#This Row],[2020:IV]]/PIB_ENC[[#This Row],[2019:IV]]-1)*100</f>
        <v>-8.0354923900340047</v>
      </c>
      <c r="BB17" s="56">
        <f>(PIB_ENC[[#This Row],[2021:I]]/PIB_ENC[[#This Row],[2020:I]]-1)*100</f>
        <v>17.806618097957383</v>
      </c>
      <c r="BC17" s="56">
        <f>(PIB_ENC[[#This Row],[2021:II]]/PIB_ENC[[#This Row],[2020:II]]-1)*100</f>
        <v>18.76123167438579</v>
      </c>
      <c r="BD17" s="56">
        <f>(PIB_ENC[[#This Row],[2021:III]]/PIB_ENC[[#This Row],[2020:III]]-1)*100</f>
        <v>14.200268752140799</v>
      </c>
      <c r="BE17" s="56">
        <f>(PIB_ENC[[#This Row],[2021:IV]]/PIB_ENC[[#This Row],[2020:IV]]-1)*100</f>
        <v>19.824592268531017</v>
      </c>
      <c r="BF17" s="56">
        <f>(PIB_ENC[[#This Row],[2022:I]]/PIB_ENC[[#This Row],[2021:I]]-1)*100</f>
        <v>-7.9264002213726314</v>
      </c>
      <c r="BG17" s="56">
        <f>(PIB_ENC[[#This Row],[2022:II]]/PIB_ENC[[#This Row],[2021:II]]-1)*100</f>
        <v>-4.0415793528149502</v>
      </c>
      <c r="BH17" s="56">
        <f>(PIB_ENC[[#This Row],[2022:III]]/PIB_ENC[[#This Row],[2021:III]]-1)*100</f>
        <v>-1.3927570201371031</v>
      </c>
      <c r="BI17" s="56">
        <f>(PIB_ENC[[#This Row],[2022:IV]]/PIB_ENC[[#This Row],[2021:IV]]-1)*100</f>
        <v>-5.2579154233656222E-2</v>
      </c>
      <c r="BJ17" s="56">
        <f>(PIB_ENC[[#This Row],[2023:I]]/PIB_ENC[[#This Row],[2022:I]]-1)*100</f>
        <v>-17.221389692653144</v>
      </c>
      <c r="BK17" s="56">
        <f>(PIB_ENC[[#This Row],[2023:II]]/PIB_ENC[[#This Row],[2022:II]]-1)*100</f>
        <v>-15.246241592524823</v>
      </c>
      <c r="BL17" s="56">
        <f>(PIB_ENC[[#This Row],[2023:III]]/PIB_ENC[[#This Row],[2022:III]]-1)*100</f>
        <v>-16.315252824717486</v>
      </c>
      <c r="BM17" s="56">
        <f>(PIB_ENC[[#This Row],[2023:IV]]/PIB_ENC[[#This Row],[2022:IV]]-1)*100</f>
        <v>-11.328554338754804</v>
      </c>
      <c r="BN17" s="56">
        <f>(PIB_ENC[[#This Row],[2024:I]]/PIB_ENC[[#This Row],[2023:I]]-1)*100</f>
        <v>-0.78147755840588529</v>
      </c>
      <c r="BO17" s="56">
        <f>(PIB_ENC[[#This Row],[2024:II]]/PIB_ENC[[#This Row],[2023:II]]-1)*100</f>
        <v>2.3759387771628449</v>
      </c>
    </row>
    <row r="18" spans="1:67" ht="15" customHeight="1" x14ac:dyDescent="0.2">
      <c r="A18" s="44" t="s">
        <v>115</v>
      </c>
      <c r="B18" s="55">
        <f>(PIB_ENC[[#This Row],[2008:I]]/PIB_ENC[[#This Row],[2007:I]]-1)*100</f>
        <v>13.565231035884008</v>
      </c>
      <c r="C18" s="55">
        <f>(PIB_ENC[[#This Row],[2008:II]]/PIB_ENC[[#This Row],[2007:II]]-1)*100</f>
        <v>23.998956258707938</v>
      </c>
      <c r="D18" s="55">
        <f>(PIB_ENC[[#This Row],[2008:III]]/PIB_ENC[[#This Row],[2007:III]]-1)*100</f>
        <v>16.397987889330512</v>
      </c>
      <c r="E18" s="55">
        <f>(PIB_ENC[[#This Row],[2008:IV]]/PIB_ENC[[#This Row],[2007:IV]]-1)*100</f>
        <v>-18.796916844242194</v>
      </c>
      <c r="F18" s="55">
        <f>(PIB_ENC[[#This Row],[2009:I]]/PIB_ENC[[#This Row],[2008:I]]-1)*100</f>
        <v>-19.635371328365903</v>
      </c>
      <c r="G18" s="55">
        <f>(PIB_ENC[[#This Row],[2009:II]]/PIB_ENC[[#This Row],[2008:II]]-1)*100</f>
        <v>26.139866309537506</v>
      </c>
      <c r="H18" s="55">
        <f>(PIB_ENC[[#This Row],[2009:III]]/PIB_ENC[[#This Row],[2008:III]]-1)*100</f>
        <v>-1.5652424299074541</v>
      </c>
      <c r="I18" s="55">
        <f>(PIB_ENC[[#This Row],[2009:IV]]/PIB_ENC[[#This Row],[2008:IV]]-1)*100</f>
        <v>14.629415060811679</v>
      </c>
      <c r="J18" s="55">
        <f>(PIB_ENC[[#This Row],[2010:I]]/PIB_ENC[[#This Row],[2009:I]]-1)*100</f>
        <v>36.188882549856352</v>
      </c>
      <c r="K18" s="55">
        <f>(PIB_ENC[[#This Row],[2010:II]]/PIB_ENC[[#This Row],[2009:II]]-1)*100</f>
        <v>-15.924435007043114</v>
      </c>
      <c r="L18" s="55">
        <f>(PIB_ENC[[#This Row],[2010:III]]/PIB_ENC[[#This Row],[2009:III]]-1)*100</f>
        <v>11.602168293798499</v>
      </c>
      <c r="M18" s="55">
        <f>(PIB_ENC[[#This Row],[2010:IV]]/PIB_ENC[[#This Row],[2009:IV]]-1)*100</f>
        <v>19.939798709782263</v>
      </c>
      <c r="N18" s="55">
        <f>(PIB_ENC[[#This Row],[2011:I]]/PIB_ENC[[#This Row],[2010:I]]-1)*100</f>
        <v>20.043410205094037</v>
      </c>
      <c r="O18" s="55">
        <f>(PIB_ENC[[#This Row],[2011:II]]/PIB_ENC[[#This Row],[2010:II]]-1)*100</f>
        <v>18.178995000807596</v>
      </c>
      <c r="P18" s="55">
        <f>(PIB_ENC[[#This Row],[2011:III]]/PIB_ENC[[#This Row],[2010:III]]-1)*100</f>
        <v>14.379325479936856</v>
      </c>
      <c r="Q18" s="55">
        <f>(PIB_ENC[[#This Row],[2011:IV]]/PIB_ENC[[#This Row],[2010:IV]]-1)*100</f>
        <v>11.246722626074291</v>
      </c>
      <c r="R18" s="55">
        <f>(PIB_ENC[[#This Row],[2012:I]]/PIB_ENC[[#This Row],[2011:I]]-1)*100</f>
        <v>-13.307983413192659</v>
      </c>
      <c r="S18" s="55">
        <f>(PIB_ENC[[#This Row],[2012:II]]/PIB_ENC[[#This Row],[2011:II]]-1)*100</f>
        <v>-10.46233576391492</v>
      </c>
      <c r="T18" s="55">
        <f>(PIB_ENC[[#This Row],[2012:III]]/PIB_ENC[[#This Row],[2011:III]]-1)*100</f>
        <v>-27.337325728754248</v>
      </c>
      <c r="U18" s="55">
        <f>(PIB_ENC[[#This Row],[2012:IV]]/PIB_ENC[[#This Row],[2011:IV]]-1)*100</f>
        <v>6.7753742115770343</v>
      </c>
      <c r="V18" s="55">
        <f>(PIB_ENC[[#This Row],[2013:I]]/PIB_ENC[[#This Row],[2012:I]]-1)*100</f>
        <v>24.727100215598984</v>
      </c>
      <c r="W18" s="55">
        <f>(PIB_ENC[[#This Row],[2013:II]]/PIB_ENC[[#This Row],[2012:II]]-1)*100</f>
        <v>29.698718848030836</v>
      </c>
      <c r="X18" s="55">
        <f>(PIB_ENC[[#This Row],[2013:III]]/PIB_ENC[[#This Row],[2012:III]]-1)*100</f>
        <v>45.929135774831529</v>
      </c>
      <c r="Y18" s="55">
        <f>(PIB_ENC[[#This Row],[2013:IV]]/PIB_ENC[[#This Row],[2012:IV]]-1)*100</f>
        <v>15.675388123364819</v>
      </c>
      <c r="Z18" s="55">
        <f>(PIB_ENC[[#This Row],[2014:I]]/PIB_ENC[[#This Row],[2013:I]]-1)*100</f>
        <v>7.185107778183375</v>
      </c>
      <c r="AA18" s="55">
        <f>(PIB_ENC[[#This Row],[2014:II]]/PIB_ENC[[#This Row],[2013:II]]-1)*100</f>
        <v>-4.9387055146222547</v>
      </c>
      <c r="AB18" s="55">
        <f>(PIB_ENC[[#This Row],[2014:III]]/PIB_ENC[[#This Row],[2013:III]]-1)*100</f>
        <v>2.0278095057788992</v>
      </c>
      <c r="AC18" s="55">
        <f>(PIB_ENC[[#This Row],[2014:IV]]/PIB_ENC[[#This Row],[2013:IV]]-1)*100</f>
        <v>20.937194676400473</v>
      </c>
      <c r="AD18" s="55">
        <f>(PIB_ENC[[#This Row],[2015:I]]/PIB_ENC[[#This Row],[2014:I]]-1)*100</f>
        <v>-4.5857344481649021</v>
      </c>
      <c r="AE18" s="55">
        <f>(PIB_ENC[[#This Row],[2015:II]]/PIB_ENC[[#This Row],[2014:II]]-1)*100</f>
        <v>-4.2600276603541705</v>
      </c>
      <c r="AF18" s="55">
        <f>(PIB_ENC[[#This Row],[2015:III]]/PIB_ENC[[#This Row],[2014:III]]-1)*100</f>
        <v>16.235115586114148</v>
      </c>
      <c r="AG18" s="55">
        <f>(PIB_ENC[[#This Row],[2015:IV]]/PIB_ENC[[#This Row],[2014:IV]]-1)*100</f>
        <v>-10.176822488172565</v>
      </c>
      <c r="AH18" s="55">
        <f>(PIB_ENC[[#This Row],[2016:I]]/PIB_ENC[[#This Row],[2015:I]]-1)*100</f>
        <v>-1.4223854196565355</v>
      </c>
      <c r="AI18" s="55">
        <f>(PIB_ENC[[#This Row],[2016:II]]/PIB_ENC[[#This Row],[2015:II]]-1)*100</f>
        <v>4.0060812570790194</v>
      </c>
      <c r="AJ18" s="55">
        <f>(PIB_ENC[[#This Row],[2016:III]]/PIB_ENC[[#This Row],[2015:III]]-1)*100</f>
        <v>0.23583311808816898</v>
      </c>
      <c r="AK18" s="55">
        <f>(PIB_ENC[[#This Row],[2016:IV]]/PIB_ENC[[#This Row],[2015:IV]]-1)*100</f>
        <v>3.9162599717622815</v>
      </c>
      <c r="AL18" s="55">
        <f>(PIB_ENC[[#This Row],[2017:I]]/PIB_ENC[[#This Row],[2016:I]]-1)*100</f>
        <v>16.193594420698009</v>
      </c>
      <c r="AM18" s="55">
        <f>(PIB_ENC[[#This Row],[2017:II]]/PIB_ENC[[#This Row],[2016:II]]-1)*100</f>
        <v>14.509720576200946</v>
      </c>
      <c r="AN18" s="55">
        <f>(PIB_ENC[[#This Row],[2017:III]]/PIB_ENC[[#This Row],[2016:III]]-1)*100</f>
        <v>11.47002304325051</v>
      </c>
      <c r="AO18" s="55">
        <f>(PIB_ENC[[#This Row],[2017:IV]]/PIB_ENC[[#This Row],[2016:IV]]-1)*100</f>
        <v>3.2282315621189106</v>
      </c>
      <c r="AP18" s="55">
        <f>(PIB_ENC[[#This Row],[2018:I]]/PIB_ENC[[#This Row],[2017:I]]-1)*100</f>
        <v>-8.5755320645841682E-2</v>
      </c>
      <c r="AQ18" s="55">
        <f>(PIB_ENC[[#This Row],[2018:II]]/PIB_ENC[[#This Row],[2017:II]]-1)*100</f>
        <v>1.1464876732911078</v>
      </c>
      <c r="AR18" s="55">
        <f>(PIB_ENC[[#This Row],[2018:III]]/PIB_ENC[[#This Row],[2017:III]]-1)*100</f>
        <v>-3.3803677799358556</v>
      </c>
      <c r="AS18" s="55">
        <f>(PIB_ENC[[#This Row],[2018:IV]]/PIB_ENC[[#This Row],[2017:IV]]-1)*100</f>
        <v>-9.1560263475598536E-2</v>
      </c>
      <c r="AT18" s="55">
        <f>(PIB_ENC[[#This Row],[2019:I]]/PIB_ENC[[#This Row],[2018:I]]-1)*100</f>
        <v>23.125297489258045</v>
      </c>
      <c r="AU18" s="55">
        <f>(PIB_ENC[[#This Row],[2019:II]]/PIB_ENC[[#This Row],[2018:II]]-1)*100</f>
        <v>12.798487259454493</v>
      </c>
      <c r="AV18" s="55">
        <f>(PIB_ENC[[#This Row],[2019:III]]/PIB_ENC[[#This Row],[2018:III]]-1)*100</f>
        <v>9.0175960819268255</v>
      </c>
      <c r="AW18" s="55">
        <f>(PIB_ENC[[#This Row],[2019:IV]]/PIB_ENC[[#This Row],[2018:IV]]-1)*100</f>
        <v>6.6465802144724639</v>
      </c>
      <c r="AX18" s="55">
        <f>(PIB_ENC[[#This Row],[2020:I]]/PIB_ENC[[#This Row],[2019:I]]-1)*100</f>
        <v>8.0489866050494019</v>
      </c>
      <c r="AY18" s="55">
        <f>(PIB_ENC[[#This Row],[2020:II]]/PIB_ENC[[#This Row],[2019:II]]-1)*100</f>
        <v>16.233121035226805</v>
      </c>
      <c r="AZ18" s="55">
        <f>(PIB_ENC[[#This Row],[2020:III]]/PIB_ENC[[#This Row],[2019:III]]-1)*100</f>
        <v>9.1925421005978336</v>
      </c>
      <c r="BA18" s="55">
        <f>(PIB_ENC[[#This Row],[2020:IV]]/PIB_ENC[[#This Row],[2019:IV]]-1)*100</f>
        <v>18.221418054121251</v>
      </c>
      <c r="BB18" s="55">
        <f>(PIB_ENC[[#This Row],[2021:I]]/PIB_ENC[[#This Row],[2020:I]]-1)*100</f>
        <v>38.435582780256382</v>
      </c>
      <c r="BC18" s="55">
        <f>(PIB_ENC[[#This Row],[2021:II]]/PIB_ENC[[#This Row],[2020:II]]-1)*100</f>
        <v>25.078074691531292</v>
      </c>
      <c r="BD18" s="55">
        <f>(PIB_ENC[[#This Row],[2021:III]]/PIB_ENC[[#This Row],[2020:III]]-1)*100</f>
        <v>26.837132794599338</v>
      </c>
      <c r="BE18" s="55">
        <f>(PIB_ENC[[#This Row],[2021:IV]]/PIB_ENC[[#This Row],[2020:IV]]-1)*100</f>
        <v>14.646773575871697</v>
      </c>
      <c r="BF18" s="55">
        <f>(PIB_ENC[[#This Row],[2022:I]]/PIB_ENC[[#This Row],[2021:I]]-1)*100</f>
        <v>-29.929996015948714</v>
      </c>
      <c r="BG18" s="55">
        <f>(PIB_ENC[[#This Row],[2022:II]]/PIB_ENC[[#This Row],[2021:II]]-1)*100</f>
        <v>-14.104008795050149</v>
      </c>
      <c r="BH18" s="55">
        <f>(PIB_ENC[[#This Row],[2022:III]]/PIB_ENC[[#This Row],[2021:III]]-1)*100</f>
        <v>-7.7779501918701861</v>
      </c>
      <c r="BI18" s="55">
        <f>(PIB_ENC[[#This Row],[2022:IV]]/PIB_ENC[[#This Row],[2021:IV]]-1)*100</f>
        <v>11.866046336633374</v>
      </c>
      <c r="BJ18" s="55">
        <f>(PIB_ENC[[#This Row],[2023:I]]/PIB_ENC[[#This Row],[2022:I]]-1)*100</f>
        <v>-24.661579424977653</v>
      </c>
      <c r="BK18" s="55">
        <f>(PIB_ENC[[#This Row],[2023:II]]/PIB_ENC[[#This Row],[2022:II]]-1)*100</f>
        <v>-32.076790686873835</v>
      </c>
      <c r="BL18" s="55">
        <f>(PIB_ENC[[#This Row],[2023:III]]/PIB_ENC[[#This Row],[2022:III]]-1)*100</f>
        <v>-22.125863899932053</v>
      </c>
      <c r="BM18" s="55">
        <f>(PIB_ENC[[#This Row],[2023:IV]]/PIB_ENC[[#This Row],[2022:IV]]-1)*100</f>
        <v>-28.426246554239377</v>
      </c>
      <c r="BN18" s="55">
        <f>(PIB_ENC[[#This Row],[2024:I]]/PIB_ENC[[#This Row],[2023:I]]-1)*100</f>
        <v>9.5359843468111993</v>
      </c>
      <c r="BO18" s="55">
        <f>(PIB_ENC[[#This Row],[2024:II]]/PIB_ENC[[#This Row],[2023:II]]-1)*100</f>
        <v>27.66127338549289</v>
      </c>
    </row>
    <row r="19" spans="1:67" ht="15" customHeight="1" x14ac:dyDescent="0.2">
      <c r="A19" s="46" t="s">
        <v>77</v>
      </c>
      <c r="B19" s="56">
        <f>(PIB_ENC[[#This Row],[2008:I]]/PIB_ENC[[#This Row],[2007:I]]-1)*100</f>
        <v>-6.13016213511216</v>
      </c>
      <c r="C19" s="56">
        <f>(PIB_ENC[[#This Row],[2008:II]]/PIB_ENC[[#This Row],[2007:II]]-1)*100</f>
        <v>-6.3657620357928657</v>
      </c>
      <c r="D19" s="56">
        <f>(PIB_ENC[[#This Row],[2008:III]]/PIB_ENC[[#This Row],[2007:III]]-1)*100</f>
        <v>-4.0835529048936614</v>
      </c>
      <c r="E19" s="56">
        <f>(PIB_ENC[[#This Row],[2008:IV]]/PIB_ENC[[#This Row],[2007:IV]]-1)*100</f>
        <v>0.80806484316298111</v>
      </c>
      <c r="F19" s="56">
        <f>(PIB_ENC[[#This Row],[2009:I]]/PIB_ENC[[#This Row],[2008:I]]-1)*100</f>
        <v>10.389964185878942</v>
      </c>
      <c r="G19" s="56">
        <f>(PIB_ENC[[#This Row],[2009:II]]/PIB_ENC[[#This Row],[2008:II]]-1)*100</f>
        <v>15.71049457747371</v>
      </c>
      <c r="H19" s="56">
        <f>(PIB_ENC[[#This Row],[2009:III]]/PIB_ENC[[#This Row],[2008:III]]-1)*100</f>
        <v>17.154737861410485</v>
      </c>
      <c r="I19" s="56">
        <f>(PIB_ENC[[#This Row],[2009:IV]]/PIB_ENC[[#This Row],[2008:IV]]-1)*100</f>
        <v>14.829472850727488</v>
      </c>
      <c r="J19" s="56">
        <f>(PIB_ENC[[#This Row],[2010:I]]/PIB_ENC[[#This Row],[2009:I]]-1)*100</f>
        <v>9.314757407124219</v>
      </c>
      <c r="K19" s="56">
        <f>(PIB_ENC[[#This Row],[2010:II]]/PIB_ENC[[#This Row],[2009:II]]-1)*100</f>
        <v>4.0078582012140318</v>
      </c>
      <c r="L19" s="56">
        <f>(PIB_ENC[[#This Row],[2010:III]]/PIB_ENC[[#This Row],[2009:III]]-1)*100</f>
        <v>-1.2982932102819866</v>
      </c>
      <c r="M19" s="56">
        <f>(PIB_ENC[[#This Row],[2010:IV]]/PIB_ENC[[#This Row],[2009:IV]]-1)*100</f>
        <v>-6.7368050114288263</v>
      </c>
      <c r="N19" s="56">
        <f>(PIB_ENC[[#This Row],[2011:I]]/PIB_ENC[[#This Row],[2010:I]]-1)*100</f>
        <v>-12.444179178397786</v>
      </c>
      <c r="O19" s="56">
        <f>(PIB_ENC[[#This Row],[2011:II]]/PIB_ENC[[#This Row],[2010:II]]-1)*100</f>
        <v>-10.361765398080536</v>
      </c>
      <c r="P19" s="56">
        <f>(PIB_ENC[[#This Row],[2011:III]]/PIB_ENC[[#This Row],[2010:III]]-1)*100</f>
        <v>-0.46836090543745934</v>
      </c>
      <c r="Q19" s="56">
        <f>(PIB_ENC[[#This Row],[2011:IV]]/PIB_ENC[[#This Row],[2010:IV]]-1)*100</f>
        <v>18.256661423181697</v>
      </c>
      <c r="R19" s="56">
        <f>(PIB_ENC[[#This Row],[2012:I]]/PIB_ENC[[#This Row],[2011:I]]-1)*100</f>
        <v>48.095110712852865</v>
      </c>
      <c r="S19" s="56">
        <f>(PIB_ENC[[#This Row],[2012:II]]/PIB_ENC[[#This Row],[2011:II]]-1)*100</f>
        <v>58.882914460784328</v>
      </c>
      <c r="T19" s="56">
        <f>(PIB_ENC[[#This Row],[2012:III]]/PIB_ENC[[#This Row],[2011:III]]-1)*100</f>
        <v>49.422156435568667</v>
      </c>
      <c r="U19" s="56">
        <f>(PIB_ENC[[#This Row],[2012:IV]]/PIB_ENC[[#This Row],[2011:IV]]-1)*100</f>
        <v>25.413234462391831</v>
      </c>
      <c r="V19" s="56">
        <f>(PIB_ENC[[#This Row],[2013:I]]/PIB_ENC[[#This Row],[2012:I]]-1)*100</f>
        <v>-5.1447519985121204</v>
      </c>
      <c r="W19" s="56">
        <f>(PIB_ENC[[#This Row],[2013:II]]/PIB_ENC[[#This Row],[2012:II]]-1)*100</f>
        <v>-17.509020957002441</v>
      </c>
      <c r="X19" s="56">
        <f>(PIB_ENC[[#This Row],[2013:III]]/PIB_ENC[[#This Row],[2012:III]]-1)*100</f>
        <v>-18.259491394687664</v>
      </c>
      <c r="Y19" s="56">
        <f>(PIB_ENC[[#This Row],[2013:IV]]/PIB_ENC[[#This Row],[2012:IV]]-1)*100</f>
        <v>-8.3013584464266543</v>
      </c>
      <c r="Z19" s="56">
        <f>(PIB_ENC[[#This Row],[2014:I]]/PIB_ENC[[#This Row],[2013:I]]-1)*100</f>
        <v>15.868661208856416</v>
      </c>
      <c r="AA19" s="56">
        <f>(PIB_ENC[[#This Row],[2014:II]]/PIB_ENC[[#This Row],[2013:II]]-1)*100</f>
        <v>33.235008881119363</v>
      </c>
      <c r="AB19" s="56">
        <f>(PIB_ENC[[#This Row],[2014:III]]/PIB_ENC[[#This Row],[2013:III]]-1)*100</f>
        <v>39.351405710823116</v>
      </c>
      <c r="AC19" s="56">
        <f>(PIB_ENC[[#This Row],[2014:IV]]/PIB_ENC[[#This Row],[2013:IV]]-1)*100</f>
        <v>33.487997033865156</v>
      </c>
      <c r="AD19" s="56">
        <f>(PIB_ENC[[#This Row],[2015:I]]/PIB_ENC[[#This Row],[2014:I]]-1)*100</f>
        <v>18.698147848759383</v>
      </c>
      <c r="AE19" s="56">
        <f>(PIB_ENC[[#This Row],[2015:II]]/PIB_ENC[[#This Row],[2014:II]]-1)*100</f>
        <v>8.7524466429966807</v>
      </c>
      <c r="AF19" s="56">
        <f>(PIB_ENC[[#This Row],[2015:III]]/PIB_ENC[[#This Row],[2014:III]]-1)*100</f>
        <v>1.8354855752924726</v>
      </c>
      <c r="AG19" s="56">
        <f>(PIB_ENC[[#This Row],[2015:IV]]/PIB_ENC[[#This Row],[2014:IV]]-1)*100</f>
        <v>-2.9901640288241493</v>
      </c>
      <c r="AH19" s="56">
        <f>(PIB_ENC[[#This Row],[2016:I]]/PIB_ENC[[#This Row],[2015:I]]-1)*100</f>
        <v>-6.1707259910285135</v>
      </c>
      <c r="AI19" s="56">
        <f>(PIB_ENC[[#This Row],[2016:II]]/PIB_ENC[[#This Row],[2015:II]]-1)*100</f>
        <v>-7.2794145850363368</v>
      </c>
      <c r="AJ19" s="56">
        <f>(PIB_ENC[[#This Row],[2016:III]]/PIB_ENC[[#This Row],[2015:III]]-1)*100</f>
        <v>-6.2979008712120148</v>
      </c>
      <c r="AK19" s="56">
        <f>(PIB_ENC[[#This Row],[2016:IV]]/PIB_ENC[[#This Row],[2015:IV]]-1)*100</f>
        <v>-3.1430344304546165</v>
      </c>
      <c r="AL19" s="56">
        <f>(PIB_ENC[[#This Row],[2017:I]]/PIB_ENC[[#This Row],[2016:I]]-1)*100</f>
        <v>2.4188624123998137</v>
      </c>
      <c r="AM19" s="56">
        <f>(PIB_ENC[[#This Row],[2017:II]]/PIB_ENC[[#This Row],[2016:II]]-1)*100</f>
        <v>5.5616293998946409</v>
      </c>
      <c r="AN19" s="56">
        <f>(PIB_ENC[[#This Row],[2017:III]]/PIB_ENC[[#This Row],[2016:III]]-1)*100</f>
        <v>6.0845104433679964</v>
      </c>
      <c r="AO19" s="56">
        <f>(PIB_ENC[[#This Row],[2017:IV]]/PIB_ENC[[#This Row],[2016:IV]]-1)*100</f>
        <v>3.9634404596799788</v>
      </c>
      <c r="AP19" s="56">
        <f>(PIB_ENC[[#This Row],[2018:I]]/PIB_ENC[[#This Row],[2017:I]]-1)*100</f>
        <v>-0.54227756186586706</v>
      </c>
      <c r="AQ19" s="56">
        <f>(PIB_ENC[[#This Row],[2018:II]]/PIB_ENC[[#This Row],[2017:II]]-1)*100</f>
        <v>0.39595747723708552</v>
      </c>
      <c r="AR19" s="56">
        <f>(PIB_ENC[[#This Row],[2018:III]]/PIB_ENC[[#This Row],[2017:III]]-1)*100</f>
        <v>6.5325695304929043</v>
      </c>
      <c r="AS19" s="56">
        <f>(PIB_ENC[[#This Row],[2018:IV]]/PIB_ENC[[#This Row],[2017:IV]]-1)*100</f>
        <v>17.71892405320401</v>
      </c>
      <c r="AT19" s="56">
        <f>(PIB_ENC[[#This Row],[2019:I]]/PIB_ENC[[#This Row],[2018:I]]-1)*100</f>
        <v>33.817439414764252</v>
      </c>
      <c r="AU19" s="56">
        <f>(PIB_ENC[[#This Row],[2019:II]]/PIB_ENC[[#This Row],[2018:II]]-1)*100</f>
        <v>34.492040428368618</v>
      </c>
      <c r="AV19" s="56">
        <f>(PIB_ENC[[#This Row],[2019:III]]/PIB_ENC[[#This Row],[2018:III]]-1)*100</f>
        <v>21.064258025319905</v>
      </c>
      <c r="AW19" s="56">
        <f>(PIB_ENC[[#This Row],[2019:IV]]/PIB_ENC[[#This Row],[2018:IV]]-1)*100</f>
        <v>-3.5827978521151604</v>
      </c>
      <c r="AX19" s="56">
        <f>(PIB_ENC[[#This Row],[2020:I]]/PIB_ENC[[#This Row],[2019:I]]-1)*100</f>
        <v>-36.609997656822522</v>
      </c>
      <c r="AY19" s="56">
        <f>(PIB_ENC[[#This Row],[2020:II]]/PIB_ENC[[#This Row],[2019:II]]-1)*100</f>
        <v>-54.212280264501445</v>
      </c>
      <c r="AZ19" s="56">
        <f>(PIB_ENC[[#This Row],[2020:III]]/PIB_ENC[[#This Row],[2019:III]]-1)*100</f>
        <v>-59.410415474112845</v>
      </c>
      <c r="BA19" s="56">
        <f>(PIB_ENC[[#This Row],[2020:IV]]/PIB_ENC[[#This Row],[2019:IV]]-1)*100</f>
        <v>-50.175849288178874</v>
      </c>
      <c r="BB19" s="56">
        <f>(PIB_ENC[[#This Row],[2021:I]]/PIB_ENC[[#This Row],[2020:I]]-1)*100</f>
        <v>-13.101238748046706</v>
      </c>
      <c r="BC19" s="56">
        <f>(PIB_ENC[[#This Row],[2021:II]]/PIB_ENC[[#This Row],[2020:II]]-1)*100</f>
        <v>37.403192384651064</v>
      </c>
      <c r="BD19" s="56">
        <f>(PIB_ENC[[#This Row],[2021:III]]/PIB_ENC[[#This Row],[2020:III]]-1)*100</f>
        <v>81.575359600131321</v>
      </c>
      <c r="BE19" s="56">
        <f>(PIB_ENC[[#This Row],[2021:IV]]/PIB_ENC[[#This Row],[2020:IV]]-1)*100</f>
        <v>85.018469335044628</v>
      </c>
      <c r="BF19" s="56">
        <f>(PIB_ENC[[#This Row],[2022:I]]/PIB_ENC[[#This Row],[2021:I]]-1)*100</f>
        <v>55.103465974343081</v>
      </c>
      <c r="BG19" s="56">
        <f>(PIB_ENC[[#This Row],[2022:II]]/PIB_ENC[[#This Row],[2021:II]]-1)*100</f>
        <v>41.694796326767445</v>
      </c>
      <c r="BH19" s="56">
        <f>(PIB_ENC[[#This Row],[2022:III]]/PIB_ENC[[#This Row],[2021:III]]-1)*100</f>
        <v>35.585874659044016</v>
      </c>
      <c r="BI19" s="56">
        <f>(PIB_ENC[[#This Row],[2022:IV]]/PIB_ENC[[#This Row],[2021:IV]]-1)*100</f>
        <v>33.267623525633418</v>
      </c>
      <c r="BJ19" s="56">
        <f>(PIB_ENC[[#This Row],[2023:I]]/PIB_ENC[[#This Row],[2022:I]]-1)*100</f>
        <v>33.121769476302298</v>
      </c>
      <c r="BK19" s="56">
        <f>(PIB_ENC[[#This Row],[2023:II]]/PIB_ENC[[#This Row],[2022:II]]-1)*100</f>
        <v>29.50514109748341</v>
      </c>
      <c r="BL19" s="56">
        <f>(PIB_ENC[[#This Row],[2023:III]]/PIB_ENC[[#This Row],[2022:III]]-1)*100</f>
        <v>23.099023284580511</v>
      </c>
      <c r="BM19" s="56">
        <f>(PIB_ENC[[#This Row],[2023:IV]]/PIB_ENC[[#This Row],[2022:IV]]-1)*100</f>
        <v>14.614300750615028</v>
      </c>
      <c r="BN19" s="56">
        <f>(PIB_ENC[[#This Row],[2024:I]]/PIB_ENC[[#This Row],[2023:I]]-1)*100</f>
        <v>4.6325429902081217</v>
      </c>
      <c r="BO19" s="56">
        <f>(PIB_ENC[[#This Row],[2024:II]]/PIB_ENC[[#This Row],[2023:II]]-1)*100</f>
        <v>-1.4901098249157307</v>
      </c>
    </row>
    <row r="20" spans="1:67" s="53" customFormat="1" ht="15" customHeight="1" x14ac:dyDescent="0.25">
      <c r="A20" s="48" t="s">
        <v>78</v>
      </c>
      <c r="B20" s="96">
        <f>(PIB_ENC[[#This Row],[2008:I]]/PIB_ENC[[#This Row],[2007:I]]-1)*100</f>
        <v>8.0228167125777627</v>
      </c>
      <c r="C20" s="96">
        <f>(PIB_ENC[[#This Row],[2008:II]]/PIB_ENC[[#This Row],[2007:II]]-1)*100</f>
        <v>-0.42234827333584857</v>
      </c>
      <c r="D20" s="96">
        <f>(PIB_ENC[[#This Row],[2008:III]]/PIB_ENC[[#This Row],[2007:III]]-1)*100</f>
        <v>11.763883390572794</v>
      </c>
      <c r="E20" s="96">
        <f>(PIB_ENC[[#This Row],[2008:IV]]/PIB_ENC[[#This Row],[2007:IV]]-1)*100</f>
        <v>9.4033449271266889</v>
      </c>
      <c r="F20" s="96">
        <f>(PIB_ENC[[#This Row],[2009:I]]/PIB_ENC[[#This Row],[2008:I]]-1)*100</f>
        <v>-7.7369911927704926E-2</v>
      </c>
      <c r="G20" s="96">
        <f>(PIB_ENC[[#This Row],[2009:II]]/PIB_ENC[[#This Row],[2008:II]]-1)*100</f>
        <v>4.3986024074124774</v>
      </c>
      <c r="H20" s="96">
        <f>(PIB_ENC[[#This Row],[2009:III]]/PIB_ENC[[#This Row],[2008:III]]-1)*100</f>
        <v>2.1965149615998047</v>
      </c>
      <c r="I20" s="96">
        <f>(PIB_ENC[[#This Row],[2009:IV]]/PIB_ENC[[#This Row],[2008:IV]]-1)*100</f>
        <v>-6.7513819695830701</v>
      </c>
      <c r="J20" s="96">
        <f>(PIB_ENC[[#This Row],[2010:I]]/PIB_ENC[[#This Row],[2009:I]]-1)*100</f>
        <v>1.9910228593566393</v>
      </c>
      <c r="K20" s="96">
        <f>(PIB_ENC[[#This Row],[2010:II]]/PIB_ENC[[#This Row],[2009:II]]-1)*100</f>
        <v>5.2844856222769465</v>
      </c>
      <c r="L20" s="96">
        <f>(PIB_ENC[[#This Row],[2010:III]]/PIB_ENC[[#This Row],[2009:III]]-1)*100</f>
        <v>-0.91600284023497514</v>
      </c>
      <c r="M20" s="96">
        <f>(PIB_ENC[[#This Row],[2010:IV]]/PIB_ENC[[#This Row],[2009:IV]]-1)*100</f>
        <v>0.19927383243212304</v>
      </c>
      <c r="N20" s="96">
        <f>(PIB_ENC[[#This Row],[2011:I]]/PIB_ENC[[#This Row],[2010:I]]-1)*100</f>
        <v>-5.407287605431188E-2</v>
      </c>
      <c r="O20" s="96">
        <f>(PIB_ENC[[#This Row],[2011:II]]/PIB_ENC[[#This Row],[2010:II]]-1)*100</f>
        <v>-4.8697955178489405E-2</v>
      </c>
      <c r="P20" s="96">
        <f>(PIB_ENC[[#This Row],[2011:III]]/PIB_ENC[[#This Row],[2010:III]]-1)*100</f>
        <v>4.0222763353099156</v>
      </c>
      <c r="Q20" s="96">
        <f>(PIB_ENC[[#This Row],[2011:IV]]/PIB_ENC[[#This Row],[2010:IV]]-1)*100</f>
        <v>8.1443088607662908</v>
      </c>
      <c r="R20" s="96">
        <f>(PIB_ENC[[#This Row],[2012:I]]/PIB_ENC[[#This Row],[2011:I]]-1)*100</f>
        <v>4.974911174739427</v>
      </c>
      <c r="S20" s="96">
        <f>(PIB_ENC[[#This Row],[2012:II]]/PIB_ENC[[#This Row],[2011:II]]-1)*100</f>
        <v>2.8630880597903419</v>
      </c>
      <c r="T20" s="96">
        <f>(PIB_ENC[[#This Row],[2012:III]]/PIB_ENC[[#This Row],[2011:III]]-1)*100</f>
        <v>1.2820052517175107</v>
      </c>
      <c r="U20" s="96">
        <f>(PIB_ENC[[#This Row],[2012:IV]]/PIB_ENC[[#This Row],[2011:IV]]-1)*100</f>
        <v>2.3274708645663944</v>
      </c>
      <c r="V20" s="96">
        <f>(PIB_ENC[[#This Row],[2013:I]]/PIB_ENC[[#This Row],[2012:I]]-1)*100</f>
        <v>3.4042603921022208</v>
      </c>
      <c r="W20" s="96">
        <f>(PIB_ENC[[#This Row],[2013:II]]/PIB_ENC[[#This Row],[2012:II]]-1)*100</f>
        <v>-8.8331532943508595E-2</v>
      </c>
      <c r="X20" s="96">
        <f>(PIB_ENC[[#This Row],[2013:III]]/PIB_ENC[[#This Row],[2012:III]]-1)*100</f>
        <v>-0.64865691105110423</v>
      </c>
      <c r="Y20" s="96">
        <f>(PIB_ENC[[#This Row],[2013:IV]]/PIB_ENC[[#This Row],[2012:IV]]-1)*100</f>
        <v>-0.38816754073989213</v>
      </c>
      <c r="Z20" s="96">
        <f>(PIB_ENC[[#This Row],[2014:I]]/PIB_ENC[[#This Row],[2013:I]]-1)*100</f>
        <v>0.30011233015942995</v>
      </c>
      <c r="AA20" s="96">
        <f>(PIB_ENC[[#This Row],[2014:II]]/PIB_ENC[[#This Row],[2013:II]]-1)*100</f>
        <v>2.2088839067497812</v>
      </c>
      <c r="AB20" s="96">
        <f>(PIB_ENC[[#This Row],[2014:III]]/PIB_ENC[[#This Row],[2013:III]]-1)*100</f>
        <v>2.6149988998217744</v>
      </c>
      <c r="AC20" s="96">
        <f>(PIB_ENC[[#This Row],[2014:IV]]/PIB_ENC[[#This Row],[2013:IV]]-1)*100</f>
        <v>-0.49082764491334974</v>
      </c>
      <c r="AD20" s="96">
        <f>(PIB_ENC[[#This Row],[2015:I]]/PIB_ENC[[#This Row],[2014:I]]-1)*100</f>
        <v>0.15333418049401359</v>
      </c>
      <c r="AE20" s="96">
        <f>(PIB_ENC[[#This Row],[2015:II]]/PIB_ENC[[#This Row],[2014:II]]-1)*100</f>
        <v>9.2702949443079774E-2</v>
      </c>
      <c r="AF20" s="96">
        <f>(PIB_ENC[[#This Row],[2015:III]]/PIB_ENC[[#This Row],[2014:III]]-1)*100</f>
        <v>-2.6716090774044576</v>
      </c>
      <c r="AG20" s="96">
        <f>(PIB_ENC[[#This Row],[2015:IV]]/PIB_ENC[[#This Row],[2014:IV]]-1)*100</f>
        <v>2.3063387579135064</v>
      </c>
      <c r="AH20" s="96">
        <f>(PIB_ENC[[#This Row],[2016:I]]/PIB_ENC[[#This Row],[2015:I]]-1)*100</f>
        <v>3.5106570006527837</v>
      </c>
      <c r="AI20" s="96">
        <f>(PIB_ENC[[#This Row],[2016:II]]/PIB_ENC[[#This Row],[2015:II]]-1)*100</f>
        <v>2.2966980385237923</v>
      </c>
      <c r="AJ20" s="96">
        <f>(PIB_ENC[[#This Row],[2016:III]]/PIB_ENC[[#This Row],[2015:III]]-1)*100</f>
        <v>5.9618651137362422</v>
      </c>
      <c r="AK20" s="96">
        <f>(PIB_ENC[[#This Row],[2016:IV]]/PIB_ENC[[#This Row],[2015:IV]]-1)*100</f>
        <v>1.6967322432407839</v>
      </c>
      <c r="AL20" s="96">
        <f>(PIB_ENC[[#This Row],[2017:I]]/PIB_ENC[[#This Row],[2016:I]]-1)*100</f>
        <v>5.1299060713480671</v>
      </c>
      <c r="AM20" s="96">
        <f>(PIB_ENC[[#This Row],[2017:II]]/PIB_ENC[[#This Row],[2016:II]]-1)*100</f>
        <v>2.6549616444732083</v>
      </c>
      <c r="AN20" s="96">
        <f>(PIB_ENC[[#This Row],[2017:III]]/PIB_ENC[[#This Row],[2016:III]]-1)*100</f>
        <v>2.0941106016798328</v>
      </c>
      <c r="AO20" s="96">
        <f>(PIB_ENC[[#This Row],[2017:IV]]/PIB_ENC[[#This Row],[2016:IV]]-1)*100</f>
        <v>2.9289464886137262</v>
      </c>
      <c r="AP20" s="96">
        <f>(PIB_ENC[[#This Row],[2018:I]]/PIB_ENC[[#This Row],[2017:I]]-1)*100</f>
        <v>-2.328628140207889</v>
      </c>
      <c r="AQ20" s="96">
        <f>(PIB_ENC[[#This Row],[2018:II]]/PIB_ENC[[#This Row],[2017:II]]-1)*100</f>
        <v>2.8570440914793105</v>
      </c>
      <c r="AR20" s="96">
        <f>(PIB_ENC[[#This Row],[2018:III]]/PIB_ENC[[#This Row],[2017:III]]-1)*100</f>
        <v>5.4876003195075906</v>
      </c>
      <c r="AS20" s="96">
        <f>(PIB_ENC[[#This Row],[2018:IV]]/PIB_ENC[[#This Row],[2017:IV]]-1)*100</f>
        <v>3.2196729740769925</v>
      </c>
      <c r="AT20" s="96">
        <f>(PIB_ENC[[#This Row],[2019:I]]/PIB_ENC[[#This Row],[2018:I]]-1)*100</f>
        <v>7.7897117549676098</v>
      </c>
      <c r="AU20" s="96">
        <f>(PIB_ENC[[#This Row],[2019:II]]/PIB_ENC[[#This Row],[2018:II]]-1)*100</f>
        <v>4.7806027791907901</v>
      </c>
      <c r="AV20" s="96">
        <f>(PIB_ENC[[#This Row],[2019:III]]/PIB_ENC[[#This Row],[2018:III]]-1)*100</f>
        <v>7.1162942218579994</v>
      </c>
      <c r="AW20" s="96">
        <f>(PIB_ENC[[#This Row],[2019:IV]]/PIB_ENC[[#This Row],[2018:IV]]-1)*100</f>
        <v>10.220381922024613</v>
      </c>
      <c r="AX20" s="96">
        <f>(PIB_ENC[[#This Row],[2020:I]]/PIB_ENC[[#This Row],[2019:I]]-1)*100</f>
        <v>-0.14255236906445257</v>
      </c>
      <c r="AY20" s="96">
        <f>(PIB_ENC[[#This Row],[2020:II]]/PIB_ENC[[#This Row],[2019:II]]-1)*100</f>
        <v>-33.286597119079921</v>
      </c>
      <c r="AZ20" s="96">
        <f>(PIB_ENC[[#This Row],[2020:III]]/PIB_ENC[[#This Row],[2019:III]]-1)*100</f>
        <v>-25.954838888815445</v>
      </c>
      <c r="BA20" s="96">
        <f>(PIB_ENC[[#This Row],[2020:IV]]/PIB_ENC[[#This Row],[2019:IV]]-1)*100</f>
        <v>-25.468190130567926</v>
      </c>
      <c r="BB20" s="96">
        <f>(PIB_ENC[[#This Row],[2021:I]]/PIB_ENC[[#This Row],[2020:I]]-1)*100</f>
        <v>-21.966168176977497</v>
      </c>
      <c r="BC20" s="96">
        <f>(PIB_ENC[[#This Row],[2021:II]]/PIB_ENC[[#This Row],[2020:II]]-1)*100</f>
        <v>30.317109593933122</v>
      </c>
      <c r="BD20" s="96">
        <f>(PIB_ENC[[#This Row],[2021:III]]/PIB_ENC[[#This Row],[2020:III]]-1)*100</f>
        <v>12.626455577229478</v>
      </c>
      <c r="BE20" s="96">
        <f>(PIB_ENC[[#This Row],[2021:IV]]/PIB_ENC[[#This Row],[2020:IV]]-1)*100</f>
        <v>18.242880210262946</v>
      </c>
      <c r="BF20" s="96">
        <f>(PIB_ENC[[#This Row],[2022:I]]/PIB_ENC[[#This Row],[2021:I]]-1)*100</f>
        <v>17.16037448465908</v>
      </c>
      <c r="BG20" s="96">
        <f>(PIB_ENC[[#This Row],[2022:II]]/PIB_ENC[[#This Row],[2021:II]]-1)*100</f>
        <v>10.52623239919015</v>
      </c>
      <c r="BH20" s="96">
        <f>(PIB_ENC[[#This Row],[2022:III]]/PIB_ENC[[#This Row],[2021:III]]-1)*100</f>
        <v>15.966809529868975</v>
      </c>
      <c r="BI20" s="96">
        <f>(PIB_ENC[[#This Row],[2022:IV]]/PIB_ENC[[#This Row],[2021:IV]]-1)*100</f>
        <v>6.9579623432014071</v>
      </c>
      <c r="BJ20" s="96">
        <f>(PIB_ENC[[#This Row],[2023:I]]/PIB_ENC[[#This Row],[2022:I]]-1)*100</f>
        <v>6.8814351143031915</v>
      </c>
      <c r="BK20" s="96">
        <f>(PIB_ENC[[#This Row],[2023:II]]/PIB_ENC[[#This Row],[2022:II]]-1)*100</f>
        <v>2.6026862931309624</v>
      </c>
      <c r="BL20" s="96">
        <f>(PIB_ENC[[#This Row],[2023:III]]/PIB_ENC[[#This Row],[2022:III]]-1)*100</f>
        <v>3.9284705197898173</v>
      </c>
      <c r="BM20" s="96">
        <f>(PIB_ENC[[#This Row],[2023:IV]]/PIB_ENC[[#This Row],[2022:IV]]-1)*100</f>
        <v>8.2290171757882558</v>
      </c>
      <c r="BN20" s="96">
        <f>(PIB_ENC[[#This Row],[2024:I]]/PIB_ENC[[#This Row],[2023:I]]-1)*100</f>
        <v>11.156553737899323</v>
      </c>
      <c r="BO20" s="96">
        <f>(PIB_ENC[[#This Row],[2024:II]]/PIB_ENC[[#This Row],[2023:II]]-1)*100</f>
        <v>8.7747684600689482</v>
      </c>
    </row>
    <row r="21" spans="1:67" ht="15" customHeight="1" x14ac:dyDescent="0.2">
      <c r="A21" s="44" t="s">
        <v>79</v>
      </c>
      <c r="B21" s="55">
        <f>(PIB_ENC[[#This Row],[2008:I]]/PIB_ENC[[#This Row],[2007:I]]-1)*100</f>
        <v>9.2344969129550147</v>
      </c>
      <c r="C21" s="55">
        <f>(PIB_ENC[[#This Row],[2008:II]]/PIB_ENC[[#This Row],[2007:II]]-1)*100</f>
        <v>1.2047939326515156</v>
      </c>
      <c r="D21" s="55">
        <f>(PIB_ENC[[#This Row],[2008:III]]/PIB_ENC[[#This Row],[2007:III]]-1)*100</f>
        <v>11.194591301347391</v>
      </c>
      <c r="E21" s="55">
        <f>(PIB_ENC[[#This Row],[2008:IV]]/PIB_ENC[[#This Row],[2007:IV]]-1)*100</f>
        <v>3.6217870225525139</v>
      </c>
      <c r="F21" s="55">
        <f>(PIB_ENC[[#This Row],[2009:I]]/PIB_ENC[[#This Row],[2008:I]]-1)*100</f>
        <v>-3.7267143814077919</v>
      </c>
      <c r="G21" s="55">
        <f>(PIB_ENC[[#This Row],[2009:II]]/PIB_ENC[[#This Row],[2008:II]]-1)*100</f>
        <v>-1.9503124273307582</v>
      </c>
      <c r="H21" s="55">
        <f>(PIB_ENC[[#This Row],[2009:III]]/PIB_ENC[[#This Row],[2008:III]]-1)*100</f>
        <v>-11.411808226273168</v>
      </c>
      <c r="I21" s="55">
        <f>(PIB_ENC[[#This Row],[2009:IV]]/PIB_ENC[[#This Row],[2008:IV]]-1)*100</f>
        <v>-20.10450561206455</v>
      </c>
      <c r="J21" s="55">
        <f>(PIB_ENC[[#This Row],[2010:I]]/PIB_ENC[[#This Row],[2009:I]]-1)*100</f>
        <v>-3.6279711071043996</v>
      </c>
      <c r="K21" s="55">
        <f>(PIB_ENC[[#This Row],[2010:II]]/PIB_ENC[[#This Row],[2009:II]]-1)*100</f>
        <v>3.1476541252338119</v>
      </c>
      <c r="L21" s="55">
        <f>(PIB_ENC[[#This Row],[2010:III]]/PIB_ENC[[#This Row],[2009:III]]-1)*100</f>
        <v>5.8588733025378925</v>
      </c>
      <c r="M21" s="55">
        <f>(PIB_ENC[[#This Row],[2010:IV]]/PIB_ENC[[#This Row],[2009:IV]]-1)*100</f>
        <v>9.7304041073569927</v>
      </c>
      <c r="N21" s="55">
        <f>(PIB_ENC[[#This Row],[2011:I]]/PIB_ENC[[#This Row],[2010:I]]-1)*100</f>
        <v>6.1560430767746421</v>
      </c>
      <c r="O21" s="55">
        <f>(PIB_ENC[[#This Row],[2011:II]]/PIB_ENC[[#This Row],[2010:II]]-1)*100</f>
        <v>7.4129618708133282</v>
      </c>
      <c r="P21" s="55">
        <f>(PIB_ENC[[#This Row],[2011:III]]/PIB_ENC[[#This Row],[2010:III]]-1)*100</f>
        <v>12.353734010202345</v>
      </c>
      <c r="Q21" s="55">
        <f>(PIB_ENC[[#This Row],[2011:IV]]/PIB_ENC[[#This Row],[2010:IV]]-1)*100</f>
        <v>15.969882236106891</v>
      </c>
      <c r="R21" s="55">
        <f>(PIB_ENC[[#This Row],[2012:I]]/PIB_ENC[[#This Row],[2011:I]]-1)*100</f>
        <v>-4.3138482911756704</v>
      </c>
      <c r="S21" s="55">
        <f>(PIB_ENC[[#This Row],[2012:II]]/PIB_ENC[[#This Row],[2011:II]]-1)*100</f>
        <v>-11.614559580533124</v>
      </c>
      <c r="T21" s="55">
        <f>(PIB_ENC[[#This Row],[2012:III]]/PIB_ENC[[#This Row],[2011:III]]-1)*100</f>
        <v>-12.669457659724848</v>
      </c>
      <c r="U21" s="55">
        <f>(PIB_ENC[[#This Row],[2012:IV]]/PIB_ENC[[#This Row],[2011:IV]]-1)*100</f>
        <v>-13.692356757159175</v>
      </c>
      <c r="V21" s="55">
        <f>(PIB_ENC[[#This Row],[2013:I]]/PIB_ENC[[#This Row],[2012:I]]-1)*100</f>
        <v>2.3362509849744972</v>
      </c>
      <c r="W21" s="55">
        <f>(PIB_ENC[[#This Row],[2013:II]]/PIB_ENC[[#This Row],[2012:II]]-1)*100</f>
        <v>0.90362355924764604</v>
      </c>
      <c r="X21" s="55">
        <f>(PIB_ENC[[#This Row],[2013:III]]/PIB_ENC[[#This Row],[2012:III]]-1)*100</f>
        <v>2.4356025018549943</v>
      </c>
      <c r="Y21" s="55">
        <f>(PIB_ENC[[#This Row],[2013:IV]]/PIB_ENC[[#This Row],[2012:IV]]-1)*100</f>
        <v>-0.28760344799272364</v>
      </c>
      <c r="Z21" s="55">
        <f>(PIB_ENC[[#This Row],[2014:I]]/PIB_ENC[[#This Row],[2013:I]]-1)*100</f>
        <v>-5.3631871470738108</v>
      </c>
      <c r="AA21" s="55">
        <f>(PIB_ENC[[#This Row],[2014:II]]/PIB_ENC[[#This Row],[2013:II]]-1)*100</f>
        <v>-6.7009428792162318</v>
      </c>
      <c r="AB21" s="55">
        <f>(PIB_ENC[[#This Row],[2014:III]]/PIB_ENC[[#This Row],[2013:III]]-1)*100</f>
        <v>-0.39124441349893679</v>
      </c>
      <c r="AC21" s="55">
        <f>(PIB_ENC[[#This Row],[2014:IV]]/PIB_ENC[[#This Row],[2013:IV]]-1)*100</f>
        <v>1.6411064725509572</v>
      </c>
      <c r="AD21" s="55">
        <f>(PIB_ENC[[#This Row],[2015:I]]/PIB_ENC[[#This Row],[2014:I]]-1)*100</f>
        <v>7.428986223470635</v>
      </c>
      <c r="AE21" s="55">
        <f>(PIB_ENC[[#This Row],[2015:II]]/PIB_ENC[[#This Row],[2014:II]]-1)*100</f>
        <v>12.126620840503444</v>
      </c>
      <c r="AF21" s="55">
        <f>(PIB_ENC[[#This Row],[2015:III]]/PIB_ENC[[#This Row],[2014:III]]-1)*100</f>
        <v>3.856693993890592</v>
      </c>
      <c r="AG21" s="55">
        <f>(PIB_ENC[[#This Row],[2015:IV]]/PIB_ENC[[#This Row],[2014:IV]]-1)*100</f>
        <v>10.457105971851943</v>
      </c>
      <c r="AH21" s="55">
        <f>(PIB_ENC[[#This Row],[2016:I]]/PIB_ENC[[#This Row],[2015:I]]-1)*100</f>
        <v>13.778411865482987</v>
      </c>
      <c r="AI21" s="55">
        <f>(PIB_ENC[[#This Row],[2016:II]]/PIB_ENC[[#This Row],[2015:II]]-1)*100</f>
        <v>11.434839052880452</v>
      </c>
      <c r="AJ21" s="55">
        <f>(PIB_ENC[[#This Row],[2016:III]]/PIB_ENC[[#This Row],[2015:III]]-1)*100</f>
        <v>15.061598386535113</v>
      </c>
      <c r="AK21" s="55">
        <f>(PIB_ENC[[#This Row],[2016:IV]]/PIB_ENC[[#This Row],[2015:IV]]-1)*100</f>
        <v>6.0078862490172247</v>
      </c>
      <c r="AL21" s="55">
        <f>(PIB_ENC[[#This Row],[2017:I]]/PIB_ENC[[#This Row],[2016:I]]-1)*100</f>
        <v>19.07438821312304</v>
      </c>
      <c r="AM21" s="55">
        <f>(PIB_ENC[[#This Row],[2017:II]]/PIB_ENC[[#This Row],[2016:II]]-1)*100</f>
        <v>13.673785463534461</v>
      </c>
      <c r="AN21" s="55">
        <f>(PIB_ENC[[#This Row],[2017:III]]/PIB_ENC[[#This Row],[2016:III]]-1)*100</f>
        <v>5.7170757896062074</v>
      </c>
      <c r="AO21" s="55">
        <f>(PIB_ENC[[#This Row],[2017:IV]]/PIB_ENC[[#This Row],[2016:IV]]-1)*100</f>
        <v>20.534392946047618</v>
      </c>
      <c r="AP21" s="55">
        <f>(PIB_ENC[[#This Row],[2018:I]]/PIB_ENC[[#This Row],[2017:I]]-1)*100</f>
        <v>5.9692919110537312</v>
      </c>
      <c r="AQ21" s="55">
        <f>(PIB_ENC[[#This Row],[2018:II]]/PIB_ENC[[#This Row],[2017:II]]-1)*100</f>
        <v>20.320636265221115</v>
      </c>
      <c r="AR21" s="55">
        <f>(PIB_ENC[[#This Row],[2018:III]]/PIB_ENC[[#This Row],[2017:III]]-1)*100</f>
        <v>21.212001183753728</v>
      </c>
      <c r="AS21" s="55">
        <f>(PIB_ENC[[#This Row],[2018:IV]]/PIB_ENC[[#This Row],[2017:IV]]-1)*100</f>
        <v>8.4244036114450296</v>
      </c>
      <c r="AT21" s="55">
        <f>(PIB_ENC[[#This Row],[2019:I]]/PIB_ENC[[#This Row],[2018:I]]-1)*100</f>
        <v>4.1850533319552019</v>
      </c>
      <c r="AU21" s="55">
        <f>(PIB_ENC[[#This Row],[2019:II]]/PIB_ENC[[#This Row],[2018:II]]-1)*100</f>
        <v>-3.5203551825808255</v>
      </c>
      <c r="AV21" s="55">
        <f>(PIB_ENC[[#This Row],[2019:III]]/PIB_ENC[[#This Row],[2018:III]]-1)*100</f>
        <v>1.2128979850033916</v>
      </c>
      <c r="AW21" s="55">
        <f>(PIB_ENC[[#This Row],[2019:IV]]/PIB_ENC[[#This Row],[2018:IV]]-1)*100</f>
        <v>10.936128755728248</v>
      </c>
      <c r="AX21" s="55">
        <f>(PIB_ENC[[#This Row],[2020:I]]/PIB_ENC[[#This Row],[2019:I]]-1)*100</f>
        <v>19.735341431290255</v>
      </c>
      <c r="AY21" s="55">
        <f>(PIB_ENC[[#This Row],[2020:II]]/PIB_ENC[[#This Row],[2019:II]]-1)*100</f>
        <v>-34.65321674250864</v>
      </c>
      <c r="AZ21" s="55">
        <f>(PIB_ENC[[#This Row],[2020:III]]/PIB_ENC[[#This Row],[2019:III]]-1)*100</f>
        <v>-24.363783339209011</v>
      </c>
      <c r="BA21" s="55">
        <f>(PIB_ENC[[#This Row],[2020:IV]]/PIB_ENC[[#This Row],[2019:IV]]-1)*100</f>
        <v>-27.113768295052964</v>
      </c>
      <c r="BB21" s="55">
        <f>(PIB_ENC[[#This Row],[2021:I]]/PIB_ENC[[#This Row],[2020:I]]-1)*100</f>
        <v>-34.712005526736291</v>
      </c>
      <c r="BC21" s="55">
        <f>(PIB_ENC[[#This Row],[2021:II]]/PIB_ENC[[#This Row],[2020:II]]-1)*100</f>
        <v>40.040227642910132</v>
      </c>
      <c r="BD21" s="55">
        <f>(PIB_ENC[[#This Row],[2021:III]]/PIB_ENC[[#This Row],[2020:III]]-1)*100</f>
        <v>15.617243464979635</v>
      </c>
      <c r="BE21" s="55">
        <f>(PIB_ENC[[#This Row],[2021:IV]]/PIB_ENC[[#This Row],[2020:IV]]-1)*100</f>
        <v>32.919692849234927</v>
      </c>
      <c r="BF21" s="55">
        <f>(PIB_ENC[[#This Row],[2022:I]]/PIB_ENC[[#This Row],[2021:I]]-1)*100</f>
        <v>45.384789683555283</v>
      </c>
      <c r="BG21" s="55">
        <f>(PIB_ENC[[#This Row],[2022:II]]/PIB_ENC[[#This Row],[2021:II]]-1)*100</f>
        <v>39.28304928617834</v>
      </c>
      <c r="BH21" s="55">
        <f>(PIB_ENC[[#This Row],[2022:III]]/PIB_ENC[[#This Row],[2021:III]]-1)*100</f>
        <v>48.372517099696807</v>
      </c>
      <c r="BI21" s="55">
        <f>(PIB_ENC[[#This Row],[2022:IV]]/PIB_ENC[[#This Row],[2021:IV]]-1)*100</f>
        <v>27.407313890854333</v>
      </c>
      <c r="BJ21" s="55">
        <f>(PIB_ENC[[#This Row],[2023:I]]/PIB_ENC[[#This Row],[2022:I]]-1)*100</f>
        <v>13.233218738328635</v>
      </c>
      <c r="BK21" s="55">
        <f>(PIB_ENC[[#This Row],[2023:II]]/PIB_ENC[[#This Row],[2022:II]]-1)*100</f>
        <v>2.6048177630297431</v>
      </c>
      <c r="BL21" s="55">
        <f>(PIB_ENC[[#This Row],[2023:III]]/PIB_ENC[[#This Row],[2022:III]]-1)*100</f>
        <v>7.5519596264344901</v>
      </c>
      <c r="BM21" s="55">
        <f>(PIB_ENC[[#This Row],[2023:IV]]/PIB_ENC[[#This Row],[2022:IV]]-1)*100</f>
        <v>0.70720515593640787</v>
      </c>
      <c r="BN21" s="55">
        <f>(PIB_ENC[[#This Row],[2024:I]]/PIB_ENC[[#This Row],[2023:I]]-1)*100</f>
        <v>9.3982468824811871</v>
      </c>
      <c r="BO21" s="55">
        <f>(PIB_ENC[[#This Row],[2024:II]]/PIB_ENC[[#This Row],[2023:II]]-1)*100</f>
        <v>7.0822376230746498</v>
      </c>
    </row>
    <row r="22" spans="1:67" ht="15" customHeight="1" x14ac:dyDescent="0.25">
      <c r="A22" s="57" t="s">
        <v>80</v>
      </c>
      <c r="B22" s="58">
        <f>(PIB_ENC[[#This Row],[2008:I]]/PIB_ENC[[#This Row],[2007:I]]-1)*100</f>
        <v>8.1688697812362765</v>
      </c>
      <c r="C22" s="58">
        <f>(PIB_ENC[[#This Row],[2008:II]]/PIB_ENC[[#This Row],[2007:II]]-1)*100</f>
        <v>-0.22402899178947111</v>
      </c>
      <c r="D22" s="58">
        <f>(PIB_ENC[[#This Row],[2008:III]]/PIB_ENC[[#This Row],[2007:III]]-1)*100</f>
        <v>11.691076080972795</v>
      </c>
      <c r="E22" s="58">
        <f>(PIB_ENC[[#This Row],[2008:IV]]/PIB_ENC[[#This Row],[2007:IV]]-1)*100</f>
        <v>8.6394824076723165</v>
      </c>
      <c r="F22" s="58">
        <f>(PIB_ENC[[#This Row],[2009:I]]/PIB_ENC[[#This Row],[2008:I]]-1)*100</f>
        <v>-0.53712871496386372</v>
      </c>
      <c r="G22" s="58">
        <f>(PIB_ENC[[#This Row],[2009:II]]/PIB_ENC[[#This Row],[2008:II]]-1)*100</f>
        <v>3.5956149932408366</v>
      </c>
      <c r="H22" s="58">
        <f>(PIB_ENC[[#This Row],[2009:III]]/PIB_ENC[[#This Row],[2008:III]]-1)*100</f>
        <v>0.43566527296321489</v>
      </c>
      <c r="I22" s="58">
        <f>(PIB_ENC[[#This Row],[2009:IV]]/PIB_ENC[[#This Row],[2008:IV]]-1)*100</f>
        <v>-8.4645982343322324</v>
      </c>
      <c r="J22" s="58">
        <f>(PIB_ENC[[#This Row],[2010:I]]/PIB_ENC[[#This Row],[2009:I]]-1)*100</f>
        <v>1.323568488058946</v>
      </c>
      <c r="K22" s="58">
        <f>(PIB_ENC[[#This Row],[2010:II]]/PIB_ENC[[#This Row],[2009:II]]-1)*100</f>
        <v>5.0269923367910252</v>
      </c>
      <c r="L22" s="58">
        <f>(PIB_ENC[[#This Row],[2010:III]]/PIB_ENC[[#This Row],[2009:III]]-1)*100</f>
        <v>-0.15705347069941977</v>
      </c>
      <c r="M22" s="58">
        <f>(PIB_ENC[[#This Row],[2010:IV]]/PIB_ENC[[#This Row],[2009:IV]]-1)*100</f>
        <v>1.2506925914703038</v>
      </c>
      <c r="N22" s="58">
        <f>(PIB_ENC[[#This Row],[2011:I]]/PIB_ENC[[#This Row],[2010:I]]-1)*100</f>
        <v>0.63927496557394381</v>
      </c>
      <c r="O22" s="58">
        <f>(PIB_ENC[[#This Row],[2011:II]]/PIB_ENC[[#This Row],[2010:II]]-1)*100</f>
        <v>0.81628361109447045</v>
      </c>
      <c r="P22" s="58">
        <f>(PIB_ENC[[#This Row],[2011:III]]/PIB_ENC[[#This Row],[2010:III]]-1)*100</f>
        <v>5.0355079765705524</v>
      </c>
      <c r="Q22" s="58">
        <f>(PIB_ENC[[#This Row],[2011:IV]]/PIB_ENC[[#This Row],[2010:IV]]-1)*100</f>
        <v>9.0982901652441939</v>
      </c>
      <c r="R22" s="58">
        <f>(PIB_ENC[[#This Row],[2012:I]]/PIB_ENC[[#This Row],[2011:I]]-1)*100</f>
        <v>3.8290965785564124</v>
      </c>
      <c r="S22" s="58">
        <f>(PIB_ENC[[#This Row],[2012:II]]/PIB_ENC[[#This Row],[2011:II]]-1)*100</f>
        <v>1.0305988219537765</v>
      </c>
      <c r="T22" s="58">
        <f>(PIB_ENC[[#This Row],[2012:III]]/PIB_ENC[[#This Row],[2011:III]]-1)*100</f>
        <v>-0.54428970250273156</v>
      </c>
      <c r="U22" s="58">
        <f>(PIB_ENC[[#This Row],[2012:IV]]/PIB_ENC[[#This Row],[2011:IV]]-1)*100</f>
        <v>0.23872488904941314</v>
      </c>
      <c r="V22" s="58">
        <f>(PIB_ENC[[#This Row],[2013:I]]/PIB_ENC[[#This Row],[2012:I]]-1)*100</f>
        <v>3.2805550199336064</v>
      </c>
      <c r="W22" s="58">
        <f>(PIB_ENC[[#This Row],[2013:II]]/PIB_ENC[[#This Row],[2012:II]]-1)*100</f>
        <v>1.8131518341601982E-2</v>
      </c>
      <c r="X22" s="58">
        <f>(PIB_ENC[[#This Row],[2013:III]]/PIB_ENC[[#This Row],[2012:III]]-1)*100</f>
        <v>-0.2776351871858207</v>
      </c>
      <c r="Y22" s="58">
        <f>(PIB_ENC[[#This Row],[2013:IV]]/PIB_ENC[[#This Row],[2012:IV]]-1)*100</f>
        <v>-0.37698233237151157</v>
      </c>
      <c r="Z22" s="58">
        <f>(PIB_ENC[[#This Row],[2014:I]]/PIB_ENC[[#This Row],[2013:I]]-1)*100</f>
        <v>-0.34087749750122409</v>
      </c>
      <c r="AA22" s="58">
        <f>(PIB_ENC[[#This Row],[2014:II]]/PIB_ENC[[#This Row],[2013:II]]-1)*100</f>
        <v>1.1985882389771607</v>
      </c>
      <c r="AB22" s="58">
        <f>(PIB_ENC[[#This Row],[2014:III]]/PIB_ENC[[#This Row],[2013:III]]-1)*100</f>
        <v>2.2492362338300875</v>
      </c>
      <c r="AC22" s="58">
        <f>(PIB_ENC[[#This Row],[2014:IV]]/PIB_ENC[[#This Row],[2013:IV]]-1)*100</f>
        <v>-0.2457760409011911</v>
      </c>
      <c r="AD22" s="58">
        <f>(PIB_ENC[[#This Row],[2015:I]]/PIB_ENC[[#This Row],[2014:I]]-1)*100</f>
        <v>0.93908339415440523</v>
      </c>
      <c r="AE22" s="58">
        <f>(PIB_ENC[[#This Row],[2015:II]]/PIB_ENC[[#This Row],[2014:II]]-1)*100</f>
        <v>1.3554343360010046</v>
      </c>
      <c r="AF22" s="58">
        <f>(PIB_ENC[[#This Row],[2015:III]]/PIB_ENC[[#This Row],[2014:III]]-1)*100</f>
        <v>-1.8940593487762336</v>
      </c>
      <c r="AG22" s="58">
        <f>(PIB_ENC[[#This Row],[2015:IV]]/PIB_ENC[[#This Row],[2014:IV]]-1)*100</f>
        <v>3.2700913105268015</v>
      </c>
      <c r="AH22" s="58">
        <f>(PIB_ENC[[#This Row],[2016:I]]/PIB_ENC[[#This Row],[2015:I]]-1)*100</f>
        <v>4.6838816545913264</v>
      </c>
      <c r="AI22" s="58">
        <f>(PIB_ENC[[#This Row],[2016:II]]/PIB_ENC[[#This Row],[2015:II]]-1)*100</f>
        <v>3.3497924489712672</v>
      </c>
      <c r="AJ22" s="58">
        <f>(PIB_ENC[[#This Row],[2016:III]]/PIB_ENC[[#This Row],[2015:III]]-1)*100</f>
        <v>7.0654965589666219</v>
      </c>
      <c r="AK22" s="58">
        <f>(PIB_ENC[[#This Row],[2016:IV]]/PIB_ENC[[#This Row],[2015:IV]]-1)*100</f>
        <v>2.214778858103239</v>
      </c>
      <c r="AL22" s="58">
        <f>(PIB_ENC[[#This Row],[2017:I]]/PIB_ENC[[#This Row],[2016:I]]-1)*100</f>
        <v>6.750230030667459</v>
      </c>
      <c r="AM22" s="58">
        <f>(PIB_ENC[[#This Row],[2017:II]]/PIB_ENC[[#This Row],[2016:II]]-1)*100</f>
        <v>3.9416197591303881</v>
      </c>
      <c r="AN22" s="58">
        <f>(PIB_ENC[[#This Row],[2017:III]]/PIB_ENC[[#This Row],[2016:III]]-1)*100</f>
        <v>2.4925197271872035</v>
      </c>
      <c r="AO22" s="58">
        <f>(PIB_ENC[[#This Row],[2017:IV]]/PIB_ENC[[#This Row],[2016:IV]]-1)*100</f>
        <v>5.0060855642671376</v>
      </c>
      <c r="AP22" s="58">
        <f>(PIB_ENC[[#This Row],[2018:I]]/PIB_ENC[[#This Row],[2017:I]]-1)*100</f>
        <v>-1.2991787402134136</v>
      </c>
      <c r="AQ22" s="58">
        <f>(PIB_ENC[[#This Row],[2018:II]]/PIB_ENC[[#This Row],[2017:II]]-1)*100</f>
        <v>4.9882306301635371</v>
      </c>
      <c r="AR22" s="58">
        <f>(PIB_ENC[[#This Row],[2018:III]]/PIB_ENC[[#This Row],[2017:III]]-1)*100</f>
        <v>7.4236382870081608</v>
      </c>
      <c r="AS22" s="58">
        <f>(PIB_ENC[[#This Row],[2018:IV]]/PIB_ENC[[#This Row],[2017:IV]]-1)*100</f>
        <v>3.8821187598814699</v>
      </c>
      <c r="AT22" s="58">
        <f>(PIB_ENC[[#This Row],[2019:I]]/PIB_ENC[[#This Row],[2018:I]]-1)*100</f>
        <v>7.3332893324485671</v>
      </c>
      <c r="AU22" s="58">
        <f>(PIB_ENC[[#This Row],[2019:II]]/PIB_ENC[[#This Row],[2018:II]]-1)*100</f>
        <v>3.6454759245363677</v>
      </c>
      <c r="AV22" s="58">
        <f>(PIB_ENC[[#This Row],[2019:III]]/PIB_ENC[[#This Row],[2018:III]]-1)*100</f>
        <v>6.3133308333575</v>
      </c>
      <c r="AW22" s="58">
        <f>(PIB_ENC[[#This Row],[2019:IV]]/PIB_ENC[[#This Row],[2018:IV]]-1)*100</f>
        <v>10.314513145319637</v>
      </c>
      <c r="AX22" s="58">
        <f>(PIB_ENC[[#This Row],[2020:I]]/PIB_ENC[[#This Row],[2019:I]]-1)*100</f>
        <v>2.2800344616565438</v>
      </c>
      <c r="AY22" s="58">
        <f>(PIB_ENC[[#This Row],[2020:II]]/PIB_ENC[[#This Row],[2019:II]]-1)*100</f>
        <v>-33.444428665145495</v>
      </c>
      <c r="AZ22" s="58">
        <f>(PIB_ENC[[#This Row],[2020:III]]/PIB_ENC[[#This Row],[2019:III]]-1)*100</f>
        <v>-25.755584847623545</v>
      </c>
      <c r="BA22" s="58">
        <f>(PIB_ENC[[#This Row],[2020:IV]]/PIB_ENC[[#This Row],[2019:IV]]-1)*100</f>
        <v>-25.704401410121857</v>
      </c>
      <c r="BB22" s="58">
        <f>(PIB_ENC[[#This Row],[2021:I]]/PIB_ENC[[#This Row],[2020:I]]-1)*100</f>
        <v>-23.779523083496755</v>
      </c>
      <c r="BC22" s="58">
        <f>(PIB_ENC[[#This Row],[2021:II]]/PIB_ENC[[#This Row],[2020:II]]-1)*100</f>
        <v>31.475673452216647</v>
      </c>
      <c r="BD22" s="58">
        <f>(PIB_ENC[[#This Row],[2021:III]]/PIB_ENC[[#This Row],[2020:III]]-1)*100</f>
        <v>13.002748193351387</v>
      </c>
      <c r="BE22" s="58">
        <f>(PIB_ENC[[#This Row],[2021:IV]]/PIB_ENC[[#This Row],[2020:IV]]-1)*100</f>
        <v>20.137982257598352</v>
      </c>
      <c r="BF22" s="58">
        <f>(PIB_ENC[[#This Row],[2022:I]]/PIB_ENC[[#This Row],[2021:I]]-1)*100</f>
        <v>20.583333884426146</v>
      </c>
      <c r="BG22" s="58">
        <f>(PIB_ENC[[#This Row],[2022:II]]/PIB_ENC[[#This Row],[2021:II]]-1)*100</f>
        <v>14.170493380044547</v>
      </c>
      <c r="BH22" s="58">
        <f>(PIB_ENC[[#This Row],[2022:III]]/PIB_ENC[[#This Row],[2021:III]]-1)*100</f>
        <v>20.127323831109422</v>
      </c>
      <c r="BI22" s="58">
        <f>(PIB_ENC[[#This Row],[2022:IV]]/PIB_ENC[[#This Row],[2021:IV]]-1)*100</f>
        <v>9.8161254183622084</v>
      </c>
      <c r="BJ22" s="58">
        <f>(PIB_ENC[[#This Row],[2023:I]]/PIB_ENC[[#This Row],[2022:I]]-1)*100</f>
        <v>7.8203218602499458</v>
      </c>
      <c r="BK22" s="58">
        <f>(PIB_ENC[[#This Row],[2023:II]]/PIB_ENC[[#This Row],[2022:II]]-1)*100</f>
        <v>2.6098955888156805</v>
      </c>
      <c r="BL22" s="58">
        <f>(PIB_ENC[[#This Row],[2023:III]]/PIB_ENC[[#This Row],[2022:III]]-1)*100</f>
        <v>4.4668793184334366</v>
      </c>
      <c r="BM22" s="58">
        <f>(PIB_ENC[[#This Row],[2023:IV]]/PIB_ENC[[#This Row],[2022:IV]]-1)*100</f>
        <v>7.0100079471488996</v>
      </c>
      <c r="BN22" s="58">
        <f>(PIB_ENC[[#This Row],[2024:I]]/PIB_ENC[[#This Row],[2023:I]]-1)*100</f>
        <v>10.90870362174423</v>
      </c>
      <c r="BO22" s="58">
        <f>(PIB_ENC[[#This Row],[2024:II]]/PIB_ENC[[#This Row],[2023:II]]-1)*100</f>
        <v>8.530715774180365</v>
      </c>
    </row>
    <row r="24" spans="1:67" ht="15" customHeight="1" x14ac:dyDescent="0.2">
      <c r="A24" s="32" t="s">
        <v>113</v>
      </c>
    </row>
    <row r="25" spans="1:67" ht="15" customHeight="1" x14ac:dyDescent="0.2">
      <c r="A25" s="32"/>
    </row>
  </sheetData>
  <pageMargins left="5.2499999999999998E-2" right="0.70866141732283472" top="0.45572916666666669" bottom="0.74803149606299213" header="0.31496062992125984" footer="0.31496062992125984"/>
  <pageSetup paperSize="9" scale="14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0"/>
  <sheetViews>
    <sheetView showGridLines="0" view="pageLayout" zoomScaleNormal="100" workbookViewId="0">
      <selection activeCell="A7" sqref="A7"/>
    </sheetView>
  </sheetViews>
  <sheetFormatPr defaultColWidth="10" defaultRowHeight="15" customHeight="1" x14ac:dyDescent="0.25"/>
  <cols>
    <col min="1" max="1" width="33.425781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8" width="7.28515625" style="4" bestFit="1" customWidth="1"/>
    <col min="19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4" width="7.28515625" style="4" bestFit="1" customWidth="1"/>
    <col min="55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6" width="9.42578125" style="4" bestFit="1" customWidth="1"/>
    <col min="67" max="71" width="9.42578125" style="4" customWidth="1"/>
    <col min="72" max="16384" width="10" style="4"/>
  </cols>
  <sheetData>
    <row r="1" spans="1:71" ht="15" customHeight="1" x14ac:dyDescent="0.25">
      <c r="A1" s="5" t="s">
        <v>151</v>
      </c>
      <c r="B1" s="6"/>
      <c r="C1" s="6"/>
      <c r="D1" s="6"/>
      <c r="E1" s="6"/>
      <c r="F1" s="6"/>
      <c r="G1" s="6"/>
      <c r="H1" s="6"/>
    </row>
    <row r="2" spans="1:71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120</v>
      </c>
      <c r="BO2" s="127" t="s">
        <v>122</v>
      </c>
      <c r="BP2" s="127" t="s">
        <v>125</v>
      </c>
      <c r="BQ2" s="128" t="s">
        <v>132</v>
      </c>
      <c r="BR2" s="132" t="s">
        <v>141</v>
      </c>
      <c r="BS2" s="132" t="s">
        <v>154</v>
      </c>
    </row>
    <row r="3" spans="1:71" ht="15" customHeight="1" x14ac:dyDescent="0.25">
      <c r="A3" s="10" t="s">
        <v>83</v>
      </c>
      <c r="B3" s="11">
        <v>25032.649285769432</v>
      </c>
      <c r="C3" s="11">
        <v>25248.353930557365</v>
      </c>
      <c r="D3" s="11">
        <v>26049.070895649977</v>
      </c>
      <c r="E3" s="11">
        <v>29316.547160654965</v>
      </c>
      <c r="F3" s="11">
        <v>27505.908412868797</v>
      </c>
      <c r="G3" s="11">
        <v>26001.179177968919</v>
      </c>
      <c r="H3" s="11">
        <v>29129.434596021227</v>
      </c>
      <c r="I3" s="11">
        <v>30078.496362308208</v>
      </c>
      <c r="J3" s="11">
        <v>27795.864467138119</v>
      </c>
      <c r="K3" s="11">
        <v>30270.231330492657</v>
      </c>
      <c r="L3" s="11">
        <v>30585.802527167045</v>
      </c>
      <c r="M3" s="11">
        <v>31469.591419938119</v>
      </c>
      <c r="N3" s="11">
        <v>27779.248892641404</v>
      </c>
      <c r="O3" s="11">
        <v>30706.468592550922</v>
      </c>
      <c r="P3" s="11">
        <v>31296.97538494035</v>
      </c>
      <c r="Q3" s="11">
        <v>31824.103990697466</v>
      </c>
      <c r="R3" s="11">
        <v>29907.746014622968</v>
      </c>
      <c r="S3" s="11">
        <v>31090.425257993738</v>
      </c>
      <c r="T3" s="11">
        <v>33057.207750313602</v>
      </c>
      <c r="U3" s="11">
        <v>35588.391156496655</v>
      </c>
      <c r="V3" s="11">
        <v>31422.777990929775</v>
      </c>
      <c r="W3" s="11">
        <v>32189.880973728927</v>
      </c>
      <c r="X3" s="11">
        <v>33120.722943239831</v>
      </c>
      <c r="Y3" s="11">
        <v>36232.033861151154</v>
      </c>
      <c r="Z3" s="11">
        <v>33994.936584255927</v>
      </c>
      <c r="AA3" s="11">
        <v>32263.532724946876</v>
      </c>
      <c r="AB3" s="11">
        <v>33817.381393047741</v>
      </c>
      <c r="AC3" s="11">
        <v>36697.937710807862</v>
      </c>
      <c r="AD3" s="11">
        <v>33532.337999204356</v>
      </c>
      <c r="AE3" s="11">
        <v>32344.841166720911</v>
      </c>
      <c r="AF3" s="11">
        <v>35365.767863392903</v>
      </c>
      <c r="AG3" s="11">
        <v>37468.158512304544</v>
      </c>
      <c r="AH3" s="11">
        <v>33355.416967843332</v>
      </c>
      <c r="AI3" s="11">
        <v>33676.55102115847</v>
      </c>
      <c r="AJ3" s="11">
        <v>35520.024271272501</v>
      </c>
      <c r="AK3" s="11">
        <v>40102.094739725697</v>
      </c>
      <c r="AL3" s="11">
        <v>37950.461720784057</v>
      </c>
      <c r="AM3" s="11">
        <v>37192.892634849959</v>
      </c>
      <c r="AN3" s="11">
        <v>38060.837294513345</v>
      </c>
      <c r="AO3" s="11">
        <v>41466.486349852654</v>
      </c>
      <c r="AP3" s="11">
        <v>42288.54495229134</v>
      </c>
      <c r="AQ3" s="11">
        <v>42378.464007661445</v>
      </c>
      <c r="AR3" s="11">
        <v>40677.458275156627</v>
      </c>
      <c r="AS3" s="11">
        <v>43841.775764890583</v>
      </c>
      <c r="AT3" s="11">
        <v>42354.607123600996</v>
      </c>
      <c r="AU3" s="11">
        <v>43190.856248198179</v>
      </c>
      <c r="AV3" s="11">
        <v>44815.479832514313</v>
      </c>
      <c r="AW3" s="11">
        <v>48124.849795686481</v>
      </c>
      <c r="AX3" s="11">
        <v>43978.982569964632</v>
      </c>
      <c r="AY3" s="11">
        <v>45766.707743163963</v>
      </c>
      <c r="AZ3" s="11">
        <v>48366.402045805706</v>
      </c>
      <c r="BA3" s="11">
        <v>54347.758641065702</v>
      </c>
      <c r="BB3" s="11">
        <v>51821.415537676694</v>
      </c>
      <c r="BC3" s="11">
        <v>35953.541108399273</v>
      </c>
      <c r="BD3" s="11">
        <v>40366.635414393575</v>
      </c>
      <c r="BE3" s="11">
        <v>46141.339939530459</v>
      </c>
      <c r="BF3" s="11">
        <v>41536.61129168058</v>
      </c>
      <c r="BG3" s="11">
        <v>46471.366631686687</v>
      </c>
      <c r="BH3" s="11">
        <v>49552.428906538633</v>
      </c>
      <c r="BI3" s="11">
        <v>57544.722170094086</v>
      </c>
      <c r="BJ3" s="11">
        <v>53549.41546489016</v>
      </c>
      <c r="BK3" s="11">
        <v>56284.881655040321</v>
      </c>
      <c r="BL3" s="11">
        <v>57431.189633771755</v>
      </c>
      <c r="BM3" s="11">
        <v>63051.590246297761</v>
      </c>
      <c r="BN3" s="11">
        <v>60024.33175019818</v>
      </c>
      <c r="BO3" s="11">
        <v>60100.817969526492</v>
      </c>
      <c r="BP3" s="11">
        <v>64102.352044616775</v>
      </c>
      <c r="BQ3" s="11">
        <v>68282.472707881549</v>
      </c>
      <c r="BR3" s="11">
        <v>65368.345979393227</v>
      </c>
      <c r="BS3" s="11">
        <v>64703.507586540436</v>
      </c>
    </row>
    <row r="4" spans="1:71" ht="15" customHeight="1" x14ac:dyDescent="0.25">
      <c r="A4" s="12" t="s">
        <v>84</v>
      </c>
      <c r="B4" s="13">
        <v>19870.422015124266</v>
      </c>
      <c r="C4" s="13">
        <v>19714.795530829011</v>
      </c>
      <c r="D4" s="13">
        <v>19594.54615555481</v>
      </c>
      <c r="E4" s="13">
        <v>21387.439366412313</v>
      </c>
      <c r="F4" s="13">
        <v>21694.292243036361</v>
      </c>
      <c r="G4" s="13">
        <v>19955.70689719552</v>
      </c>
      <c r="H4" s="13">
        <v>21706.13486939108</v>
      </c>
      <c r="I4" s="13">
        <v>22580.15898935109</v>
      </c>
      <c r="J4" s="13">
        <v>21803.373944685787</v>
      </c>
      <c r="K4" s="13">
        <v>23314.996249821859</v>
      </c>
      <c r="L4" s="13">
        <v>23253.708369602518</v>
      </c>
      <c r="M4" s="13">
        <v>22651.794561304574</v>
      </c>
      <c r="N4" s="13">
        <v>21476.811842611467</v>
      </c>
      <c r="O4" s="13">
        <v>23401.098390099283</v>
      </c>
      <c r="P4" s="13">
        <v>23470.420743847859</v>
      </c>
      <c r="Q4" s="13">
        <v>23185.798989170537</v>
      </c>
      <c r="R4" s="13">
        <v>22455.791636278253</v>
      </c>
      <c r="S4" s="13">
        <v>23410.670482752725</v>
      </c>
      <c r="T4" s="13">
        <v>25144.536159655639</v>
      </c>
      <c r="U4" s="13">
        <v>26364.379878459491</v>
      </c>
      <c r="V4" s="13">
        <v>24595.180270505924</v>
      </c>
      <c r="W4" s="13">
        <v>24903.3201885956</v>
      </c>
      <c r="X4" s="13">
        <v>25890.173903469906</v>
      </c>
      <c r="Y4" s="13">
        <v>27001.880358294613</v>
      </c>
      <c r="Z4" s="13">
        <v>26844.545956045265</v>
      </c>
      <c r="AA4" s="13">
        <v>24630.719907148967</v>
      </c>
      <c r="AB4" s="13">
        <v>26651.240135145894</v>
      </c>
      <c r="AC4" s="13">
        <v>27043.148063382618</v>
      </c>
      <c r="AD4" s="13">
        <v>25683.198117424992</v>
      </c>
      <c r="AE4" s="13">
        <v>24170.411643448413</v>
      </c>
      <c r="AF4" s="13">
        <v>27167.422523346308</v>
      </c>
      <c r="AG4" s="13">
        <v>28131.874746019683</v>
      </c>
      <c r="AH4" s="13">
        <v>25232.586174179709</v>
      </c>
      <c r="AI4" s="13">
        <v>25017.366844942411</v>
      </c>
      <c r="AJ4" s="13">
        <v>27563.474225626596</v>
      </c>
      <c r="AK4" s="13">
        <v>29607.261755251289</v>
      </c>
      <c r="AL4" s="13">
        <v>29246.520543659644</v>
      </c>
      <c r="AM4" s="13">
        <v>28450.893057200952</v>
      </c>
      <c r="AN4" s="13">
        <v>29381.639053990417</v>
      </c>
      <c r="AO4" s="13">
        <v>31021.661345148983</v>
      </c>
      <c r="AP4" s="13">
        <v>34365.545451171958</v>
      </c>
      <c r="AQ4" s="13">
        <v>34084.703640918204</v>
      </c>
      <c r="AR4" s="13">
        <v>31839.590233359671</v>
      </c>
      <c r="AS4" s="13">
        <v>34197.26467455017</v>
      </c>
      <c r="AT4" s="13">
        <v>34053.098556745281</v>
      </c>
      <c r="AU4" s="13">
        <v>34076.836511551322</v>
      </c>
      <c r="AV4" s="13">
        <v>35501.139897277288</v>
      </c>
      <c r="AW4" s="13">
        <v>37511.219034426103</v>
      </c>
      <c r="AX4" s="13">
        <v>34145.361103335745</v>
      </c>
      <c r="AY4" s="13">
        <v>35308.47109133497</v>
      </c>
      <c r="AZ4" s="13">
        <v>37672.671727077039</v>
      </c>
      <c r="BA4" s="13">
        <v>41379.194078252251</v>
      </c>
      <c r="BB4" s="13">
        <v>41942.205876569846</v>
      </c>
      <c r="BC4" s="13">
        <v>25239.334612204417</v>
      </c>
      <c r="BD4" s="13">
        <v>28987.201164861617</v>
      </c>
      <c r="BE4" s="13">
        <v>32748.322346364122</v>
      </c>
      <c r="BF4" s="13">
        <v>29618.20452264987</v>
      </c>
      <c r="BG4" s="13">
        <v>33931.727943165803</v>
      </c>
      <c r="BH4" s="13">
        <v>37110.266229340392</v>
      </c>
      <c r="BI4" s="13">
        <v>43591.070304843939</v>
      </c>
      <c r="BJ4" s="13">
        <v>41663.51641489855</v>
      </c>
      <c r="BK4" s="13">
        <v>43521.231462255288</v>
      </c>
      <c r="BL4" s="13">
        <v>44292.068323544641</v>
      </c>
      <c r="BM4" s="13">
        <v>48142.082799301534</v>
      </c>
      <c r="BN4" s="13">
        <v>46883.971038975673</v>
      </c>
      <c r="BO4" s="13">
        <v>46603.391594500768</v>
      </c>
      <c r="BP4" s="13">
        <v>50215.744253086508</v>
      </c>
      <c r="BQ4" s="13">
        <v>52692.986413463499</v>
      </c>
      <c r="BR4" s="13">
        <v>51976.798337627275</v>
      </c>
      <c r="BS4" s="13">
        <v>49753.388432024127</v>
      </c>
    </row>
    <row r="5" spans="1:71" ht="15" customHeight="1" x14ac:dyDescent="0.25">
      <c r="A5" s="84" t="s">
        <v>140</v>
      </c>
      <c r="B5" s="14">
        <v>5162.2272706451658</v>
      </c>
      <c r="C5" s="14">
        <v>5533.5583997283547</v>
      </c>
      <c r="D5" s="14">
        <v>6454.5247400951703</v>
      </c>
      <c r="E5" s="14">
        <v>7929.1077942426537</v>
      </c>
      <c r="F5" s="14">
        <v>5811.616169832434</v>
      </c>
      <c r="G5" s="14">
        <v>6045.4722807734024</v>
      </c>
      <c r="H5" s="14">
        <v>7423.2997266301454</v>
      </c>
      <c r="I5" s="14">
        <v>7498.3373729571167</v>
      </c>
      <c r="J5" s="14">
        <v>5992.4905224523327</v>
      </c>
      <c r="K5" s="14">
        <v>6955.2350806707973</v>
      </c>
      <c r="L5" s="14">
        <v>7332.0941575645256</v>
      </c>
      <c r="M5" s="14">
        <v>8817.7968586335428</v>
      </c>
      <c r="N5" s="14">
        <v>6302.4370500299374</v>
      </c>
      <c r="O5" s="14">
        <v>7305.3702024516379</v>
      </c>
      <c r="P5" s="14">
        <v>7826.5546410924917</v>
      </c>
      <c r="Q5" s="14">
        <v>8638.3050015269291</v>
      </c>
      <c r="R5" s="14">
        <v>7451.9543783447134</v>
      </c>
      <c r="S5" s="14">
        <v>7679.7547752410146</v>
      </c>
      <c r="T5" s="14">
        <v>7912.671590657962</v>
      </c>
      <c r="U5" s="14">
        <v>9224.0112780371583</v>
      </c>
      <c r="V5" s="14">
        <v>6827.5977204238516</v>
      </c>
      <c r="W5" s="14">
        <v>7286.5607851333243</v>
      </c>
      <c r="X5" s="14">
        <v>7230.5490397699259</v>
      </c>
      <c r="Y5" s="14">
        <v>9230.1535028565359</v>
      </c>
      <c r="Z5" s="14">
        <v>7150.3906282106609</v>
      </c>
      <c r="AA5" s="14">
        <v>7632.8128177979079</v>
      </c>
      <c r="AB5" s="14">
        <v>7166.1412579018488</v>
      </c>
      <c r="AC5" s="14">
        <v>9654.7896474252375</v>
      </c>
      <c r="AD5" s="14">
        <v>7849.1398817793652</v>
      </c>
      <c r="AE5" s="14">
        <v>8174.4295232725017</v>
      </c>
      <c r="AF5" s="14">
        <v>8198.3453400465969</v>
      </c>
      <c r="AG5" s="14">
        <v>9336.2837662848633</v>
      </c>
      <c r="AH5" s="14">
        <v>8122.8307936636229</v>
      </c>
      <c r="AI5" s="14">
        <v>8659.1841762160639</v>
      </c>
      <c r="AJ5" s="14">
        <v>7956.5500456459085</v>
      </c>
      <c r="AK5" s="14">
        <v>10494.832984474404</v>
      </c>
      <c r="AL5" s="14">
        <v>8703.9411771244067</v>
      </c>
      <c r="AM5" s="14">
        <v>8741.9995776490032</v>
      </c>
      <c r="AN5" s="14">
        <v>8679.1982405229264</v>
      </c>
      <c r="AO5" s="14">
        <v>10444.825004703665</v>
      </c>
      <c r="AP5" s="14">
        <v>7922.9995011193841</v>
      </c>
      <c r="AQ5" s="14">
        <v>8293.7603667432486</v>
      </c>
      <c r="AR5" s="14">
        <v>8837.8680417969535</v>
      </c>
      <c r="AS5" s="14">
        <v>9644.5110903404147</v>
      </c>
      <c r="AT5" s="14">
        <v>8301.5085668557167</v>
      </c>
      <c r="AU5" s="14">
        <v>9114.0197366468637</v>
      </c>
      <c r="AV5" s="14">
        <v>9314.3399352370307</v>
      </c>
      <c r="AW5" s="14">
        <v>10613.630761260383</v>
      </c>
      <c r="AX5" s="14">
        <v>9833.6214666288852</v>
      </c>
      <c r="AY5" s="14">
        <v>10458.236651828995</v>
      </c>
      <c r="AZ5" s="14">
        <v>10693.730318728671</v>
      </c>
      <c r="BA5" s="14">
        <v>12968.564562813452</v>
      </c>
      <c r="BB5" s="14">
        <v>9879.2096611068428</v>
      </c>
      <c r="BC5" s="14">
        <v>10714.206496194856</v>
      </c>
      <c r="BD5" s="14">
        <v>11379.434249531962</v>
      </c>
      <c r="BE5" s="14">
        <v>13393.01759316634</v>
      </c>
      <c r="BF5" s="14">
        <v>11918.406769030711</v>
      </c>
      <c r="BG5" s="14">
        <v>12539.63868852089</v>
      </c>
      <c r="BH5" s="14">
        <v>12442.162677198243</v>
      </c>
      <c r="BI5" s="14">
        <v>13953.651865250151</v>
      </c>
      <c r="BJ5" s="14">
        <v>11885.899049991607</v>
      </c>
      <c r="BK5" s="14">
        <v>12763.650192785044</v>
      </c>
      <c r="BL5" s="14">
        <v>13139.121310227112</v>
      </c>
      <c r="BM5" s="14">
        <v>14909.507446996229</v>
      </c>
      <c r="BN5" s="14">
        <v>13140.360711222507</v>
      </c>
      <c r="BO5" s="14">
        <v>13497.426375025729</v>
      </c>
      <c r="BP5" s="14">
        <v>13886.607791530265</v>
      </c>
      <c r="BQ5" s="14">
        <v>15589.486294418064</v>
      </c>
      <c r="BR5" s="14">
        <v>13391.54764176595</v>
      </c>
      <c r="BS5" s="14">
        <v>14950.119154516309</v>
      </c>
    </row>
    <row r="6" spans="1:71" ht="15" customHeight="1" x14ac:dyDescent="0.25">
      <c r="A6" s="4" t="s">
        <v>85</v>
      </c>
      <c r="B6" s="13">
        <v>13894.232391865249</v>
      </c>
      <c r="C6" s="13">
        <v>17210.365400637253</v>
      </c>
      <c r="D6" s="13">
        <v>15411.175231932128</v>
      </c>
      <c r="E6" s="13">
        <v>16347.879879222966</v>
      </c>
      <c r="F6" s="13">
        <v>12646.409300231795</v>
      </c>
      <c r="G6" s="13">
        <v>15186.044346320141</v>
      </c>
      <c r="H6" s="13">
        <v>17526.566161616578</v>
      </c>
      <c r="I6" s="13">
        <v>22456.00339182881</v>
      </c>
      <c r="J6" s="13">
        <v>17578.333357643183</v>
      </c>
      <c r="K6" s="13">
        <v>14496.84361167787</v>
      </c>
      <c r="L6" s="13">
        <v>15014.247363484885</v>
      </c>
      <c r="M6" s="13">
        <v>14228.191565585821</v>
      </c>
      <c r="N6" s="13">
        <v>16149.665681632778</v>
      </c>
      <c r="O6" s="13">
        <v>17754.863617953604</v>
      </c>
      <c r="P6" s="13">
        <v>16459.596176316245</v>
      </c>
      <c r="Q6" s="13">
        <v>17953.545183242877</v>
      </c>
      <c r="R6" s="13">
        <v>17124.893077808818</v>
      </c>
      <c r="S6" s="13">
        <v>20933.560119804704</v>
      </c>
      <c r="T6" s="13">
        <v>17861.890488696612</v>
      </c>
      <c r="U6" s="13">
        <v>16955.90245391789</v>
      </c>
      <c r="V6" s="13">
        <v>14156.360573782034</v>
      </c>
      <c r="W6" s="13">
        <v>14039.817736748066</v>
      </c>
      <c r="X6" s="13">
        <v>15750.919106779535</v>
      </c>
      <c r="Y6" s="13">
        <v>14186.875104503833</v>
      </c>
      <c r="Z6" s="13">
        <v>10241.842756890852</v>
      </c>
      <c r="AA6" s="13">
        <v>14253.743086705381</v>
      </c>
      <c r="AB6" s="13">
        <v>12269.179356761048</v>
      </c>
      <c r="AC6" s="13">
        <v>13777.817328834277</v>
      </c>
      <c r="AD6" s="13">
        <v>12950.897762664961</v>
      </c>
      <c r="AE6" s="13">
        <v>15823.38933133156</v>
      </c>
      <c r="AF6" s="13">
        <v>17496.136003191445</v>
      </c>
      <c r="AG6" s="13">
        <v>13065.949078045513</v>
      </c>
      <c r="AH6" s="13">
        <v>13516.022680218983</v>
      </c>
      <c r="AI6" s="13">
        <v>15787.876295107442</v>
      </c>
      <c r="AJ6" s="13">
        <v>10004.737286432202</v>
      </c>
      <c r="AK6" s="13">
        <v>12361.887738241338</v>
      </c>
      <c r="AL6" s="13">
        <v>9617.8497381297439</v>
      </c>
      <c r="AM6" s="13">
        <v>14164.049116206554</v>
      </c>
      <c r="AN6" s="13">
        <v>15985.769101007187</v>
      </c>
      <c r="AO6" s="13">
        <v>12889.042044656508</v>
      </c>
      <c r="AP6" s="13">
        <v>11123.709669742328</v>
      </c>
      <c r="AQ6" s="13">
        <v>14203.060116228662</v>
      </c>
      <c r="AR6" s="13">
        <v>15968.868712489899</v>
      </c>
      <c r="AS6" s="13">
        <v>15893.597501539116</v>
      </c>
      <c r="AT6" s="13">
        <v>8928.6952357086939</v>
      </c>
      <c r="AU6" s="13">
        <v>15887.741618462171</v>
      </c>
      <c r="AV6" s="13">
        <v>18137.879391787803</v>
      </c>
      <c r="AW6" s="13">
        <v>13663.388754041382</v>
      </c>
      <c r="AX6" s="13">
        <v>10866.942607965551</v>
      </c>
      <c r="AY6" s="13">
        <v>14044.506173271277</v>
      </c>
      <c r="AZ6" s="13">
        <v>15943.888231683281</v>
      </c>
      <c r="BA6" s="13">
        <v>11123.479987079914</v>
      </c>
      <c r="BB6" s="13">
        <v>6998.3587525227349</v>
      </c>
      <c r="BC6" s="13">
        <v>12471.219762556186</v>
      </c>
      <c r="BD6" s="13">
        <v>16927.850284501354</v>
      </c>
      <c r="BE6" s="13">
        <v>14668.176200419724</v>
      </c>
      <c r="BF6" s="13">
        <v>13870.168621164687</v>
      </c>
      <c r="BG6" s="13">
        <v>14516.777221541659</v>
      </c>
      <c r="BH6" s="13">
        <v>13824.619236834518</v>
      </c>
      <c r="BI6" s="13">
        <v>10865.090920459132</v>
      </c>
      <c r="BJ6" s="13">
        <v>7921.2248282322798</v>
      </c>
      <c r="BK6" s="13">
        <v>12611.93131810446</v>
      </c>
      <c r="BL6" s="13">
        <v>17397.179243124443</v>
      </c>
      <c r="BM6" s="13">
        <v>13623.656610538774</v>
      </c>
      <c r="BN6" s="13">
        <v>12362.903019387219</v>
      </c>
      <c r="BO6" s="13">
        <v>12417.556091261864</v>
      </c>
      <c r="BP6" s="13">
        <v>16749.834190084308</v>
      </c>
      <c r="BQ6" s="13">
        <v>10373.979040519103</v>
      </c>
      <c r="BR6" s="13">
        <v>10011.460398125864</v>
      </c>
      <c r="BS6" s="13">
        <v>13593.247947873233</v>
      </c>
    </row>
    <row r="7" spans="1:71" ht="15" customHeight="1" x14ac:dyDescent="0.25">
      <c r="A7" s="15" t="s">
        <v>86</v>
      </c>
      <c r="B7" s="14">
        <v>10660.342043197114</v>
      </c>
      <c r="C7" s="14">
        <v>11510.721001397726</v>
      </c>
      <c r="D7" s="14">
        <v>9993.6043332922891</v>
      </c>
      <c r="E7" s="14">
        <v>12712.079351854252</v>
      </c>
      <c r="F7" s="14">
        <v>13166.191209936638</v>
      </c>
      <c r="G7" s="14">
        <v>12642.501278447478</v>
      </c>
      <c r="H7" s="14">
        <v>12197.100617289529</v>
      </c>
      <c r="I7" s="14">
        <v>12691.014995672402</v>
      </c>
      <c r="J7" s="14">
        <v>10347.42989891511</v>
      </c>
      <c r="K7" s="14">
        <v>10703.788431023797</v>
      </c>
      <c r="L7" s="14">
        <v>10963.971309774601</v>
      </c>
      <c r="M7" s="14">
        <v>11034.08153890352</v>
      </c>
      <c r="N7" s="14">
        <v>10681.198469027446</v>
      </c>
      <c r="O7" s="14">
        <v>10851.555248686738</v>
      </c>
      <c r="P7" s="14">
        <v>12064.731727617531</v>
      </c>
      <c r="Q7" s="14">
        <v>12422.692732325229</v>
      </c>
      <c r="R7" s="14">
        <v>11834.281838426828</v>
      </c>
      <c r="S7" s="14">
        <v>12056.991350754057</v>
      </c>
      <c r="T7" s="14">
        <v>14326.269255072199</v>
      </c>
      <c r="U7" s="14">
        <v>15125.990948356517</v>
      </c>
      <c r="V7" s="14">
        <v>14917.964295189266</v>
      </c>
      <c r="W7" s="14">
        <v>15553.139026318977</v>
      </c>
      <c r="X7" s="14">
        <v>16070.654570036417</v>
      </c>
      <c r="Y7" s="14">
        <v>15323.578931598046</v>
      </c>
      <c r="Z7" s="14">
        <v>15402.55179272743</v>
      </c>
      <c r="AA7" s="14">
        <v>15290.243985115672</v>
      </c>
      <c r="AB7" s="14">
        <v>15979.459430426219</v>
      </c>
      <c r="AC7" s="14">
        <v>16561.138922311609</v>
      </c>
      <c r="AD7" s="14">
        <v>15450.943972708379</v>
      </c>
      <c r="AE7" s="14">
        <v>14414.135516640388</v>
      </c>
      <c r="AF7" s="14">
        <v>13884.727713608399</v>
      </c>
      <c r="AG7" s="14">
        <v>19404.913711469355</v>
      </c>
      <c r="AH7" s="14">
        <v>18410.186185027804</v>
      </c>
      <c r="AI7" s="14">
        <v>16606.135923722337</v>
      </c>
      <c r="AJ7" s="14">
        <v>17986.921381899705</v>
      </c>
      <c r="AK7" s="14">
        <v>18535.320509350153</v>
      </c>
      <c r="AL7" s="14">
        <v>20226.241875198244</v>
      </c>
      <c r="AM7" s="14">
        <v>16973.27445992341</v>
      </c>
      <c r="AN7" s="14">
        <v>18003.014822060755</v>
      </c>
      <c r="AO7" s="14">
        <v>21274.44684281759</v>
      </c>
      <c r="AP7" s="14">
        <v>22453.00005398336</v>
      </c>
      <c r="AQ7" s="14">
        <v>17135.731457664846</v>
      </c>
      <c r="AR7" s="14">
        <v>19567.212602239641</v>
      </c>
      <c r="AS7" s="14">
        <v>23002.399886112154</v>
      </c>
      <c r="AT7" s="14">
        <v>24606.988205625708</v>
      </c>
      <c r="AU7" s="14">
        <v>22307.901162238712</v>
      </c>
      <c r="AV7" s="14">
        <v>21508.200134995241</v>
      </c>
      <c r="AW7" s="14">
        <v>26054.544497140341</v>
      </c>
      <c r="AX7" s="14">
        <v>26338.0695709356</v>
      </c>
      <c r="AY7" s="14">
        <v>23988.591255584688</v>
      </c>
      <c r="AZ7" s="14">
        <v>24142.847317541538</v>
      </c>
      <c r="BA7" s="14">
        <v>29135.607855938168</v>
      </c>
      <c r="BB7" s="14">
        <v>26011.872911268089</v>
      </c>
      <c r="BC7" s="14">
        <v>5744.2918396989089</v>
      </c>
      <c r="BD7" s="14">
        <v>5328.2912907672035</v>
      </c>
      <c r="BE7" s="14">
        <v>7512.7639582657985</v>
      </c>
      <c r="BF7" s="14">
        <v>8166.1696656054391</v>
      </c>
      <c r="BG7" s="14">
        <v>9372.1129230487841</v>
      </c>
      <c r="BH7" s="14">
        <v>11523.811335859196</v>
      </c>
      <c r="BI7" s="14">
        <v>16555.142075486579</v>
      </c>
      <c r="BJ7" s="14">
        <v>20629.319628531681</v>
      </c>
      <c r="BK7" s="14">
        <v>21141.296776109953</v>
      </c>
      <c r="BL7" s="14">
        <v>24341.662666326385</v>
      </c>
      <c r="BM7" s="14">
        <v>25038.523929031991</v>
      </c>
      <c r="BN7" s="14">
        <v>26681.907230935209</v>
      </c>
      <c r="BO7" s="14">
        <v>20963.343014078022</v>
      </c>
      <c r="BP7" s="14">
        <v>24349.51151130009</v>
      </c>
      <c r="BQ7" s="14">
        <v>26967.089837395601</v>
      </c>
      <c r="BR7" s="14">
        <v>31989.800532481007</v>
      </c>
      <c r="BS7" s="14">
        <v>26654.021681545815</v>
      </c>
    </row>
    <row r="8" spans="1:71" ht="15" customHeight="1" x14ac:dyDescent="0.25">
      <c r="A8" s="12" t="s">
        <v>87</v>
      </c>
      <c r="B8" s="13">
        <v>657.33980926071445</v>
      </c>
      <c r="C8" s="13">
        <v>630.94586613152285</v>
      </c>
      <c r="D8" s="13">
        <v>380.64781224612909</v>
      </c>
      <c r="E8" s="13">
        <v>552.97700393298555</v>
      </c>
      <c r="F8" s="13">
        <v>738.48888232578486</v>
      </c>
      <c r="G8" s="13">
        <v>659.1167560353681</v>
      </c>
      <c r="H8" s="13">
        <v>927.70201080449988</v>
      </c>
      <c r="I8" s="13">
        <v>763.32209539613336</v>
      </c>
      <c r="J8" s="13">
        <v>450.95961597658066</v>
      </c>
      <c r="K8" s="13">
        <v>698.97898678383456</v>
      </c>
      <c r="L8" s="13">
        <v>841.98162215300397</v>
      </c>
      <c r="M8" s="13">
        <v>852.37666388885782</v>
      </c>
      <c r="N8" s="13">
        <v>773.81915462801123</v>
      </c>
      <c r="O8" s="13">
        <v>1197.8672864787</v>
      </c>
      <c r="P8" s="13">
        <v>664.45627570408578</v>
      </c>
      <c r="Q8" s="13">
        <v>1485.0724046335465</v>
      </c>
      <c r="R8" s="13">
        <v>1223.779434868788</v>
      </c>
      <c r="S8" s="13">
        <v>1358.1120807930688</v>
      </c>
      <c r="T8" s="13">
        <v>1175.0760558524528</v>
      </c>
      <c r="U8" s="13">
        <v>1578.8572439020759</v>
      </c>
      <c r="V8" s="13">
        <v>982.81004629994777</v>
      </c>
      <c r="W8" s="13">
        <v>1564.0162644439729</v>
      </c>
      <c r="X8" s="13">
        <v>1462.3264399284769</v>
      </c>
      <c r="Y8" s="13">
        <v>959.09676452395729</v>
      </c>
      <c r="Z8" s="13">
        <v>780.14104841778476</v>
      </c>
      <c r="AA8" s="13">
        <v>1677.048364757776</v>
      </c>
      <c r="AB8" s="13">
        <v>1878.5810900744425</v>
      </c>
      <c r="AC8" s="13">
        <v>1684.1593137897476</v>
      </c>
      <c r="AD8" s="13">
        <v>1428.1307497562407</v>
      </c>
      <c r="AE8" s="13">
        <v>1074.5020156065757</v>
      </c>
      <c r="AF8" s="13">
        <v>1917.1292941658</v>
      </c>
      <c r="AG8" s="13">
        <v>2961.88395621568</v>
      </c>
      <c r="AH8" s="13">
        <v>3342.69610093543</v>
      </c>
      <c r="AI8" s="13">
        <v>3656.3915542392697</v>
      </c>
      <c r="AJ8" s="13">
        <v>3207.1802598581412</v>
      </c>
      <c r="AK8" s="13">
        <v>3697.1260849671603</v>
      </c>
      <c r="AL8" s="13">
        <v>3524.1698333530198</v>
      </c>
      <c r="AM8" s="13">
        <v>2957.4094270435589</v>
      </c>
      <c r="AN8" s="13">
        <v>2778.7661384330586</v>
      </c>
      <c r="AO8" s="13">
        <v>3152.3656011703611</v>
      </c>
      <c r="AP8" s="13">
        <v>3259.12887189412</v>
      </c>
      <c r="AQ8" s="13">
        <v>2978.583654798093</v>
      </c>
      <c r="AR8" s="13">
        <v>3054.0444998299536</v>
      </c>
      <c r="AS8" s="13">
        <v>4652.2909734778323</v>
      </c>
      <c r="AT8" s="13">
        <v>5277.3830132888897</v>
      </c>
      <c r="AU8" s="13">
        <v>5569.2733948637506</v>
      </c>
      <c r="AV8" s="13">
        <v>5817.5190466031545</v>
      </c>
      <c r="AW8" s="13">
        <v>6499.3995452442032</v>
      </c>
      <c r="AX8" s="13">
        <v>5724.0298429997802</v>
      </c>
      <c r="AY8" s="13">
        <v>5729.7529269981096</v>
      </c>
      <c r="AZ8" s="13">
        <v>5084.2817928371896</v>
      </c>
      <c r="BA8" s="13">
        <v>6254.9184371649208</v>
      </c>
      <c r="BB8" s="13">
        <v>4525.6938072982975</v>
      </c>
      <c r="BC8" s="13">
        <v>1575.7132737236595</v>
      </c>
      <c r="BD8" s="13">
        <v>1807.7579821181976</v>
      </c>
      <c r="BE8" s="13">
        <v>2609.4539368598457</v>
      </c>
      <c r="BF8" s="13">
        <v>2809.1216900106569</v>
      </c>
      <c r="BG8" s="13">
        <v>3797.6663182335087</v>
      </c>
      <c r="BH8" s="13">
        <v>3567.2471386389348</v>
      </c>
      <c r="BI8" s="13">
        <v>4164.0548531169006</v>
      </c>
      <c r="BJ8" s="13">
        <v>5992.5759168609202</v>
      </c>
      <c r="BK8" s="13">
        <v>7280.9119587257983</v>
      </c>
      <c r="BL8" s="13">
        <v>7730.3405516229977</v>
      </c>
      <c r="BM8" s="13">
        <v>6038.4675727902868</v>
      </c>
      <c r="BN8" s="13">
        <v>8398.3466157399998</v>
      </c>
      <c r="BO8" s="13">
        <v>6039.7869861099998</v>
      </c>
      <c r="BP8" s="13">
        <v>4661.2321996299997</v>
      </c>
      <c r="BQ8" s="13">
        <v>7091.9472281600001</v>
      </c>
      <c r="BR8" s="13">
        <v>9841.5802565499998</v>
      </c>
      <c r="BS8" s="13">
        <v>7983.5885421500006</v>
      </c>
    </row>
    <row r="9" spans="1:71" ht="15" customHeight="1" x14ac:dyDescent="0.25">
      <c r="A9" s="12" t="s">
        <v>88</v>
      </c>
      <c r="B9" s="13">
        <v>10003.002233936399</v>
      </c>
      <c r="C9" s="13">
        <v>10879.775135266202</v>
      </c>
      <c r="D9" s="13">
        <v>9612.9565210461606</v>
      </c>
      <c r="E9" s="13">
        <v>12159.102347921265</v>
      </c>
      <c r="F9" s="13">
        <v>12427.702327610852</v>
      </c>
      <c r="G9" s="13">
        <v>11983.384522412111</v>
      </c>
      <c r="H9" s="13">
        <v>11269.398606485029</v>
      </c>
      <c r="I9" s="13">
        <v>11927.692900276268</v>
      </c>
      <c r="J9" s="13">
        <v>9896.4702829385296</v>
      </c>
      <c r="K9" s="13">
        <v>10004.809444239963</v>
      </c>
      <c r="L9" s="13">
        <v>10121.989687621595</v>
      </c>
      <c r="M9" s="13">
        <v>10181.704875014661</v>
      </c>
      <c r="N9" s="13">
        <v>9907.3793143994353</v>
      </c>
      <c r="O9" s="13">
        <v>9653.6879622080378</v>
      </c>
      <c r="P9" s="13">
        <v>11400.275451913445</v>
      </c>
      <c r="Q9" s="13">
        <v>10937.620327691684</v>
      </c>
      <c r="R9" s="13">
        <v>10610.502403558041</v>
      </c>
      <c r="S9" s="13">
        <v>10698.879269960986</v>
      </c>
      <c r="T9" s="13">
        <v>13151.193199219746</v>
      </c>
      <c r="U9" s="13">
        <v>13547.13370445444</v>
      </c>
      <c r="V9" s="13">
        <v>13935.154248889317</v>
      </c>
      <c r="W9" s="13">
        <v>13989.122761875004</v>
      </c>
      <c r="X9" s="13">
        <v>14608.328130107939</v>
      </c>
      <c r="Y9" s="13">
        <v>14364.482167074088</v>
      </c>
      <c r="Z9" s="13">
        <v>14622.410744309647</v>
      </c>
      <c r="AA9" s="13">
        <v>13613.195620357896</v>
      </c>
      <c r="AB9" s="13">
        <v>14100.878340351777</v>
      </c>
      <c r="AC9" s="13">
        <v>14876.97960852186</v>
      </c>
      <c r="AD9" s="13">
        <v>14022.813222952138</v>
      </c>
      <c r="AE9" s="13">
        <v>13339.633501033813</v>
      </c>
      <c r="AF9" s="13">
        <v>11967.5984194426</v>
      </c>
      <c r="AG9" s="13">
        <v>16443.029755253676</v>
      </c>
      <c r="AH9" s="13">
        <v>15067.490084092375</v>
      </c>
      <c r="AI9" s="13">
        <v>12949.744369483069</v>
      </c>
      <c r="AJ9" s="13">
        <v>14779.741122041563</v>
      </c>
      <c r="AK9" s="13">
        <v>14838.194424382997</v>
      </c>
      <c r="AL9" s="13">
        <v>16702.072041845226</v>
      </c>
      <c r="AM9" s="13">
        <v>14015.865032879849</v>
      </c>
      <c r="AN9" s="13">
        <v>15224.248683627697</v>
      </c>
      <c r="AO9" s="13">
        <v>18122.081241647229</v>
      </c>
      <c r="AP9" s="13">
        <v>19193.871182089239</v>
      </c>
      <c r="AQ9" s="13">
        <v>14157.147802866755</v>
      </c>
      <c r="AR9" s="13">
        <v>16513.168102409687</v>
      </c>
      <c r="AS9" s="13">
        <v>18350.108912634321</v>
      </c>
      <c r="AT9" s="13">
        <v>19329.605192336821</v>
      </c>
      <c r="AU9" s="13">
        <v>16738.627767374961</v>
      </c>
      <c r="AV9" s="13">
        <v>15690.681088392086</v>
      </c>
      <c r="AW9" s="13">
        <v>19555.144951896138</v>
      </c>
      <c r="AX9" s="13">
        <v>20614.039727935822</v>
      </c>
      <c r="AY9" s="13">
        <v>18258.838328586578</v>
      </c>
      <c r="AZ9" s="13">
        <v>19058.565524704347</v>
      </c>
      <c r="BA9" s="13">
        <v>22880.689418773247</v>
      </c>
      <c r="BB9" s="13">
        <v>21486.179103969789</v>
      </c>
      <c r="BC9" s="13">
        <v>4168.5785659752501</v>
      </c>
      <c r="BD9" s="13">
        <v>3520.5333086490059</v>
      </c>
      <c r="BE9" s="13">
        <v>4903.3100214059532</v>
      </c>
      <c r="BF9" s="13">
        <v>5357.0479755947817</v>
      </c>
      <c r="BG9" s="13">
        <v>5574.4466048152763</v>
      </c>
      <c r="BH9" s="13">
        <v>7956.5641972202611</v>
      </c>
      <c r="BI9" s="13">
        <v>12391.087222369681</v>
      </c>
      <c r="BJ9" s="13">
        <v>14636.743711670759</v>
      </c>
      <c r="BK9" s="13">
        <v>13860.384817384154</v>
      </c>
      <c r="BL9" s="13">
        <v>16611.322114703387</v>
      </c>
      <c r="BM9" s="13">
        <v>19000.056356241705</v>
      </c>
      <c r="BN9" s="13">
        <v>18283.560615195209</v>
      </c>
      <c r="BO9" s="13">
        <v>14923.556027968019</v>
      </c>
      <c r="BP9" s="13">
        <v>19688.279311670092</v>
      </c>
      <c r="BQ9" s="13">
        <v>19875.142609235601</v>
      </c>
      <c r="BR9" s="13">
        <v>22148.220275931009</v>
      </c>
      <c r="BS9" s="13">
        <v>18670.433139395813</v>
      </c>
    </row>
    <row r="10" spans="1:71" ht="15" customHeight="1" x14ac:dyDescent="0.25">
      <c r="A10" s="15" t="s">
        <v>89</v>
      </c>
      <c r="B10" s="14">
        <v>17635.388089566834</v>
      </c>
      <c r="C10" s="14">
        <v>20693.093695002175</v>
      </c>
      <c r="D10" s="14">
        <v>19619.767534153842</v>
      </c>
      <c r="E10" s="14">
        <v>22454.470587307878</v>
      </c>
      <c r="F10" s="14">
        <v>19258.275852116101</v>
      </c>
      <c r="G10" s="14">
        <v>19515.876356241111</v>
      </c>
      <c r="H10" s="14">
        <v>21361.171034180319</v>
      </c>
      <c r="I10" s="14">
        <v>23461.537607972969</v>
      </c>
      <c r="J10" s="14">
        <v>19152.68244769744</v>
      </c>
      <c r="K10" s="14">
        <v>19419.934709675847</v>
      </c>
      <c r="L10" s="14">
        <v>18549.611728864551</v>
      </c>
      <c r="M10" s="14">
        <v>19113.77593550691</v>
      </c>
      <c r="N10" s="14">
        <v>18363.966474532484</v>
      </c>
      <c r="O10" s="14">
        <v>20816.476204165047</v>
      </c>
      <c r="P10" s="14">
        <v>21421.163654466272</v>
      </c>
      <c r="Q10" s="14">
        <v>23380.129364468805</v>
      </c>
      <c r="R10" s="14">
        <v>21107.946501742383</v>
      </c>
      <c r="S10" s="14">
        <v>23995.960461510567</v>
      </c>
      <c r="T10" s="14">
        <v>24331.850657415383</v>
      </c>
      <c r="U10" s="14">
        <v>24162.446091596237</v>
      </c>
      <c r="V10" s="14">
        <v>21092.374811120713</v>
      </c>
      <c r="W10" s="14">
        <v>21980.261055342115</v>
      </c>
      <c r="X10" s="14">
        <v>23532.141136097882</v>
      </c>
      <c r="Y10" s="14">
        <v>21224.779111445143</v>
      </c>
      <c r="Z10" s="14">
        <v>17983.042987309207</v>
      </c>
      <c r="AA10" s="14">
        <v>20942.836519390792</v>
      </c>
      <c r="AB10" s="14">
        <v>20379.162098747656</v>
      </c>
      <c r="AC10" s="14">
        <v>22698.021467383212</v>
      </c>
      <c r="AD10" s="14">
        <v>20090.366740950296</v>
      </c>
      <c r="AE10" s="14">
        <v>21136.224618409757</v>
      </c>
      <c r="AF10" s="14">
        <v>24679.906678824125</v>
      </c>
      <c r="AG10" s="14">
        <v>25745.053593098535</v>
      </c>
      <c r="AH10" s="14">
        <v>22710.782682463152</v>
      </c>
      <c r="AI10" s="14">
        <v>23522.900813035994</v>
      </c>
      <c r="AJ10" s="14">
        <v>21537.159329525639</v>
      </c>
      <c r="AK10" s="14">
        <v>24181.518174975208</v>
      </c>
      <c r="AL10" s="14">
        <v>22471.7384416901</v>
      </c>
      <c r="AM10" s="14">
        <v>23508.427360194855</v>
      </c>
      <c r="AN10" s="14">
        <v>26430.111321260421</v>
      </c>
      <c r="AO10" s="14">
        <v>26992.01387685462</v>
      </c>
      <c r="AP10" s="14">
        <v>26615.430143723202</v>
      </c>
      <c r="AQ10" s="14">
        <v>26593.035623186053</v>
      </c>
      <c r="AR10" s="14">
        <v>28228.850207895426</v>
      </c>
      <c r="AS10" s="14">
        <v>31801.331025195323</v>
      </c>
      <c r="AT10" s="14">
        <v>27144.508723507592</v>
      </c>
      <c r="AU10" s="14">
        <v>31611.459688960334</v>
      </c>
      <c r="AV10" s="14">
        <v>31678.756885206654</v>
      </c>
      <c r="AW10" s="14">
        <v>33160.169702325431</v>
      </c>
      <c r="AX10" s="14">
        <v>28439.39888219762</v>
      </c>
      <c r="AY10" s="14">
        <v>30834.685728876007</v>
      </c>
      <c r="AZ10" s="14">
        <v>32328.023928699717</v>
      </c>
      <c r="BA10" s="14">
        <v>34613.086460226652</v>
      </c>
      <c r="BB10" s="14">
        <v>30387.88889455963</v>
      </c>
      <c r="BC10" s="14">
        <v>18728.377125232706</v>
      </c>
      <c r="BD10" s="14">
        <v>21214.227183830659</v>
      </c>
      <c r="BE10" s="14">
        <v>23295.466796377004</v>
      </c>
      <c r="BF10" s="14">
        <v>21877.555582059871</v>
      </c>
      <c r="BG10" s="14">
        <v>24555.980233082304</v>
      </c>
      <c r="BH10" s="14">
        <v>26323.228885433637</v>
      </c>
      <c r="BI10" s="14">
        <v>29773.402299424186</v>
      </c>
      <c r="BJ10" s="14">
        <v>28431.012111435335</v>
      </c>
      <c r="BK10" s="14">
        <v>33837.386750631755</v>
      </c>
      <c r="BL10" s="14">
        <v>37812.199893023935</v>
      </c>
      <c r="BM10" s="14">
        <v>37313.613244908971</v>
      </c>
      <c r="BN10" s="14">
        <v>37119.740021629099</v>
      </c>
      <c r="BO10" s="14">
        <v>32450.062680325947</v>
      </c>
      <c r="BP10" s="14">
        <v>40308.057398225297</v>
      </c>
      <c r="BQ10" s="14">
        <v>35543.228614594955</v>
      </c>
      <c r="BR10" s="14">
        <v>37245.587017662598</v>
      </c>
      <c r="BS10" s="14">
        <v>37633.586574444802</v>
      </c>
    </row>
    <row r="11" spans="1:71" ht="15" customHeight="1" x14ac:dyDescent="0.25">
      <c r="A11" s="12" t="s">
        <v>90</v>
      </c>
      <c r="B11" s="13">
        <v>13474.014554366137</v>
      </c>
      <c r="C11" s="13">
        <v>16215.043805515952</v>
      </c>
      <c r="D11" s="13">
        <v>15200.937449763311</v>
      </c>
      <c r="E11" s="13">
        <v>17454.426618502839</v>
      </c>
      <c r="F11" s="13">
        <v>14391.344899029205</v>
      </c>
      <c r="G11" s="13">
        <v>14679.148415828187</v>
      </c>
      <c r="H11" s="13">
        <v>16492.513862224194</v>
      </c>
      <c r="I11" s="13">
        <v>18442.271071633069</v>
      </c>
      <c r="J11" s="13">
        <v>14626.883708269801</v>
      </c>
      <c r="K11" s="13">
        <v>14606.961681401413</v>
      </c>
      <c r="L11" s="13">
        <v>13558.470226135911</v>
      </c>
      <c r="M11" s="13">
        <v>14197.243600698061</v>
      </c>
      <c r="N11" s="13">
        <v>14232.450266644713</v>
      </c>
      <c r="O11" s="13">
        <v>16680.081735937147</v>
      </c>
      <c r="P11" s="13">
        <v>16397.785704199199</v>
      </c>
      <c r="Q11" s="13">
        <v>17136.438984413551</v>
      </c>
      <c r="R11" s="13">
        <v>16480.991395117078</v>
      </c>
      <c r="S11" s="13">
        <v>19331.733383192706</v>
      </c>
      <c r="T11" s="13">
        <v>19486.14519878459</v>
      </c>
      <c r="U11" s="13">
        <v>19331.744521466422</v>
      </c>
      <c r="V11" s="13">
        <v>16246.797351502708</v>
      </c>
      <c r="W11" s="13">
        <v>17109.123817405394</v>
      </c>
      <c r="X11" s="13">
        <v>15794.476139588976</v>
      </c>
      <c r="Y11" s="13">
        <v>16279.959687230954</v>
      </c>
      <c r="Z11" s="13">
        <v>12609.370228009084</v>
      </c>
      <c r="AA11" s="13">
        <v>15418.085376547593</v>
      </c>
      <c r="AB11" s="13">
        <v>14586.756305056604</v>
      </c>
      <c r="AC11" s="13">
        <v>16962.645349261529</v>
      </c>
      <c r="AD11" s="13">
        <v>14666.960517448659</v>
      </c>
      <c r="AE11" s="13">
        <v>15281.494860010707</v>
      </c>
      <c r="AF11" s="13">
        <v>18957.143188920345</v>
      </c>
      <c r="AG11" s="13">
        <v>18901.468548030185</v>
      </c>
      <c r="AH11" s="13">
        <v>17292.284687760111</v>
      </c>
      <c r="AI11" s="13">
        <v>17625.504621328048</v>
      </c>
      <c r="AJ11" s="13">
        <v>15518.372892124909</v>
      </c>
      <c r="AK11" s="13">
        <v>17664.892798786928</v>
      </c>
      <c r="AL11" s="13">
        <v>15823.303823336091</v>
      </c>
      <c r="AM11" s="13">
        <v>16693.166631412845</v>
      </c>
      <c r="AN11" s="13">
        <v>20001.967005822378</v>
      </c>
      <c r="AO11" s="13">
        <v>20386.779539428684</v>
      </c>
      <c r="AP11" s="13">
        <v>20344.819824198916</v>
      </c>
      <c r="AQ11" s="13">
        <v>20326.487301507932</v>
      </c>
      <c r="AR11" s="13">
        <v>21817.081006055512</v>
      </c>
      <c r="AS11" s="13">
        <v>24733.496868237646</v>
      </c>
      <c r="AT11" s="13">
        <v>20575.08912441579</v>
      </c>
      <c r="AU11" s="13">
        <v>24167.753247611097</v>
      </c>
      <c r="AV11" s="13">
        <v>24263.220407034256</v>
      </c>
      <c r="AW11" s="13">
        <v>24932.104220938865</v>
      </c>
      <c r="AX11" s="13">
        <v>21069.291297689899</v>
      </c>
      <c r="AY11" s="13">
        <v>23906.492655159745</v>
      </c>
      <c r="AZ11" s="13">
        <v>24606.071901040668</v>
      </c>
      <c r="BA11" s="13">
        <v>26898.550146109686</v>
      </c>
      <c r="BB11" s="13">
        <v>23559.227089559936</v>
      </c>
      <c r="BC11" s="13">
        <v>15428.14978855964</v>
      </c>
      <c r="BD11" s="13">
        <v>17757.495506567629</v>
      </c>
      <c r="BE11" s="13">
        <v>19152.595615312799</v>
      </c>
      <c r="BF11" s="13">
        <v>18346.944497444623</v>
      </c>
      <c r="BG11" s="13">
        <v>20542.656788392909</v>
      </c>
      <c r="BH11" s="13">
        <v>21955.505560435951</v>
      </c>
      <c r="BI11" s="13">
        <v>25123.795153726518</v>
      </c>
      <c r="BJ11" s="13">
        <v>23974.999201981587</v>
      </c>
      <c r="BK11" s="13">
        <v>28934.782483563769</v>
      </c>
      <c r="BL11" s="13">
        <v>32921.627594136546</v>
      </c>
      <c r="BM11" s="13">
        <v>32068.722720318103</v>
      </c>
      <c r="BN11" s="13">
        <v>29970.719475000005</v>
      </c>
      <c r="BO11" s="13">
        <v>25381.165192649998</v>
      </c>
      <c r="BP11" s="13">
        <v>32934.191739920003</v>
      </c>
      <c r="BQ11" s="13">
        <v>28807.440315</v>
      </c>
      <c r="BR11" s="13">
        <v>30079.782860399999</v>
      </c>
      <c r="BS11" s="13">
        <v>29701.727647</v>
      </c>
    </row>
    <row r="12" spans="1:71" ht="15" customHeight="1" x14ac:dyDescent="0.25">
      <c r="A12" s="12" t="s">
        <v>91</v>
      </c>
      <c r="B12" s="13">
        <v>4161.373535200697</v>
      </c>
      <c r="C12" s="13">
        <v>4478.0498894862212</v>
      </c>
      <c r="D12" s="13">
        <v>4418.8300843905326</v>
      </c>
      <c r="E12" s="13">
        <v>5000.0439688050383</v>
      </c>
      <c r="F12" s="13">
        <v>4866.930953086895</v>
      </c>
      <c r="G12" s="13">
        <v>4836.7279404129249</v>
      </c>
      <c r="H12" s="13">
        <v>4868.6571719561271</v>
      </c>
      <c r="I12" s="13">
        <v>5019.2665363398964</v>
      </c>
      <c r="J12" s="13">
        <v>4525.7987394276388</v>
      </c>
      <c r="K12" s="13">
        <v>4812.9730282744331</v>
      </c>
      <c r="L12" s="13">
        <v>4991.1415027286375</v>
      </c>
      <c r="M12" s="13">
        <v>4916.5323348088477</v>
      </c>
      <c r="N12" s="13">
        <v>4131.5162078877729</v>
      </c>
      <c r="O12" s="13">
        <v>4136.3944682278971</v>
      </c>
      <c r="P12" s="13">
        <v>5023.3779502670714</v>
      </c>
      <c r="Q12" s="13">
        <v>6243.6903800552518</v>
      </c>
      <c r="R12" s="13">
        <v>4626.9551066253016</v>
      </c>
      <c r="S12" s="13">
        <v>4664.2270783178619</v>
      </c>
      <c r="T12" s="13">
        <v>4845.705458630795</v>
      </c>
      <c r="U12" s="13">
        <v>4830.701570129816</v>
      </c>
      <c r="V12" s="13">
        <v>4845.577459618009</v>
      </c>
      <c r="W12" s="13">
        <v>4871.1372379367194</v>
      </c>
      <c r="X12" s="13">
        <v>7737.6649965089046</v>
      </c>
      <c r="Y12" s="13">
        <v>4944.819424214189</v>
      </c>
      <c r="Z12" s="13">
        <v>5373.6727593001233</v>
      </c>
      <c r="AA12" s="13">
        <v>5524.7511428431999</v>
      </c>
      <c r="AB12" s="13">
        <v>5792.4057936910503</v>
      </c>
      <c r="AC12" s="13">
        <v>5735.3761181216851</v>
      </c>
      <c r="AD12" s="13">
        <v>5423.406223501639</v>
      </c>
      <c r="AE12" s="13">
        <v>5854.7297583990485</v>
      </c>
      <c r="AF12" s="13">
        <v>5722.7634899037803</v>
      </c>
      <c r="AG12" s="13">
        <v>6843.5850450683492</v>
      </c>
      <c r="AH12" s="13">
        <v>5418.4979947030397</v>
      </c>
      <c r="AI12" s="13">
        <v>5897.3961917079469</v>
      </c>
      <c r="AJ12" s="13">
        <v>6018.7864374007295</v>
      </c>
      <c r="AK12" s="13">
        <v>6516.6253761882826</v>
      </c>
      <c r="AL12" s="13">
        <v>6648.4346183540129</v>
      </c>
      <c r="AM12" s="13">
        <v>6815.2607287820092</v>
      </c>
      <c r="AN12" s="13">
        <v>6428.1443154380422</v>
      </c>
      <c r="AO12" s="13">
        <v>6605.2343374259344</v>
      </c>
      <c r="AP12" s="13">
        <v>6270.6103195242849</v>
      </c>
      <c r="AQ12" s="13">
        <v>6266.5483216781213</v>
      </c>
      <c r="AR12" s="13">
        <v>6411.7692018399157</v>
      </c>
      <c r="AS12" s="13">
        <v>7067.8341569576769</v>
      </c>
      <c r="AT12" s="13">
        <v>6569.4195990918033</v>
      </c>
      <c r="AU12" s="13">
        <v>7443.7064413492399</v>
      </c>
      <c r="AV12" s="13">
        <v>7415.5364781723983</v>
      </c>
      <c r="AW12" s="13">
        <v>8228.065481386564</v>
      </c>
      <c r="AX12" s="13">
        <v>7370.1075845077194</v>
      </c>
      <c r="AY12" s="13">
        <v>6928.1930737162611</v>
      </c>
      <c r="AZ12" s="13">
        <v>7721.9520276590492</v>
      </c>
      <c r="BA12" s="13">
        <v>7714.5363141169701</v>
      </c>
      <c r="BB12" s="13">
        <v>6828.661804999696</v>
      </c>
      <c r="BC12" s="13">
        <v>3300.2273366730692</v>
      </c>
      <c r="BD12" s="13">
        <v>3456.7316772630274</v>
      </c>
      <c r="BE12" s="13">
        <v>4142.8711810642044</v>
      </c>
      <c r="BF12" s="13">
        <v>3530.6110846152487</v>
      </c>
      <c r="BG12" s="13">
        <v>4013.3234446893957</v>
      </c>
      <c r="BH12" s="13">
        <v>4367.7233249976844</v>
      </c>
      <c r="BI12" s="13">
        <v>4649.6071456976697</v>
      </c>
      <c r="BJ12" s="13">
        <v>4456.0129094537506</v>
      </c>
      <c r="BK12" s="13">
        <v>4902.6042670679872</v>
      </c>
      <c r="BL12" s="13">
        <v>4890.5722988873868</v>
      </c>
      <c r="BM12" s="13">
        <v>5244.8905245908754</v>
      </c>
      <c r="BN12" s="13">
        <v>7149.0205466291</v>
      </c>
      <c r="BO12" s="13">
        <v>7068.8974876759512</v>
      </c>
      <c r="BP12" s="13">
        <v>7373.8656583053007</v>
      </c>
      <c r="BQ12" s="13">
        <v>6735.7882995949494</v>
      </c>
      <c r="BR12" s="13">
        <v>7165.8041572625998</v>
      </c>
      <c r="BS12" s="13">
        <v>7931.8589274448004</v>
      </c>
    </row>
    <row r="13" spans="1:71" ht="15" customHeight="1" x14ac:dyDescent="0.25">
      <c r="A13" s="15" t="s">
        <v>92</v>
      </c>
      <c r="B13" s="14">
        <v>-6975.04604636972</v>
      </c>
      <c r="C13" s="14">
        <v>-9182.3726936044513</v>
      </c>
      <c r="D13" s="14">
        <v>-9626.1632008615525</v>
      </c>
      <c r="E13" s="14">
        <v>-9742.391235453626</v>
      </c>
      <c r="F13" s="14">
        <v>-6092.0846421794631</v>
      </c>
      <c r="G13" s="14">
        <v>-6873.375077793632</v>
      </c>
      <c r="H13" s="14">
        <v>-9164.0704168907923</v>
      </c>
      <c r="I13" s="14">
        <v>-10770.522612300567</v>
      </c>
      <c r="J13" s="14">
        <v>-8805.2525487823277</v>
      </c>
      <c r="K13" s="14">
        <v>-8716.1462786520478</v>
      </c>
      <c r="L13" s="14">
        <v>-7585.6404190899502</v>
      </c>
      <c r="M13" s="14">
        <v>-8079.6943966033905</v>
      </c>
      <c r="N13" s="14">
        <v>-7682.7680055050387</v>
      </c>
      <c r="O13" s="14">
        <v>-9964.9209554783065</v>
      </c>
      <c r="P13" s="14">
        <v>-9356.4319268487416</v>
      </c>
      <c r="Q13" s="14">
        <v>-10957.436632143575</v>
      </c>
      <c r="R13" s="14">
        <v>-9273.6646633155524</v>
      </c>
      <c r="S13" s="14">
        <v>-11938.969110756512</v>
      </c>
      <c r="T13" s="14">
        <v>-10005.581402343183</v>
      </c>
      <c r="U13" s="14">
        <v>-9036.455143239722</v>
      </c>
      <c r="V13" s="14">
        <v>-6174.4105159314495</v>
      </c>
      <c r="W13" s="14">
        <v>-6427.1220290231386</v>
      </c>
      <c r="X13" s="14">
        <v>-7461.4865660614651</v>
      </c>
      <c r="Y13" s="14">
        <v>-5901.2001798470992</v>
      </c>
      <c r="Z13" s="14">
        <v>-2580.4911945817748</v>
      </c>
      <c r="AA13" s="14">
        <v>-5652.5925342751198</v>
      </c>
      <c r="AB13" s="14">
        <v>-4399.7026683214362</v>
      </c>
      <c r="AC13" s="14">
        <v>-6136.8825450716058</v>
      </c>
      <c r="AD13" s="14">
        <v>-4639.4227682419178</v>
      </c>
      <c r="AE13" s="14">
        <v>-6722.0891017693693</v>
      </c>
      <c r="AF13" s="14">
        <v>-10795.178965215728</v>
      </c>
      <c r="AG13" s="14">
        <v>-6340.1398816291803</v>
      </c>
      <c r="AH13" s="14">
        <v>-4300.5964974353465</v>
      </c>
      <c r="AI13" s="14">
        <v>-6916.7648893136566</v>
      </c>
      <c r="AJ13" s="14">
        <v>-3550.2379476259352</v>
      </c>
      <c r="AK13" s="14">
        <v>-5646.1976656250545</v>
      </c>
      <c r="AL13" s="14">
        <v>-2245.4965664918573</v>
      </c>
      <c r="AM13" s="14">
        <v>-6535.1529002714451</v>
      </c>
      <c r="AN13" s="14">
        <v>-8427.0964991996661</v>
      </c>
      <c r="AO13" s="14">
        <v>-5717.5670340370316</v>
      </c>
      <c r="AP13" s="14">
        <v>-4162.4300897398407</v>
      </c>
      <c r="AQ13" s="14">
        <v>-9457.3041655212037</v>
      </c>
      <c r="AR13" s="14">
        <v>-8661.6376056557856</v>
      </c>
      <c r="AS13" s="14">
        <v>-8798.9311390831699</v>
      </c>
      <c r="AT13" s="14">
        <v>-2537.5205178818815</v>
      </c>
      <c r="AU13" s="14">
        <v>-9303.5585267216229</v>
      </c>
      <c r="AV13" s="14">
        <v>-10170.556750211414</v>
      </c>
      <c r="AW13" s="14">
        <v>-7105.6252051850888</v>
      </c>
      <c r="AX13" s="14">
        <v>-2101.329311262019</v>
      </c>
      <c r="AY13" s="14">
        <v>-6846.0944732913185</v>
      </c>
      <c r="AZ13" s="14">
        <v>-8185.1766111581774</v>
      </c>
      <c r="BA13" s="14">
        <v>-5477.4786042884889</v>
      </c>
      <c r="BB13" s="14">
        <v>-4376.0159832915406</v>
      </c>
      <c r="BC13" s="14">
        <v>-12984.085285533798</v>
      </c>
      <c r="BD13" s="14">
        <v>-15885.935893063455</v>
      </c>
      <c r="BE13" s="14">
        <v>-15782.702838111205</v>
      </c>
      <c r="BF13" s="14">
        <v>-13711.385916454432</v>
      </c>
      <c r="BG13" s="14">
        <v>-15183.86731003352</v>
      </c>
      <c r="BH13" s="14">
        <v>-14799.41754957444</v>
      </c>
      <c r="BI13" s="14">
        <v>-13218.260223937606</v>
      </c>
      <c r="BJ13" s="14">
        <v>-7801.6924829036552</v>
      </c>
      <c r="BK13" s="14">
        <v>-12696.089974521805</v>
      </c>
      <c r="BL13" s="14">
        <v>-13470.537226697554</v>
      </c>
      <c r="BM13" s="14">
        <v>-12275.089315876983</v>
      </c>
      <c r="BN13" s="14">
        <v>-10437.832790693894</v>
      </c>
      <c r="BO13" s="14">
        <v>-11486.719666247927</v>
      </c>
      <c r="BP13" s="14">
        <v>-15958.545886925209</v>
      </c>
      <c r="BQ13" s="14">
        <v>-8576.1387771993504</v>
      </c>
      <c r="BR13" s="14">
        <v>-5255.7864851815921</v>
      </c>
      <c r="BS13" s="14">
        <v>-10979.564892898985</v>
      </c>
    </row>
    <row r="14" spans="1:71" ht="15" customHeight="1" x14ac:dyDescent="0.25">
      <c r="A14" s="16" t="s">
        <v>93</v>
      </c>
      <c r="B14" s="17">
        <v>31951.835631264963</v>
      </c>
      <c r="C14" s="17">
        <v>33276.34663759017</v>
      </c>
      <c r="D14" s="17">
        <v>31834.082926720552</v>
      </c>
      <c r="E14" s="17">
        <v>35922.035804424311</v>
      </c>
      <c r="F14" s="17">
        <v>34060.233070921131</v>
      </c>
      <c r="G14" s="17">
        <v>34313.848446495431</v>
      </c>
      <c r="H14" s="17">
        <v>37491.930340747007</v>
      </c>
      <c r="I14" s="17">
        <v>41763.977141836447</v>
      </c>
      <c r="J14" s="17">
        <v>36568.945275998973</v>
      </c>
      <c r="K14" s="17">
        <v>36050.928663518484</v>
      </c>
      <c r="L14" s="17">
        <v>38014.409471561987</v>
      </c>
      <c r="M14" s="17">
        <v>37618.088588920546</v>
      </c>
      <c r="N14" s="17">
        <v>36246.146568769145</v>
      </c>
      <c r="O14" s="17">
        <v>38496.411255026222</v>
      </c>
      <c r="P14" s="17">
        <v>38400.139634407853</v>
      </c>
      <c r="Q14" s="17">
        <v>38820.212541796769</v>
      </c>
      <c r="R14" s="17">
        <v>37758.974429116235</v>
      </c>
      <c r="S14" s="17">
        <v>40085.01626704193</v>
      </c>
      <c r="T14" s="17">
        <v>40913.516836667033</v>
      </c>
      <c r="U14" s="17">
        <v>43507.838467174821</v>
      </c>
      <c r="V14" s="17">
        <v>39404.728048780358</v>
      </c>
      <c r="W14" s="17">
        <v>39802.576681453851</v>
      </c>
      <c r="X14" s="17">
        <v>41410.155483957904</v>
      </c>
      <c r="Y14" s="17">
        <v>44517.708785807888</v>
      </c>
      <c r="Z14" s="17">
        <v>41656.288146565006</v>
      </c>
      <c r="AA14" s="17">
        <v>40864.683277377138</v>
      </c>
      <c r="AB14" s="17">
        <v>41686.858081487357</v>
      </c>
      <c r="AC14" s="17">
        <v>44338.872494570525</v>
      </c>
      <c r="AD14" s="17">
        <v>41843.812993627398</v>
      </c>
      <c r="AE14" s="17">
        <v>41446.141396283107</v>
      </c>
      <c r="AF14" s="17">
        <v>42066.724901368623</v>
      </c>
      <c r="AG14" s="17">
        <v>44193.967708720877</v>
      </c>
      <c r="AH14" s="17">
        <v>42570.84315062697</v>
      </c>
      <c r="AI14" s="17">
        <v>42547.662426952258</v>
      </c>
      <c r="AJ14" s="17">
        <v>41974.523610078773</v>
      </c>
      <c r="AK14" s="17">
        <v>46817.784812341975</v>
      </c>
      <c r="AL14" s="17">
        <v>45322.814892421935</v>
      </c>
      <c r="AM14" s="17">
        <v>44821.788850785058</v>
      </c>
      <c r="AN14" s="17">
        <v>45619.509896320866</v>
      </c>
      <c r="AO14" s="17">
        <v>48637.961360472131</v>
      </c>
      <c r="AP14" s="17">
        <v>49249.824532293824</v>
      </c>
      <c r="AQ14" s="17">
        <v>47124.219958368907</v>
      </c>
      <c r="AR14" s="17">
        <v>47984.689381990742</v>
      </c>
      <c r="AS14" s="17">
        <v>50936.442127346534</v>
      </c>
      <c r="AT14" s="17">
        <v>48745.781841427808</v>
      </c>
      <c r="AU14" s="17">
        <v>49775.039339938732</v>
      </c>
      <c r="AV14" s="17">
        <v>52782.802474090713</v>
      </c>
      <c r="AW14" s="17">
        <v>54682.613344542777</v>
      </c>
      <c r="AX14" s="17">
        <v>52744.595866668162</v>
      </c>
      <c r="AY14" s="17">
        <v>52965.119443143922</v>
      </c>
      <c r="AZ14" s="17">
        <v>56125.113666330806</v>
      </c>
      <c r="BA14" s="17">
        <v>59993.760023857125</v>
      </c>
      <c r="BB14" s="17">
        <v>54443.758306907876</v>
      </c>
      <c r="BC14" s="17">
        <v>35440.675585421661</v>
      </c>
      <c r="BD14" s="17">
        <v>41408.549805831477</v>
      </c>
      <c r="BE14" s="17">
        <v>45026.813301838978</v>
      </c>
      <c r="BF14" s="17">
        <v>41695.393996390834</v>
      </c>
      <c r="BG14" s="17">
        <v>45804.276543194828</v>
      </c>
      <c r="BH14" s="17">
        <v>48577.630593798713</v>
      </c>
      <c r="BI14" s="17">
        <v>55191.552866615617</v>
      </c>
      <c r="BJ14" s="17">
        <v>53668.947810218779</v>
      </c>
      <c r="BK14" s="17">
        <v>56200.722998622987</v>
      </c>
      <c r="BL14" s="17">
        <v>61357.831650198656</v>
      </c>
      <c r="BM14" s="17">
        <v>64400.157540959553</v>
      </c>
      <c r="BN14" s="17">
        <v>61949.401978891503</v>
      </c>
      <c r="BO14" s="17">
        <v>61031.654394540426</v>
      </c>
      <c r="BP14" s="17">
        <v>64893.640347775872</v>
      </c>
      <c r="BQ14" s="17">
        <v>70080.312971201318</v>
      </c>
      <c r="BR14" s="17">
        <v>70124.019892337499</v>
      </c>
      <c r="BS14" s="17">
        <v>67317.190641514695</v>
      </c>
    </row>
    <row r="15" spans="1:71" ht="1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71" ht="15" customHeight="1" x14ac:dyDescent="0.25">
      <c r="A16" s="20" t="s">
        <v>94</v>
      </c>
      <c r="B16" s="20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71" ht="15" customHeight="1" x14ac:dyDescent="0.25">
      <c r="A17" s="24" t="s">
        <v>95</v>
      </c>
      <c r="B17" s="25"/>
      <c r="C17" s="26"/>
      <c r="D17" s="26"/>
      <c r="E17" s="26"/>
      <c r="F17" s="26">
        <f t="shared" ref="F17:BM21" si="0">+(F3/B3-1)*100</f>
        <v>9.8801333365276847</v>
      </c>
      <c r="G17" s="26">
        <f t="shared" si="0"/>
        <v>2.9816805067059526</v>
      </c>
      <c r="H17" s="26">
        <f t="shared" si="0"/>
        <v>11.825234430475028</v>
      </c>
      <c r="I17" s="26">
        <f t="shared" si="0"/>
        <v>2.5990414132938344</v>
      </c>
      <c r="J17" s="26">
        <f t="shared" si="0"/>
        <v>1.0541591643403514</v>
      </c>
      <c r="K17" s="26">
        <f t="shared" si="0"/>
        <v>16.418686719181387</v>
      </c>
      <c r="L17" s="26">
        <f t="shared" si="0"/>
        <v>4.9996436640234121</v>
      </c>
      <c r="M17" s="26">
        <f t="shared" si="0"/>
        <v>4.6248823108495207</v>
      </c>
      <c r="N17" s="26">
        <f t="shared" si="0"/>
        <v>-5.9777146044004414E-2</v>
      </c>
      <c r="O17" s="26">
        <f t="shared" si="0"/>
        <v>1.4411428089048828</v>
      </c>
      <c r="P17" s="26">
        <f t="shared" si="0"/>
        <v>2.3251731163229206</v>
      </c>
      <c r="Q17" s="26">
        <f t="shared" si="0"/>
        <v>1.1265242246988327</v>
      </c>
      <c r="R17" s="26">
        <f t="shared" si="0"/>
        <v>7.662183848841897</v>
      </c>
      <c r="S17" s="26">
        <f t="shared" si="0"/>
        <v>1.2504097118349877</v>
      </c>
      <c r="T17" s="26">
        <f t="shared" si="0"/>
        <v>5.6242890685860081</v>
      </c>
      <c r="U17" s="26">
        <f t="shared" si="0"/>
        <v>11.828415238020629</v>
      </c>
      <c r="V17" s="26">
        <f t="shared" si="0"/>
        <v>5.065684239681767</v>
      </c>
      <c r="W17" s="26">
        <f t="shared" si="0"/>
        <v>3.536316105719739</v>
      </c>
      <c r="X17" s="26">
        <f t="shared" si="0"/>
        <v>0.19213719865867063</v>
      </c>
      <c r="Y17" s="26">
        <f t="shared" si="0"/>
        <v>1.8085748856253137</v>
      </c>
      <c r="Z17" s="26">
        <f t="shared" si="0"/>
        <v>8.1856498940628732</v>
      </c>
      <c r="AA17" s="26">
        <f t="shared" si="0"/>
        <v>0.22880404956469036</v>
      </c>
      <c r="AB17" s="26">
        <f t="shared" si="0"/>
        <v>2.1033914356332062</v>
      </c>
      <c r="AC17" s="26">
        <f t="shared" si="0"/>
        <v>1.2858893084560119</v>
      </c>
      <c r="AD17" s="26">
        <f t="shared" si="0"/>
        <v>-1.3607867274734509</v>
      </c>
      <c r="AE17" s="26">
        <f t="shared" si="0"/>
        <v>0.25201344957233029</v>
      </c>
      <c r="AF17" s="26">
        <f t="shared" si="0"/>
        <v>4.5786705136888095</v>
      </c>
      <c r="AG17" s="26">
        <f t="shared" si="0"/>
        <v>2.0988122209108395</v>
      </c>
      <c r="AH17" s="26">
        <f t="shared" si="0"/>
        <v>-0.52761316960726612</v>
      </c>
      <c r="AI17" s="26">
        <f t="shared" si="0"/>
        <v>4.1172249001727446</v>
      </c>
      <c r="AJ17" s="26">
        <f t="shared" si="0"/>
        <v>0.43617434937492927</v>
      </c>
      <c r="AK17" s="26">
        <f t="shared" si="0"/>
        <v>7.0297989866680233</v>
      </c>
      <c r="AL17" s="26">
        <f t="shared" si="0"/>
        <v>13.776007529363611</v>
      </c>
      <c r="AM17" s="26">
        <f t="shared" si="0"/>
        <v>10.441513477678367</v>
      </c>
      <c r="AN17" s="26">
        <f t="shared" si="0"/>
        <v>7.1531849298193562</v>
      </c>
      <c r="AO17" s="26">
        <f t="shared" si="0"/>
        <v>3.402295114462861</v>
      </c>
      <c r="AP17" s="26">
        <f t="shared" si="0"/>
        <v>11.430910283580232</v>
      </c>
      <c r="AQ17" s="26">
        <f t="shared" si="0"/>
        <v>13.942371795929031</v>
      </c>
      <c r="AR17" s="26">
        <f t="shared" si="0"/>
        <v>6.8748381975834327</v>
      </c>
      <c r="AS17" s="26">
        <f t="shared" si="0"/>
        <v>5.7282148166536651</v>
      </c>
      <c r="AT17" s="26">
        <f t="shared" si="0"/>
        <v>0.15621765039253166</v>
      </c>
      <c r="AU17" s="26">
        <f t="shared" si="0"/>
        <v>1.9169931227093651</v>
      </c>
      <c r="AV17" s="26">
        <f t="shared" si="0"/>
        <v>10.172763325984269</v>
      </c>
      <c r="AW17" s="26">
        <f t="shared" si="0"/>
        <v>9.7693899393233039</v>
      </c>
      <c r="AX17" s="26">
        <f t="shared" si="0"/>
        <v>3.8351800587438145</v>
      </c>
      <c r="AY17" s="26">
        <f t="shared" si="0"/>
        <v>5.9638815219673846</v>
      </c>
      <c r="AZ17" s="26">
        <f t="shared" si="0"/>
        <v>7.9234278569860317</v>
      </c>
      <c r="BA17" s="26">
        <f t="shared" si="0"/>
        <v>12.930760037274936</v>
      </c>
      <c r="BB17" s="26">
        <f t="shared" si="0"/>
        <v>17.832229190922753</v>
      </c>
      <c r="BC17" s="26">
        <f t="shared" si="0"/>
        <v>-21.441714116371969</v>
      </c>
      <c r="BD17" s="26">
        <f t="shared" si="0"/>
        <v>-16.539925016204226</v>
      </c>
      <c r="BE17" s="26">
        <f t="shared" si="0"/>
        <v>-15.099829149779131</v>
      </c>
      <c r="BF17" s="26">
        <f t="shared" si="0"/>
        <v>-19.846629312004339</v>
      </c>
      <c r="BG17" s="26">
        <f t="shared" si="0"/>
        <v>29.253934936690552</v>
      </c>
      <c r="BH17" s="26">
        <f t="shared" si="0"/>
        <v>22.755905707389388</v>
      </c>
      <c r="BI17" s="26">
        <f t="shared" si="0"/>
        <v>24.714024875541284</v>
      </c>
      <c r="BJ17" s="26">
        <f t="shared" si="0"/>
        <v>28.92100197787595</v>
      </c>
      <c r="BK17" s="26">
        <f t="shared" si="0"/>
        <v>21.117336834811852</v>
      </c>
      <c r="BL17" s="26">
        <f t="shared" si="0"/>
        <v>15.899847698875336</v>
      </c>
      <c r="BM17" s="26">
        <f t="shared" si="0"/>
        <v>9.5697187657386671</v>
      </c>
      <c r="BN17" s="26">
        <f t="shared" ref="BN17:BS20" si="1">+(BN3/BJ3-1)*100</f>
        <v>12.091478924832177</v>
      </c>
      <c r="BO17" s="26">
        <f t="shared" si="1"/>
        <v>6.7796825759949941</v>
      </c>
      <c r="BP17" s="26">
        <f t="shared" si="1"/>
        <v>11.615922381872657</v>
      </c>
      <c r="BQ17" s="26">
        <f t="shared" si="1"/>
        <v>8.2961943404606497</v>
      </c>
      <c r="BR17" s="26">
        <f t="shared" si="1"/>
        <v>8.9030799233802416</v>
      </c>
      <c r="BS17" s="26">
        <f t="shared" si="1"/>
        <v>7.6582811557534658</v>
      </c>
    </row>
    <row r="18" spans="1:71" ht="15" customHeight="1" x14ac:dyDescent="0.25">
      <c r="A18" s="12" t="s">
        <v>84</v>
      </c>
      <c r="C18" s="27"/>
      <c r="D18" s="27"/>
      <c r="E18" s="27"/>
      <c r="F18" s="27">
        <f t="shared" si="0"/>
        <v>9.1788197881447431</v>
      </c>
      <c r="G18" s="27">
        <f t="shared" si="0"/>
        <v>1.2219825764349546</v>
      </c>
      <c r="H18" s="27">
        <f t="shared" si="0"/>
        <v>10.776410420905114</v>
      </c>
      <c r="I18" s="27">
        <f t="shared" si="0"/>
        <v>5.576729418164339</v>
      </c>
      <c r="J18" s="27">
        <f t="shared" si="0"/>
        <v>0.50281290777964838</v>
      </c>
      <c r="K18" s="27">
        <f t="shared" si="0"/>
        <v>16.833727664633315</v>
      </c>
      <c r="L18" s="27">
        <f t="shared" si="0"/>
        <v>7.1296594696541371</v>
      </c>
      <c r="M18" s="27">
        <f t="shared" si="0"/>
        <v>0.31725007776635117</v>
      </c>
      <c r="N18" s="27">
        <f t="shared" si="0"/>
        <v>-1.497759488521333</v>
      </c>
      <c r="O18" s="27">
        <f t="shared" si="0"/>
        <v>0.36929939578300708</v>
      </c>
      <c r="P18" s="27">
        <f t="shared" si="0"/>
        <v>0.93194758788937015</v>
      </c>
      <c r="Q18" s="27">
        <f t="shared" si="0"/>
        <v>2.3574486622714996</v>
      </c>
      <c r="R18" s="27">
        <f t="shared" si="0"/>
        <v>4.5583106135167695</v>
      </c>
      <c r="S18" s="27">
        <f t="shared" si="0"/>
        <v>4.090445881588245E-2</v>
      </c>
      <c r="T18" s="27">
        <f t="shared" si="0"/>
        <v>7.1328734754216416</v>
      </c>
      <c r="U18" s="27">
        <f t="shared" si="0"/>
        <v>13.70917125078841</v>
      </c>
      <c r="V18" s="27">
        <f t="shared" si="0"/>
        <v>9.527112955445304</v>
      </c>
      <c r="W18" s="27">
        <f t="shared" si="0"/>
        <v>6.3759374467405872</v>
      </c>
      <c r="X18" s="27">
        <f t="shared" si="0"/>
        <v>2.9654066357789555</v>
      </c>
      <c r="Y18" s="27">
        <f t="shared" si="0"/>
        <v>2.4180370741660351</v>
      </c>
      <c r="Z18" s="27">
        <f t="shared" si="0"/>
        <v>9.1455547826853731</v>
      </c>
      <c r="AA18" s="27">
        <f t="shared" si="0"/>
        <v>-1.0946342872444337</v>
      </c>
      <c r="AB18" s="27">
        <f t="shared" si="0"/>
        <v>2.9395949000326604</v>
      </c>
      <c r="AC18" s="27">
        <f t="shared" si="0"/>
        <v>0.15283270846480068</v>
      </c>
      <c r="AD18" s="27">
        <f t="shared" si="0"/>
        <v>-4.3261966155875413</v>
      </c>
      <c r="AE18" s="27">
        <f t="shared" si="0"/>
        <v>-1.868838042232579</v>
      </c>
      <c r="AF18" s="27">
        <f t="shared" si="0"/>
        <v>1.9368043872739271</v>
      </c>
      <c r="AG18" s="27">
        <f t="shared" si="0"/>
        <v>4.0258873711202181</v>
      </c>
      <c r="AH18" s="27">
        <f t="shared" si="0"/>
        <v>-1.75450090438527</v>
      </c>
      <c r="AI18" s="27">
        <f t="shared" si="0"/>
        <v>3.5040992018999129</v>
      </c>
      <c r="AJ18" s="27">
        <f t="shared" si="0"/>
        <v>1.4578184659952198</v>
      </c>
      <c r="AK18" s="27">
        <f t="shared" si="0"/>
        <v>5.2445385263218292</v>
      </c>
      <c r="AL18" s="27">
        <f t="shared" si="0"/>
        <v>15.907740656355562</v>
      </c>
      <c r="AM18" s="27">
        <f t="shared" si="0"/>
        <v>13.724570749349962</v>
      </c>
      <c r="AN18" s="27">
        <f t="shared" si="0"/>
        <v>6.5962832314999664</v>
      </c>
      <c r="AO18" s="27">
        <f t="shared" si="0"/>
        <v>4.7772050032517166</v>
      </c>
      <c r="AP18" s="27">
        <f t="shared" si="0"/>
        <v>17.503021940235787</v>
      </c>
      <c r="AQ18" s="27">
        <f t="shared" si="0"/>
        <v>19.801876069023173</v>
      </c>
      <c r="AR18" s="27">
        <f t="shared" si="0"/>
        <v>8.3656026638017966</v>
      </c>
      <c r="AS18" s="27">
        <f t="shared" si="0"/>
        <v>10.23672876210342</v>
      </c>
      <c r="AT18" s="27">
        <f t="shared" si="0"/>
        <v>-0.90918648409237246</v>
      </c>
      <c r="AU18" s="27">
        <f t="shared" si="0"/>
        <v>-2.3081114184708706E-2</v>
      </c>
      <c r="AV18" s="27">
        <f t="shared" si="0"/>
        <v>11.499989909044928</v>
      </c>
      <c r="AW18" s="27">
        <f t="shared" si="0"/>
        <v>9.6907000937481502</v>
      </c>
      <c r="AX18" s="27">
        <f t="shared" si="0"/>
        <v>0.27093730233305191</v>
      </c>
      <c r="AY18" s="27">
        <f t="shared" si="0"/>
        <v>3.6142867292453973</v>
      </c>
      <c r="AZ18" s="27">
        <f t="shared" si="0"/>
        <v>6.1167946609125501</v>
      </c>
      <c r="BA18" s="27">
        <f t="shared" si="0"/>
        <v>10.311515177036213</v>
      </c>
      <c r="BB18" s="27">
        <f t="shared" si="0"/>
        <v>22.834272420309553</v>
      </c>
      <c r="BC18" s="27">
        <f t="shared" si="0"/>
        <v>-28.517622451235546</v>
      </c>
      <c r="BD18" s="27">
        <f t="shared" si="0"/>
        <v>-23.055095813586234</v>
      </c>
      <c r="BE18" s="27">
        <f t="shared" si="0"/>
        <v>-20.857998625024631</v>
      </c>
      <c r="BF18" s="27">
        <f t="shared" si="0"/>
        <v>-29.38329326356325</v>
      </c>
      <c r="BG18" s="27">
        <f t="shared" si="0"/>
        <v>34.43986723310131</v>
      </c>
      <c r="BH18" s="27">
        <f t="shared" si="0"/>
        <v>28.022936806764154</v>
      </c>
      <c r="BI18" s="27">
        <f t="shared" si="0"/>
        <v>33.109323414497396</v>
      </c>
      <c r="BJ18" s="27">
        <f t="shared" si="0"/>
        <v>40.668609344760554</v>
      </c>
      <c r="BK18" s="27">
        <f t="shared" si="0"/>
        <v>28.261170592760543</v>
      </c>
      <c r="BL18" s="27">
        <f t="shared" si="0"/>
        <v>19.352601918350352</v>
      </c>
      <c r="BM18" s="27">
        <f t="shared" si="0"/>
        <v>10.440240312135396</v>
      </c>
      <c r="BN18" s="27">
        <f t="shared" si="1"/>
        <v>12.530038444403434</v>
      </c>
      <c r="BO18" s="27">
        <f t="shared" si="1"/>
        <v>7.0819690268152158</v>
      </c>
      <c r="BP18" s="27">
        <f t="shared" si="1"/>
        <v>13.374123525391957</v>
      </c>
      <c r="BQ18" s="27">
        <f t="shared" si="1"/>
        <v>9.4530675648873075</v>
      </c>
      <c r="BR18" s="27">
        <f t="shared" si="1"/>
        <v>10.862619325521351</v>
      </c>
      <c r="BS18" s="27">
        <f t="shared" si="1"/>
        <v>6.759157927671211</v>
      </c>
    </row>
    <row r="19" spans="1:71" ht="15" customHeight="1" x14ac:dyDescent="0.25">
      <c r="A19" s="84" t="s">
        <v>140</v>
      </c>
      <c r="B19" s="15"/>
      <c r="C19" s="28"/>
      <c r="D19" s="28"/>
      <c r="E19" s="28"/>
      <c r="F19" s="28">
        <f t="shared" si="0"/>
        <v>12.57962629580447</v>
      </c>
      <c r="G19" s="28">
        <f t="shared" si="0"/>
        <v>9.2510793971231529</v>
      </c>
      <c r="H19" s="28">
        <f t="shared" si="0"/>
        <v>15.009238101095113</v>
      </c>
      <c r="I19" s="28">
        <f t="shared" si="0"/>
        <v>-5.4327729230559951</v>
      </c>
      <c r="J19" s="28">
        <f t="shared" si="0"/>
        <v>3.1122900641443074</v>
      </c>
      <c r="K19" s="28">
        <f t="shared" si="0"/>
        <v>15.048663820537911</v>
      </c>
      <c r="L19" s="28">
        <f t="shared" si="0"/>
        <v>-1.2286391823629561</v>
      </c>
      <c r="M19" s="28">
        <f t="shared" si="0"/>
        <v>17.596694040936043</v>
      </c>
      <c r="N19" s="28">
        <f t="shared" si="0"/>
        <v>5.1722489408421168</v>
      </c>
      <c r="O19" s="28">
        <f t="shared" si="0"/>
        <v>5.0341234727478312</v>
      </c>
      <c r="P19" s="28">
        <f t="shared" si="0"/>
        <v>6.7437825115465921</v>
      </c>
      <c r="Q19" s="28">
        <f t="shared" si="0"/>
        <v>-2.0355635311656406</v>
      </c>
      <c r="R19" s="28">
        <f t="shared" si="0"/>
        <v>18.239251248202713</v>
      </c>
      <c r="S19" s="28">
        <f t="shared" si="0"/>
        <v>5.1247857728515367</v>
      </c>
      <c r="T19" s="28">
        <f t="shared" si="0"/>
        <v>1.1003174898099211</v>
      </c>
      <c r="U19" s="28">
        <f t="shared" si="0"/>
        <v>6.7803379992567692</v>
      </c>
      <c r="V19" s="28">
        <f t="shared" si="0"/>
        <v>-8.3784283453913098</v>
      </c>
      <c r="W19" s="28">
        <f t="shared" si="0"/>
        <v>-5.1198768921023374</v>
      </c>
      <c r="X19" s="28">
        <f t="shared" si="0"/>
        <v>-8.62063518083297</v>
      </c>
      <c r="Y19" s="28">
        <f t="shared" si="0"/>
        <v>6.6589519832893629E-2</v>
      </c>
      <c r="Z19" s="28">
        <f t="shared" si="0"/>
        <v>4.727766939478828</v>
      </c>
      <c r="AA19" s="28">
        <f t="shared" si="0"/>
        <v>4.7519267714205782</v>
      </c>
      <c r="AB19" s="28">
        <f t="shared" si="0"/>
        <v>-0.89077304522543477</v>
      </c>
      <c r="AC19" s="28">
        <f t="shared" si="0"/>
        <v>4.6005317727087158</v>
      </c>
      <c r="AD19" s="28">
        <f t="shared" si="0"/>
        <v>9.7721829463680798</v>
      </c>
      <c r="AE19" s="28">
        <f t="shared" si="0"/>
        <v>7.0958992235689688</v>
      </c>
      <c r="AF19" s="28">
        <f t="shared" si="0"/>
        <v>14.403903649074357</v>
      </c>
      <c r="AG19" s="28">
        <f t="shared" si="0"/>
        <v>-3.2989416939323335</v>
      </c>
      <c r="AH19" s="28">
        <f t="shared" si="0"/>
        <v>3.4868904874480799</v>
      </c>
      <c r="AI19" s="28">
        <f t="shared" si="0"/>
        <v>5.9301343483783464</v>
      </c>
      <c r="AJ19" s="28">
        <f t="shared" si="0"/>
        <v>-2.9493182388839689</v>
      </c>
      <c r="AK19" s="28">
        <f t="shared" si="0"/>
        <v>12.409104598697906</v>
      </c>
      <c r="AL19" s="28">
        <f t="shared" si="0"/>
        <v>7.1540377760188179</v>
      </c>
      <c r="AM19" s="28">
        <f t="shared" si="0"/>
        <v>0.95638803549653595</v>
      </c>
      <c r="AN19" s="28">
        <f t="shared" si="0"/>
        <v>9.0824313393526026</v>
      </c>
      <c r="AO19" s="28">
        <f t="shared" si="0"/>
        <v>-0.47650095856426322</v>
      </c>
      <c r="AP19" s="28">
        <f t="shared" si="0"/>
        <v>-8.9722765826759527</v>
      </c>
      <c r="AQ19" s="28">
        <f t="shared" si="0"/>
        <v>-5.1274220151163679</v>
      </c>
      <c r="AR19" s="28">
        <f t="shared" si="0"/>
        <v>1.8281619670029281</v>
      </c>
      <c r="AS19" s="28">
        <f t="shared" si="0"/>
        <v>-7.6623008427890493</v>
      </c>
      <c r="AT19" s="28">
        <f t="shared" si="0"/>
        <v>4.7773455707381451</v>
      </c>
      <c r="AU19" s="28">
        <f t="shared" si="0"/>
        <v>9.8900780060240621</v>
      </c>
      <c r="AV19" s="28">
        <f t="shared" si="0"/>
        <v>5.3912537637663016</v>
      </c>
      <c r="AW19" s="28">
        <f t="shared" si="0"/>
        <v>10.048406413162848</v>
      </c>
      <c r="AX19" s="28">
        <f t="shared" si="0"/>
        <v>18.455837122065066</v>
      </c>
      <c r="AY19" s="28">
        <f t="shared" si="0"/>
        <v>14.748891861371828</v>
      </c>
      <c r="AZ19" s="28">
        <f t="shared" si="0"/>
        <v>14.809319748716444</v>
      </c>
      <c r="BA19" s="28">
        <f t="shared" si="0"/>
        <v>22.187824831334325</v>
      </c>
      <c r="BB19" s="28">
        <f t="shared" si="0"/>
        <v>0.46359517328040667</v>
      </c>
      <c r="BC19" s="28">
        <f t="shared" si="0"/>
        <v>2.4475430503965168</v>
      </c>
      <c r="BD19" s="28">
        <f t="shared" si="0"/>
        <v>6.4122051928162893</v>
      </c>
      <c r="BE19" s="28">
        <f t="shared" si="0"/>
        <v>3.2729376354417861</v>
      </c>
      <c r="BF19" s="28">
        <f t="shared" si="0"/>
        <v>20.641298017511666</v>
      </c>
      <c r="BG19" s="28">
        <f t="shared" si="0"/>
        <v>17.037493098292767</v>
      </c>
      <c r="BH19" s="28">
        <f t="shared" si="0"/>
        <v>9.3390269178803109</v>
      </c>
      <c r="BI19" s="28">
        <f t="shared" si="0"/>
        <v>4.1860190818375997</v>
      </c>
      <c r="BJ19" s="28">
        <f t="shared" si="0"/>
        <v>-0.27275221989883081</v>
      </c>
      <c r="BK19" s="28">
        <f t="shared" si="0"/>
        <v>1.7864271039102597</v>
      </c>
      <c r="BL19" s="28">
        <f t="shared" si="0"/>
        <v>5.6015875303264684</v>
      </c>
      <c r="BM19" s="28">
        <f t="shared" si="0"/>
        <v>6.8502180717760153</v>
      </c>
      <c r="BN19" s="28">
        <f t="shared" si="1"/>
        <v>10.554200872434528</v>
      </c>
      <c r="BO19" s="28">
        <f t="shared" si="1"/>
        <v>5.7489524638921097</v>
      </c>
      <c r="BP19" s="28">
        <f t="shared" si="1"/>
        <v>5.6890142320349169</v>
      </c>
      <c r="BQ19" s="28">
        <f t="shared" si="1"/>
        <v>4.5607063133318304</v>
      </c>
      <c r="BR19" s="28">
        <f t="shared" si="1"/>
        <v>1.9115680007849134</v>
      </c>
      <c r="BS19" s="28">
        <f t="shared" si="1"/>
        <v>10.762739052079562</v>
      </c>
    </row>
    <row r="20" spans="1:71" ht="15" customHeight="1" x14ac:dyDescent="0.25">
      <c r="A20" s="4" t="s">
        <v>96</v>
      </c>
      <c r="C20" s="27"/>
      <c r="D20" s="27"/>
      <c r="E20" s="27"/>
      <c r="F20" s="27">
        <f t="shared" si="0"/>
        <v>-8.9808710293634242</v>
      </c>
      <c r="G20" s="27">
        <f t="shared" si="0"/>
        <v>-11.762220076060427</v>
      </c>
      <c r="H20" s="27">
        <f t="shared" si="0"/>
        <v>13.726344018860658</v>
      </c>
      <c r="I20" s="27">
        <f t="shared" si="0"/>
        <v>37.363398543005253</v>
      </c>
      <c r="J20" s="27">
        <f t="shared" si="0"/>
        <v>38.998611703331406</v>
      </c>
      <c r="K20" s="27">
        <f t="shared" si="0"/>
        <v>-4.5383822075383051</v>
      </c>
      <c r="L20" s="27">
        <f t="shared" si="0"/>
        <v>-14.334346927772456</v>
      </c>
      <c r="M20" s="27">
        <f t="shared" si="0"/>
        <v>-36.63969800270376</v>
      </c>
      <c r="N20" s="27">
        <f t="shared" si="0"/>
        <v>-8.1274353315708971</v>
      </c>
      <c r="O20" s="27">
        <f t="shared" si="0"/>
        <v>22.473995674832615</v>
      </c>
      <c r="P20" s="27">
        <f t="shared" si="0"/>
        <v>9.6265152547472468</v>
      </c>
      <c r="Q20" s="27">
        <f t="shared" si="0"/>
        <v>26.182903150303982</v>
      </c>
      <c r="R20" s="27">
        <f t="shared" si="0"/>
        <v>6.0386847344163774</v>
      </c>
      <c r="S20" s="27">
        <f t="shared" si="0"/>
        <v>17.903243698458059</v>
      </c>
      <c r="T20" s="27">
        <f t="shared" si="0"/>
        <v>8.519615532233594</v>
      </c>
      <c r="U20" s="27">
        <f t="shared" si="0"/>
        <v>-5.5568007273357196</v>
      </c>
      <c r="V20" s="27">
        <f t="shared" si="0"/>
        <v>-17.334604604764149</v>
      </c>
      <c r="W20" s="27">
        <f t="shared" si="0"/>
        <v>-32.931533592963227</v>
      </c>
      <c r="X20" s="27">
        <f t="shared" si="0"/>
        <v>-11.818297639059793</v>
      </c>
      <c r="Y20" s="27">
        <f t="shared" si="0"/>
        <v>-16.330757722507627</v>
      </c>
      <c r="Z20" s="27">
        <f t="shared" si="0"/>
        <v>-27.652007000591496</v>
      </c>
      <c r="AA20" s="27">
        <f t="shared" si="0"/>
        <v>1.5237046090518902</v>
      </c>
      <c r="AB20" s="27">
        <f t="shared" si="0"/>
        <v>-22.104994168371238</v>
      </c>
      <c r="AC20" s="27">
        <f t="shared" si="0"/>
        <v>-2.8833536113932134</v>
      </c>
      <c r="AD20" s="27">
        <f t="shared" si="0"/>
        <v>26.450855281403541</v>
      </c>
      <c r="AE20" s="27">
        <f t="shared" si="0"/>
        <v>11.012168769129872</v>
      </c>
      <c r="AF20" s="27">
        <f t="shared" si="0"/>
        <v>42.602333004040993</v>
      </c>
      <c r="AG20" s="27">
        <f t="shared" si="0"/>
        <v>-5.1667708592634813</v>
      </c>
      <c r="AH20" s="27">
        <f t="shared" si="0"/>
        <v>4.363596469606712</v>
      </c>
      <c r="AI20" s="27">
        <f t="shared" si="0"/>
        <v>-0.22443381427643683</v>
      </c>
      <c r="AJ20" s="27">
        <f t="shared" si="0"/>
        <v>-42.817446751629888</v>
      </c>
      <c r="AK20" s="27">
        <f t="shared" si="0"/>
        <v>-5.3885204633714494</v>
      </c>
      <c r="AL20" s="27">
        <f t="shared" si="0"/>
        <v>-28.841124599430469</v>
      </c>
      <c r="AM20" s="27">
        <f t="shared" si="0"/>
        <v>-10.285279340604546</v>
      </c>
      <c r="AN20" s="27">
        <f t="shared" si="0"/>
        <v>59.781997701089921</v>
      </c>
      <c r="AO20" s="27">
        <f t="shared" si="0"/>
        <v>4.2643511863032391</v>
      </c>
      <c r="AP20" s="27">
        <f t="shared" si="0"/>
        <v>15.65692927851261</v>
      </c>
      <c r="AQ20" s="27">
        <f t="shared" si="0"/>
        <v>0.27542265422866308</v>
      </c>
      <c r="AR20" s="27">
        <f t="shared" si="0"/>
        <v>-0.10572146019688367</v>
      </c>
      <c r="AS20" s="27">
        <f t="shared" si="0"/>
        <v>23.310929132458114</v>
      </c>
      <c r="AT20" s="27">
        <f t="shared" si="0"/>
        <v>-19.732755521337509</v>
      </c>
      <c r="AU20" s="27">
        <f t="shared" si="0"/>
        <v>11.861398096235343</v>
      </c>
      <c r="AV20" s="27">
        <f t="shared" si="0"/>
        <v>13.582744766393073</v>
      </c>
      <c r="AW20" s="27">
        <f t="shared" si="0"/>
        <v>-14.032120464116215</v>
      </c>
      <c r="AX20" s="27">
        <f t="shared" si="0"/>
        <v>21.708069556514697</v>
      </c>
      <c r="AY20" s="27">
        <f t="shared" si="0"/>
        <v>-11.601620226810482</v>
      </c>
      <c r="AZ20" s="27">
        <f t="shared" si="0"/>
        <v>-12.096183422070194</v>
      </c>
      <c r="BA20" s="27">
        <f t="shared" si="0"/>
        <v>-18.589156853274837</v>
      </c>
      <c r="BB20" s="27">
        <f t="shared" si="0"/>
        <v>-35.599560934527389</v>
      </c>
      <c r="BC20" s="27">
        <f t="shared" si="0"/>
        <v>-11.20214830842029</v>
      </c>
      <c r="BD20" s="27">
        <f t="shared" si="0"/>
        <v>6.1714058611046285</v>
      </c>
      <c r="BE20" s="27">
        <f t="shared" si="0"/>
        <v>31.866791844432019</v>
      </c>
      <c r="BF20" s="27">
        <f t="shared" si="0"/>
        <v>98.191734828753027</v>
      </c>
      <c r="BG20" s="27">
        <f t="shared" si="0"/>
        <v>16.402224465060677</v>
      </c>
      <c r="BH20" s="27">
        <f t="shared" si="0"/>
        <v>-18.332103577901226</v>
      </c>
      <c r="BI20" s="27">
        <f t="shared" si="0"/>
        <v>-25.927458383352175</v>
      </c>
      <c r="BJ20" s="27">
        <f t="shared" si="0"/>
        <v>-42.890205270142346</v>
      </c>
      <c r="BK20" s="27">
        <f t="shared" si="0"/>
        <v>-13.121685856076725</v>
      </c>
      <c r="BL20" s="27">
        <f t="shared" si="0"/>
        <v>25.842013766072803</v>
      </c>
      <c r="BM20" s="27">
        <f t="shared" si="0"/>
        <v>25.389255462972905</v>
      </c>
      <c r="BN20" s="27">
        <f t="shared" si="1"/>
        <v>56.073123632651068</v>
      </c>
      <c r="BO20" s="27">
        <f t="shared" si="1"/>
        <v>-1.541201120906599</v>
      </c>
      <c r="BP20" s="27">
        <f t="shared" si="1"/>
        <v>-3.7209770848108836</v>
      </c>
      <c r="BQ20" s="27">
        <f t="shared" si="1"/>
        <v>-23.85319641355197</v>
      </c>
      <c r="BR20" s="27">
        <f t="shared" si="1"/>
        <v>-19.020149374090177</v>
      </c>
      <c r="BS20" s="27">
        <f t="shared" si="1"/>
        <v>9.4679810420884145</v>
      </c>
    </row>
    <row r="21" spans="1:71" ht="15" customHeight="1" x14ac:dyDescent="0.25">
      <c r="A21" s="15" t="s">
        <v>97</v>
      </c>
      <c r="B21" s="15"/>
      <c r="C21" s="28"/>
      <c r="D21" s="28"/>
      <c r="E21" s="28"/>
      <c r="F21" s="28">
        <f t="shared" si="0"/>
        <v>23.506273594088189</v>
      </c>
      <c r="G21" s="28">
        <f t="shared" si="0"/>
        <v>9.832401262373768</v>
      </c>
      <c r="H21" s="28">
        <f t="shared" si="0"/>
        <v>22.04906468686778</v>
      </c>
      <c r="I21" s="28">
        <f t="shared" si="0"/>
        <v>-0.16570346674855685</v>
      </c>
      <c r="J21" s="28">
        <f t="shared" si="0"/>
        <v>-21.409086850373129</v>
      </c>
      <c r="K21" s="28">
        <f t="shared" si="0"/>
        <v>-15.334883538661259</v>
      </c>
      <c r="L21" s="28">
        <f t="shared" si="0"/>
        <v>-10.110019964637774</v>
      </c>
      <c r="M21" s="28">
        <f t="shared" si="0"/>
        <v>-13.055956969035897</v>
      </c>
      <c r="N21" s="28">
        <f t="shared" si="0"/>
        <v>3.2256180846156779</v>
      </c>
      <c r="O21" s="28">
        <f t="shared" si="0"/>
        <v>1.3805095141329105</v>
      </c>
      <c r="P21" s="28">
        <f t="shared" si="0"/>
        <v>10.039796591419204</v>
      </c>
      <c r="Q21" s="28">
        <f t="shared" si="0"/>
        <v>12.58474652852437</v>
      </c>
      <c r="R21" s="28">
        <f t="shared" si="0"/>
        <v>10.795449337852947</v>
      </c>
      <c r="S21" s="28">
        <f t="shared" si="0"/>
        <v>11.108417866767994</v>
      </c>
      <c r="T21" s="28">
        <f t="shared" si="0"/>
        <v>18.745029549871827</v>
      </c>
      <c r="U21" s="28">
        <f t="shared" ref="U21:BS25" si="2">+(U7/Q7-1)*100</f>
        <v>21.760968207778376</v>
      </c>
      <c r="V21" s="28">
        <f t="shared" si="2"/>
        <v>26.057199742780178</v>
      </c>
      <c r="W21" s="28">
        <f t="shared" si="2"/>
        <v>28.99684982643922</v>
      </c>
      <c r="X21" s="28">
        <f t="shared" si="2"/>
        <v>12.176131021316806</v>
      </c>
      <c r="Y21" s="28">
        <f t="shared" si="2"/>
        <v>1.3062812473981777</v>
      </c>
      <c r="Z21" s="28">
        <f t="shared" si="2"/>
        <v>3.2483486885300783</v>
      </c>
      <c r="AA21" s="28">
        <f t="shared" si="2"/>
        <v>-1.6903021361696413</v>
      </c>
      <c r="AB21" s="28">
        <f t="shared" si="2"/>
        <v>-0.56746375334474353</v>
      </c>
      <c r="AC21" s="28">
        <f t="shared" si="2"/>
        <v>8.0761811339102216</v>
      </c>
      <c r="AD21" s="28">
        <f t="shared" si="2"/>
        <v>0.31418287457924965</v>
      </c>
      <c r="AE21" s="28">
        <f t="shared" si="2"/>
        <v>-5.7298527697016048</v>
      </c>
      <c r="AF21" s="28">
        <f t="shared" si="2"/>
        <v>-13.108902250030285</v>
      </c>
      <c r="AG21" s="28">
        <f t="shared" si="2"/>
        <v>17.17137210488908</v>
      </c>
      <c r="AH21" s="28">
        <f t="shared" si="2"/>
        <v>19.152501086965646</v>
      </c>
      <c r="AI21" s="28">
        <f t="shared" si="2"/>
        <v>15.207297063021198</v>
      </c>
      <c r="AJ21" s="28">
        <f t="shared" si="2"/>
        <v>29.544646124178243</v>
      </c>
      <c r="AK21" s="28">
        <f t="shared" si="2"/>
        <v>-4.4813041431110534</v>
      </c>
      <c r="AL21" s="28">
        <f t="shared" si="2"/>
        <v>9.8644069751307573</v>
      </c>
      <c r="AM21" s="28">
        <f t="shared" si="2"/>
        <v>2.2108607197211194</v>
      </c>
      <c r="AN21" s="28">
        <f t="shared" si="2"/>
        <v>8.9473011080398734E-2</v>
      </c>
      <c r="AO21" s="28">
        <f t="shared" si="2"/>
        <v>14.777874124624301</v>
      </c>
      <c r="AP21" s="28">
        <f t="shared" si="2"/>
        <v>11.009253189618008</v>
      </c>
      <c r="AQ21" s="28">
        <f t="shared" si="2"/>
        <v>0.95713409999362842</v>
      </c>
      <c r="AR21" s="28">
        <f t="shared" si="2"/>
        <v>8.6885324243699991</v>
      </c>
      <c r="AS21" s="28">
        <f t="shared" si="2"/>
        <v>8.1221996325508972</v>
      </c>
      <c r="AT21" s="28">
        <f t="shared" si="2"/>
        <v>9.5933200305685205</v>
      </c>
      <c r="AU21" s="28">
        <f t="shared" si="2"/>
        <v>30.183536181995564</v>
      </c>
      <c r="AV21" s="28">
        <f t="shared" si="2"/>
        <v>9.9195913705840688</v>
      </c>
      <c r="AW21" s="28">
        <f t="shared" si="2"/>
        <v>13.268809455273134</v>
      </c>
      <c r="AX21" s="28">
        <f t="shared" si="2"/>
        <v>7.0349176861641549</v>
      </c>
      <c r="AY21" s="28">
        <f t="shared" si="2"/>
        <v>7.5340574674543248</v>
      </c>
      <c r="AZ21" s="28">
        <f t="shared" si="2"/>
        <v>12.249500962470371</v>
      </c>
      <c r="BA21" s="28">
        <f t="shared" si="2"/>
        <v>11.825435517155158</v>
      </c>
      <c r="BB21" s="28">
        <f t="shared" si="2"/>
        <v>-1.2384987395867242</v>
      </c>
      <c r="BC21" s="28">
        <f t="shared" si="2"/>
        <v>-76.054067625327505</v>
      </c>
      <c r="BD21" s="28">
        <f t="shared" si="2"/>
        <v>-77.930145435265999</v>
      </c>
      <c r="BE21" s="28">
        <f t="shared" si="2"/>
        <v>-74.214493840619795</v>
      </c>
      <c r="BF21" s="28">
        <f t="shared" si="2"/>
        <v>-68.605991220001954</v>
      </c>
      <c r="BG21" s="28">
        <f t="shared" si="2"/>
        <v>63.155236269124337</v>
      </c>
      <c r="BH21" s="28">
        <f t="shared" si="2"/>
        <v>116.27592612715287</v>
      </c>
      <c r="BI21" s="28">
        <f t="shared" si="2"/>
        <v>120.36020521145284</v>
      </c>
      <c r="BJ21" s="28">
        <f t="shared" si="2"/>
        <v>152.61928753965245</v>
      </c>
      <c r="BK21" s="28">
        <f t="shared" si="2"/>
        <v>125.57663303562299</v>
      </c>
      <c r="BL21" s="28">
        <f t="shared" si="2"/>
        <v>111.22927091474733</v>
      </c>
      <c r="BM21" s="28">
        <f t="shared" si="2"/>
        <v>51.243183627562281</v>
      </c>
      <c r="BN21" s="28">
        <f t="shared" si="2"/>
        <v>29.339734472058932</v>
      </c>
      <c r="BO21" s="28">
        <f t="shared" si="2"/>
        <v>-0.8417353198173827</v>
      </c>
      <c r="BP21" s="28">
        <f t="shared" si="2"/>
        <v>3.2244489956556599E-2</v>
      </c>
      <c r="BQ21" s="28">
        <f t="shared" si="2"/>
        <v>7.70239457337758</v>
      </c>
      <c r="BR21" s="28">
        <f t="shared" si="2"/>
        <v>19.893230478636049</v>
      </c>
      <c r="BS21" s="28">
        <f t="shared" si="2"/>
        <v>27.145854855526586</v>
      </c>
    </row>
    <row r="22" spans="1:71" ht="15" customHeight="1" x14ac:dyDescent="0.25">
      <c r="A22" s="12" t="s">
        <v>87</v>
      </c>
      <c r="C22" s="27"/>
      <c r="D22" s="27"/>
      <c r="E22" s="27"/>
      <c r="F22" s="27">
        <f t="shared" ref="F22:BM26" si="3">+(F8/B8-1)*100</f>
        <v>12.345072049772199</v>
      </c>
      <c r="G22" s="27">
        <f t="shared" si="3"/>
        <v>4.4648663880734407</v>
      </c>
      <c r="H22" s="27">
        <f t="shared" si="3"/>
        <v>143.71662753827738</v>
      </c>
      <c r="I22" s="27">
        <f t="shared" si="3"/>
        <v>38.038668871778114</v>
      </c>
      <c r="J22" s="27">
        <f t="shared" si="3"/>
        <v>-38.934813134039899</v>
      </c>
      <c r="K22" s="27">
        <f t="shared" si="3"/>
        <v>6.0478254244726637</v>
      </c>
      <c r="L22" s="27">
        <f t="shared" si="3"/>
        <v>-9.2400779186798907</v>
      </c>
      <c r="M22" s="27">
        <f t="shared" si="3"/>
        <v>11.666709116615937</v>
      </c>
      <c r="N22" s="27">
        <f t="shared" si="3"/>
        <v>71.593891606515243</v>
      </c>
      <c r="O22" s="27">
        <f t="shared" si="3"/>
        <v>71.373862323153219</v>
      </c>
      <c r="P22" s="27">
        <f t="shared" si="3"/>
        <v>-21.084230555409732</v>
      </c>
      <c r="Q22" s="27">
        <f t="shared" si="3"/>
        <v>74.227248064030363</v>
      </c>
      <c r="R22" s="27">
        <f t="shared" si="3"/>
        <v>58.147989430047218</v>
      </c>
      <c r="S22" s="27">
        <f t="shared" si="3"/>
        <v>13.377508186689946</v>
      </c>
      <c r="T22" s="27">
        <f t="shared" si="3"/>
        <v>76.847762421581891</v>
      </c>
      <c r="U22" s="27">
        <f t="shared" si="3"/>
        <v>6.3151694810241521</v>
      </c>
      <c r="V22" s="27">
        <f t="shared" si="3"/>
        <v>-19.690589799351933</v>
      </c>
      <c r="W22" s="27">
        <f t="shared" si="3"/>
        <v>15.161059721276192</v>
      </c>
      <c r="X22" s="27">
        <f t="shared" si="3"/>
        <v>24.445258895828648</v>
      </c>
      <c r="Y22" s="27">
        <f t="shared" si="3"/>
        <v>-39.25373758595223</v>
      </c>
      <c r="Z22" s="27">
        <f t="shared" si="3"/>
        <v>-20.621380361867981</v>
      </c>
      <c r="AA22" s="27">
        <f t="shared" si="3"/>
        <v>7.2270412324636046</v>
      </c>
      <c r="AB22" s="27">
        <f t="shared" si="3"/>
        <v>28.465234490756018</v>
      </c>
      <c r="AC22" s="27">
        <f t="shared" si="3"/>
        <v>75.59847724287458</v>
      </c>
      <c r="AD22" s="27">
        <f t="shared" si="3"/>
        <v>83.060582782133196</v>
      </c>
      <c r="AE22" s="27">
        <f t="shared" si="3"/>
        <v>-35.928978663547895</v>
      </c>
      <c r="AF22" s="27">
        <f t="shared" si="3"/>
        <v>2.051985101682785</v>
      </c>
      <c r="AG22" s="27">
        <f t="shared" si="3"/>
        <v>75.867207571399931</v>
      </c>
      <c r="AH22" s="27">
        <f t="shared" si="3"/>
        <v>134.06092905050713</v>
      </c>
      <c r="AI22" s="27">
        <f t="shared" si="3"/>
        <v>240.28708193489715</v>
      </c>
      <c r="AJ22" s="27">
        <f t="shared" si="3"/>
        <v>67.290764875286129</v>
      </c>
      <c r="AK22" s="27">
        <f t="shared" si="3"/>
        <v>24.823461675753133</v>
      </c>
      <c r="AL22" s="27">
        <f t="shared" si="3"/>
        <v>5.4289629370377401</v>
      </c>
      <c r="AM22" s="27">
        <f t="shared" si="3"/>
        <v>-19.116719772128931</v>
      </c>
      <c r="AN22" s="27">
        <f t="shared" si="3"/>
        <v>-13.357968268488662</v>
      </c>
      <c r="AO22" s="27">
        <f t="shared" si="3"/>
        <v>-14.734701259225192</v>
      </c>
      <c r="AP22" s="27">
        <f t="shared" si="3"/>
        <v>-7.5206637021443035</v>
      </c>
      <c r="AQ22" s="27">
        <f t="shared" si="3"/>
        <v>0.71597214646406115</v>
      </c>
      <c r="AR22" s="27">
        <f t="shared" si="3"/>
        <v>9.9064961815075172</v>
      </c>
      <c r="AS22" s="27">
        <f t="shared" si="3"/>
        <v>47.580945933130423</v>
      </c>
      <c r="AT22" s="27">
        <f t="shared" si="3"/>
        <v>61.926183981237081</v>
      </c>
      <c r="AU22" s="27">
        <f t="shared" si="3"/>
        <v>86.977236173723327</v>
      </c>
      <c r="AV22" s="27">
        <f t="shared" si="3"/>
        <v>90.48573283483816</v>
      </c>
      <c r="AW22" s="27">
        <f t="shared" si="3"/>
        <v>39.703203911718354</v>
      </c>
      <c r="AX22" s="27">
        <f t="shared" si="3"/>
        <v>8.4634150787652906</v>
      </c>
      <c r="AY22" s="27">
        <f t="shared" si="3"/>
        <v>2.8815165059478121</v>
      </c>
      <c r="AZ22" s="27">
        <f t="shared" si="3"/>
        <v>-12.603951063883523</v>
      </c>
      <c r="BA22" s="27">
        <f t="shared" si="3"/>
        <v>-3.7615953039565997</v>
      </c>
      <c r="BB22" s="27">
        <f t="shared" si="3"/>
        <v>-20.935181481749112</v>
      </c>
      <c r="BC22" s="27">
        <f t="shared" si="3"/>
        <v>-72.499455145805115</v>
      </c>
      <c r="BD22" s="27">
        <f t="shared" si="3"/>
        <v>-64.444181975416996</v>
      </c>
      <c r="BE22" s="27">
        <f t="shared" si="3"/>
        <v>-58.281567328596594</v>
      </c>
      <c r="BF22" s="27">
        <f t="shared" si="3"/>
        <v>-37.929479774337238</v>
      </c>
      <c r="BG22" s="27">
        <f t="shared" si="3"/>
        <v>141.01252312605217</v>
      </c>
      <c r="BH22" s="27">
        <f t="shared" si="3"/>
        <v>97.329906653715753</v>
      </c>
      <c r="BI22" s="27">
        <f t="shared" si="3"/>
        <v>59.575717903946781</v>
      </c>
      <c r="BJ22" s="27">
        <f t="shared" si="3"/>
        <v>113.32560772182805</v>
      </c>
      <c r="BK22" s="27">
        <f t="shared" si="3"/>
        <v>91.720687090605878</v>
      </c>
      <c r="BL22" s="27">
        <f t="shared" si="3"/>
        <v>116.7032518686796</v>
      </c>
      <c r="BM22" s="27">
        <f t="shared" si="3"/>
        <v>45.014121710484687</v>
      </c>
      <c r="BN22" s="27">
        <f t="shared" si="2"/>
        <v>40.145852672639812</v>
      </c>
      <c r="BO22" s="27">
        <f t="shared" si="2"/>
        <v>-17.046284581540284</v>
      </c>
      <c r="BP22" s="27">
        <f t="shared" si="2"/>
        <v>-39.702110553831083</v>
      </c>
      <c r="BQ22" s="27">
        <f t="shared" si="2"/>
        <v>17.446142463640246</v>
      </c>
      <c r="BR22" s="27">
        <f t="shared" si="2"/>
        <v>17.184735363328805</v>
      </c>
      <c r="BS22" s="27">
        <f t="shared" si="2"/>
        <v>32.183279981732113</v>
      </c>
    </row>
    <row r="23" spans="1:71" ht="15" customHeight="1" x14ac:dyDescent="0.25">
      <c r="A23" s="36" t="s">
        <v>88</v>
      </c>
      <c r="C23" s="27"/>
      <c r="D23" s="27"/>
      <c r="E23" s="27"/>
      <c r="F23" s="27">
        <f t="shared" si="3"/>
        <v>24.239723604663045</v>
      </c>
      <c r="G23" s="27">
        <f t="shared" si="3"/>
        <v>10.143678278502467</v>
      </c>
      <c r="H23" s="27">
        <f t="shared" si="3"/>
        <v>17.23134898001808</v>
      </c>
      <c r="I23" s="27">
        <f t="shared" si="3"/>
        <v>-1.9031787135549427</v>
      </c>
      <c r="J23" s="27">
        <f t="shared" si="3"/>
        <v>-20.367659105003167</v>
      </c>
      <c r="K23" s="27">
        <f t="shared" si="3"/>
        <v>-16.51098714617466</v>
      </c>
      <c r="L23" s="27">
        <f t="shared" si="3"/>
        <v>-10.181633988908256</v>
      </c>
      <c r="M23" s="27">
        <f t="shared" si="3"/>
        <v>-14.638103444306205</v>
      </c>
      <c r="N23" s="27">
        <f t="shared" si="3"/>
        <v>0.1102315386094066</v>
      </c>
      <c r="O23" s="27">
        <f t="shared" si="3"/>
        <v>-3.5095269329100121</v>
      </c>
      <c r="P23" s="27">
        <f t="shared" si="3"/>
        <v>12.628799314576389</v>
      </c>
      <c r="Q23" s="27">
        <f t="shared" si="3"/>
        <v>7.4242522441599901</v>
      </c>
      <c r="R23" s="27">
        <f t="shared" si="3"/>
        <v>7.0969634536620863</v>
      </c>
      <c r="S23" s="27">
        <f t="shared" si="3"/>
        <v>10.826860282253081</v>
      </c>
      <c r="T23" s="27">
        <f t="shared" si="3"/>
        <v>15.358556507618616</v>
      </c>
      <c r="U23" s="27">
        <f t="shared" si="3"/>
        <v>23.858145543377773</v>
      </c>
      <c r="V23" s="27">
        <f t="shared" si="3"/>
        <v>31.333594950380615</v>
      </c>
      <c r="W23" s="27">
        <f t="shared" si="3"/>
        <v>30.753160297377736</v>
      </c>
      <c r="X23" s="27">
        <f t="shared" si="3"/>
        <v>11.07986863864674</v>
      </c>
      <c r="Y23" s="27">
        <f t="shared" si="3"/>
        <v>6.0333682419543511</v>
      </c>
      <c r="Z23" s="27">
        <f t="shared" si="3"/>
        <v>4.9318183576985364</v>
      </c>
      <c r="AA23" s="27">
        <f t="shared" si="3"/>
        <v>-2.6872817396501381</v>
      </c>
      <c r="AB23" s="27">
        <f t="shared" si="3"/>
        <v>-3.4737020228228666</v>
      </c>
      <c r="AC23" s="27">
        <f t="shared" si="3"/>
        <v>3.5678100713056438</v>
      </c>
      <c r="AD23" s="27">
        <f t="shared" si="3"/>
        <v>-4.1005380839191918</v>
      </c>
      <c r="AE23" s="27">
        <f t="shared" si="3"/>
        <v>-2.0095363862617455</v>
      </c>
      <c r="AF23" s="27">
        <f t="shared" si="3"/>
        <v>-15.128702407171879</v>
      </c>
      <c r="AG23" s="27">
        <f t="shared" si="3"/>
        <v>10.526667293640358</v>
      </c>
      <c r="AH23" s="27">
        <f t="shared" si="3"/>
        <v>7.4498379499937872</v>
      </c>
      <c r="AI23" s="27">
        <f t="shared" si="3"/>
        <v>-2.9227874328071168</v>
      </c>
      <c r="AJ23" s="27">
        <f t="shared" si="3"/>
        <v>23.497970136016157</v>
      </c>
      <c r="AK23" s="27">
        <f t="shared" si="3"/>
        <v>-9.7599734036722836</v>
      </c>
      <c r="AL23" s="27">
        <f t="shared" si="3"/>
        <v>10.848402412280823</v>
      </c>
      <c r="AM23" s="27">
        <f t="shared" si="3"/>
        <v>8.2327545083373579</v>
      </c>
      <c r="AN23" s="27">
        <f t="shared" si="3"/>
        <v>3.0075463292332127</v>
      </c>
      <c r="AO23" s="27">
        <f t="shared" si="3"/>
        <v>22.131310072794008</v>
      </c>
      <c r="AP23" s="27">
        <f t="shared" si="3"/>
        <v>14.919101857548455</v>
      </c>
      <c r="AQ23" s="27">
        <f t="shared" si="3"/>
        <v>1.0080203373496577</v>
      </c>
      <c r="AR23" s="27">
        <f t="shared" si="3"/>
        <v>8.4662267778646161</v>
      </c>
      <c r="AS23" s="27">
        <f t="shared" si="3"/>
        <v>1.2582863300659497</v>
      </c>
      <c r="AT23" s="27">
        <f t="shared" si="3"/>
        <v>0.70717370643940125</v>
      </c>
      <c r="AU23" s="27">
        <f t="shared" si="3"/>
        <v>18.234463611275341</v>
      </c>
      <c r="AV23" s="27">
        <f t="shared" si="3"/>
        <v>-4.980794774914088</v>
      </c>
      <c r="AW23" s="27">
        <f t="shared" si="3"/>
        <v>6.5669149158680495</v>
      </c>
      <c r="AX23" s="27">
        <f t="shared" si="3"/>
        <v>6.644908278355377</v>
      </c>
      <c r="AY23" s="27">
        <f t="shared" si="3"/>
        <v>9.082050107922468</v>
      </c>
      <c r="AZ23" s="27">
        <f t="shared" si="3"/>
        <v>21.464233562198977</v>
      </c>
      <c r="BA23" s="27">
        <f t="shared" si="3"/>
        <v>17.005982185545765</v>
      </c>
      <c r="BB23" s="27">
        <f t="shared" si="3"/>
        <v>4.2308028292584288</v>
      </c>
      <c r="BC23" s="27">
        <f t="shared" si="3"/>
        <v>-77.169530224445879</v>
      </c>
      <c r="BD23" s="27">
        <f t="shared" si="3"/>
        <v>-81.527815909935228</v>
      </c>
      <c r="BE23" s="27">
        <f t="shared" si="3"/>
        <v>-78.570094931742474</v>
      </c>
      <c r="BF23" s="27">
        <f t="shared" si="3"/>
        <v>-75.067470350719489</v>
      </c>
      <c r="BG23" s="27">
        <f t="shared" si="3"/>
        <v>33.725357854953117</v>
      </c>
      <c r="BH23" s="27">
        <f t="shared" si="3"/>
        <v>126.00451407953214</v>
      </c>
      <c r="BI23" s="27">
        <f t="shared" si="3"/>
        <v>152.70862271149471</v>
      </c>
      <c r="BJ23" s="27">
        <f t="shared" si="3"/>
        <v>173.22405508316683</v>
      </c>
      <c r="BK23" s="27">
        <f t="shared" si="3"/>
        <v>148.64144909759082</v>
      </c>
      <c r="BL23" s="27">
        <f t="shared" si="3"/>
        <v>108.77506550511828</v>
      </c>
      <c r="BM23" s="27">
        <f t="shared" si="3"/>
        <v>53.336474961945427</v>
      </c>
      <c r="BN23" s="27">
        <f t="shared" si="2"/>
        <v>24.915493332144798</v>
      </c>
      <c r="BO23" s="27">
        <f t="shared" si="2"/>
        <v>7.6705749846887494</v>
      </c>
      <c r="BP23" s="27">
        <f t="shared" si="2"/>
        <v>18.523252849592019</v>
      </c>
      <c r="BQ23" s="27">
        <f t="shared" si="2"/>
        <v>4.6057034599606528</v>
      </c>
      <c r="BR23" s="27">
        <f t="shared" si="2"/>
        <v>21.137347052214416</v>
      </c>
      <c r="BS23" s="27">
        <f t="shared" si="2"/>
        <v>25.107133342789247</v>
      </c>
    </row>
    <row r="24" spans="1:71" ht="15" customHeight="1" x14ac:dyDescent="0.25">
      <c r="A24" s="15" t="s">
        <v>98</v>
      </c>
      <c r="B24" s="15"/>
      <c r="C24" s="28"/>
      <c r="D24" s="28"/>
      <c r="E24" s="28"/>
      <c r="F24" s="28">
        <f t="shared" si="3"/>
        <v>9.2024499506726087</v>
      </c>
      <c r="G24" s="28">
        <f t="shared" si="3"/>
        <v>-5.6889383294359108</v>
      </c>
      <c r="H24" s="28">
        <f t="shared" si="3"/>
        <v>8.8757601077335213</v>
      </c>
      <c r="I24" s="28">
        <f t="shared" si="3"/>
        <v>4.4849288107212004</v>
      </c>
      <c r="J24" s="28">
        <f t="shared" si="3"/>
        <v>-0.54830144312767448</v>
      </c>
      <c r="K24" s="28">
        <f t="shared" si="3"/>
        <v>-0.49160819024446356</v>
      </c>
      <c r="L24" s="28">
        <f t="shared" si="3"/>
        <v>-13.162009240115868</v>
      </c>
      <c r="M24" s="28">
        <f t="shared" si="3"/>
        <v>-18.531443868318988</v>
      </c>
      <c r="N24" s="28">
        <f t="shared" si="3"/>
        <v>-4.1180444322553633</v>
      </c>
      <c r="O24" s="28">
        <f t="shared" si="3"/>
        <v>7.191278010802904</v>
      </c>
      <c r="P24" s="28">
        <f t="shared" si="3"/>
        <v>15.480388309871618</v>
      </c>
      <c r="Q24" s="28">
        <f t="shared" si="3"/>
        <v>22.320829978112577</v>
      </c>
      <c r="R24" s="28">
        <f t="shared" si="3"/>
        <v>14.942196888756598</v>
      </c>
      <c r="S24" s="28">
        <f t="shared" si="3"/>
        <v>15.273883178697446</v>
      </c>
      <c r="T24" s="28">
        <f t="shared" si="3"/>
        <v>13.587903299278704</v>
      </c>
      <c r="U24" s="28">
        <f t="shared" si="3"/>
        <v>3.3460752715779751</v>
      </c>
      <c r="V24" s="28">
        <f t="shared" si="3"/>
        <v>-7.3771698352487203E-2</v>
      </c>
      <c r="W24" s="28">
        <f t="shared" si="3"/>
        <v>-8.4001613913376243</v>
      </c>
      <c r="X24" s="28">
        <f t="shared" si="3"/>
        <v>-3.2866777483437359</v>
      </c>
      <c r="Y24" s="28">
        <f t="shared" si="3"/>
        <v>-12.15798669147501</v>
      </c>
      <c r="Z24" s="28">
        <f t="shared" si="3"/>
        <v>-14.741497112843582</v>
      </c>
      <c r="AA24" s="28">
        <f t="shared" si="3"/>
        <v>-4.7198007946278935</v>
      </c>
      <c r="AB24" s="28">
        <f t="shared" si="3"/>
        <v>-13.398606693351899</v>
      </c>
      <c r="AC24" s="28">
        <f t="shared" si="3"/>
        <v>6.9411434069702294</v>
      </c>
      <c r="AD24" s="28">
        <f t="shared" si="3"/>
        <v>11.71839357292448</v>
      </c>
      <c r="AE24" s="28">
        <f t="shared" si="3"/>
        <v>0.92340929481977696</v>
      </c>
      <c r="AF24" s="28">
        <f t="shared" si="3"/>
        <v>21.103637918169159</v>
      </c>
      <c r="AG24" s="28">
        <f t="shared" si="3"/>
        <v>13.424219067260434</v>
      </c>
      <c r="AH24" s="28">
        <f t="shared" si="3"/>
        <v>13.043146376077086</v>
      </c>
      <c r="AI24" s="28">
        <f t="shared" si="3"/>
        <v>11.291875619770963</v>
      </c>
      <c r="AJ24" s="28">
        <f t="shared" si="3"/>
        <v>-12.734032548004038</v>
      </c>
      <c r="AK24" s="28">
        <f t="shared" si="3"/>
        <v>-6.0731488185461142</v>
      </c>
      <c r="AL24" s="28">
        <f t="shared" si="3"/>
        <v>-1.052558355717248</v>
      </c>
      <c r="AM24" s="28">
        <f t="shared" si="3"/>
        <v>-6.1529200655041638E-2</v>
      </c>
      <c r="AN24" s="28">
        <f t="shared" si="3"/>
        <v>22.718650667300189</v>
      </c>
      <c r="AO24" s="28">
        <f t="shared" si="3"/>
        <v>11.622494839004439</v>
      </c>
      <c r="AP24" s="28">
        <f t="shared" si="3"/>
        <v>18.439568940272231</v>
      </c>
      <c r="AQ24" s="28">
        <f t="shared" si="3"/>
        <v>13.121287169613671</v>
      </c>
      <c r="AR24" s="28">
        <f t="shared" si="3"/>
        <v>6.8056424915172276</v>
      </c>
      <c r="AS24" s="28">
        <f t="shared" si="3"/>
        <v>17.817555852935605</v>
      </c>
      <c r="AT24" s="28">
        <f t="shared" si="3"/>
        <v>1.9878640958548077</v>
      </c>
      <c r="AU24" s="28">
        <f t="shared" si="3"/>
        <v>18.87119671813171</v>
      </c>
      <c r="AV24" s="28">
        <f t="shared" si="3"/>
        <v>12.221208628420555</v>
      </c>
      <c r="AW24" s="28">
        <f t="shared" si="3"/>
        <v>4.2728987539972341</v>
      </c>
      <c r="AX24" s="28">
        <f t="shared" si="3"/>
        <v>4.7703576877360598</v>
      </c>
      <c r="AY24" s="28">
        <f t="shared" si="3"/>
        <v>-2.457254323993141</v>
      </c>
      <c r="AZ24" s="28">
        <f t="shared" si="3"/>
        <v>2.0495344746190414</v>
      </c>
      <c r="BA24" s="28">
        <f t="shared" si="3"/>
        <v>4.381511828630158</v>
      </c>
      <c r="BB24" s="28">
        <f t="shared" si="3"/>
        <v>6.8513755175807045</v>
      </c>
      <c r="BC24" s="28">
        <f t="shared" si="3"/>
        <v>-39.261981490883201</v>
      </c>
      <c r="BD24" s="28">
        <f t="shared" si="3"/>
        <v>-34.378212443113817</v>
      </c>
      <c r="BE24" s="28">
        <f t="shared" si="3"/>
        <v>-32.697516521257199</v>
      </c>
      <c r="BF24" s="28">
        <f t="shared" si="3"/>
        <v>-28.005674701618943</v>
      </c>
      <c r="BG24" s="28">
        <f t="shared" si="3"/>
        <v>31.116434002164972</v>
      </c>
      <c r="BH24" s="28">
        <f t="shared" si="3"/>
        <v>24.08290274885443</v>
      </c>
      <c r="BI24" s="28">
        <f t="shared" si="3"/>
        <v>27.8077085111454</v>
      </c>
      <c r="BJ24" s="28">
        <f t="shared" si="3"/>
        <v>29.955158860386845</v>
      </c>
      <c r="BK24" s="28">
        <f t="shared" si="3"/>
        <v>37.796929421882155</v>
      </c>
      <c r="BL24" s="28">
        <f t="shared" si="3"/>
        <v>43.645751277678158</v>
      </c>
      <c r="BM24" s="28">
        <f t="shared" si="3"/>
        <v>25.325325166585387</v>
      </c>
      <c r="BN24" s="28">
        <f t="shared" si="2"/>
        <v>30.560740771866655</v>
      </c>
      <c r="BO24" s="28">
        <f t="shared" si="2"/>
        <v>-4.0999740332486105</v>
      </c>
      <c r="BP24" s="28">
        <f t="shared" si="2"/>
        <v>6.6006672773932573</v>
      </c>
      <c r="BQ24" s="28">
        <f t="shared" si="2"/>
        <v>-4.7446078692354066</v>
      </c>
      <c r="BR24" s="28">
        <f t="shared" si="2"/>
        <v>0.33902984223534993</v>
      </c>
      <c r="BS24" s="28">
        <f t="shared" si="2"/>
        <v>15.973848633770316</v>
      </c>
    </row>
    <row r="25" spans="1:71" ht="15" customHeight="1" x14ac:dyDescent="0.25">
      <c r="A25" s="12" t="s">
        <v>90</v>
      </c>
      <c r="C25" s="27"/>
      <c r="D25" s="27"/>
      <c r="E25" s="27"/>
      <c r="F25" s="27">
        <f t="shared" si="3"/>
        <v>6.8081442317116769</v>
      </c>
      <c r="G25" s="27">
        <f t="shared" si="3"/>
        <v>-9.4720397188522654</v>
      </c>
      <c r="H25" s="27">
        <f t="shared" si="3"/>
        <v>8.496689212289299</v>
      </c>
      <c r="I25" s="27">
        <f t="shared" si="3"/>
        <v>5.6595640448197315</v>
      </c>
      <c r="J25" s="27">
        <f t="shared" si="3"/>
        <v>1.6366698935586177</v>
      </c>
      <c r="K25" s="27">
        <f t="shared" si="3"/>
        <v>-0.49176377526735093</v>
      </c>
      <c r="L25" s="27">
        <f t="shared" si="3"/>
        <v>-17.790154130527412</v>
      </c>
      <c r="M25" s="27">
        <f t="shared" si="3"/>
        <v>-23.017921461226575</v>
      </c>
      <c r="N25" s="27">
        <f t="shared" si="3"/>
        <v>-2.6966334695207927</v>
      </c>
      <c r="O25" s="27">
        <f t="shared" si="3"/>
        <v>14.192684965932179</v>
      </c>
      <c r="P25" s="27">
        <f t="shared" si="3"/>
        <v>20.941267198345859</v>
      </c>
      <c r="Q25" s="27">
        <f t="shared" si="3"/>
        <v>20.702577671985377</v>
      </c>
      <c r="R25" s="27">
        <f t="shared" si="3"/>
        <v>15.798693031389433</v>
      </c>
      <c r="S25" s="27">
        <f t="shared" si="3"/>
        <v>15.897114230217401</v>
      </c>
      <c r="T25" s="27">
        <f t="shared" si="3"/>
        <v>18.834003262980282</v>
      </c>
      <c r="U25" s="27">
        <f t="shared" si="3"/>
        <v>12.810745214041329</v>
      </c>
      <c r="V25" s="27">
        <f t="shared" si="3"/>
        <v>-1.4209948782799353</v>
      </c>
      <c r="W25" s="27">
        <f t="shared" si="3"/>
        <v>-11.497207838173896</v>
      </c>
      <c r="X25" s="27">
        <f t="shared" si="3"/>
        <v>-18.945096741996338</v>
      </c>
      <c r="Y25" s="27">
        <f t="shared" si="3"/>
        <v>-15.786391294622659</v>
      </c>
      <c r="Z25" s="27">
        <f t="shared" si="3"/>
        <v>-22.388579390738748</v>
      </c>
      <c r="AA25" s="27">
        <f t="shared" si="3"/>
        <v>-9.8838401013702448</v>
      </c>
      <c r="AB25" s="27">
        <f t="shared" si="3"/>
        <v>-7.6464697142136444</v>
      </c>
      <c r="AC25" s="27">
        <f t="shared" si="3"/>
        <v>4.1934112562086678</v>
      </c>
      <c r="AD25" s="27">
        <f t="shared" si="3"/>
        <v>16.317946513054782</v>
      </c>
      <c r="AE25" s="27">
        <f t="shared" si="3"/>
        <v>-0.88591101424728702</v>
      </c>
      <c r="AF25" s="27">
        <f t="shared" si="3"/>
        <v>29.961334737241852</v>
      </c>
      <c r="AG25" s="27">
        <f t="shared" si="3"/>
        <v>11.429957762178077</v>
      </c>
      <c r="AH25" s="27">
        <f t="shared" si="3"/>
        <v>17.899578901765079</v>
      </c>
      <c r="AI25" s="27">
        <f t="shared" si="3"/>
        <v>15.338877399038031</v>
      </c>
      <c r="AJ25" s="27">
        <f t="shared" si="3"/>
        <v>-18.139707352135492</v>
      </c>
      <c r="AK25" s="27">
        <f t="shared" si="3"/>
        <v>-6.5422204952012901</v>
      </c>
      <c r="AL25" s="27">
        <f t="shared" si="3"/>
        <v>-8.4950074032947178</v>
      </c>
      <c r="AM25" s="27">
        <f t="shared" si="3"/>
        <v>-5.2897094860308913</v>
      </c>
      <c r="AN25" s="27">
        <f t="shared" si="3"/>
        <v>28.892166368632321</v>
      </c>
      <c r="AO25" s="27">
        <f t="shared" si="3"/>
        <v>15.408453205154293</v>
      </c>
      <c r="AP25" s="27">
        <f t="shared" si="3"/>
        <v>28.575043817300184</v>
      </c>
      <c r="AQ25" s="27">
        <f t="shared" si="3"/>
        <v>21.765317212241687</v>
      </c>
      <c r="AR25" s="27">
        <f t="shared" si="3"/>
        <v>9.0746775039913352</v>
      </c>
      <c r="AS25" s="27">
        <f t="shared" si="3"/>
        <v>21.321255377301117</v>
      </c>
      <c r="AT25" s="27">
        <f t="shared" si="3"/>
        <v>1.1318325854278832</v>
      </c>
      <c r="AU25" s="27">
        <f t="shared" si="3"/>
        <v>18.897834579702312</v>
      </c>
      <c r="AV25" s="27">
        <f t="shared" si="3"/>
        <v>11.212037945405239</v>
      </c>
      <c r="AW25" s="27">
        <f t="shared" si="3"/>
        <v>0.80298937816700722</v>
      </c>
      <c r="AX25" s="27">
        <f t="shared" si="3"/>
        <v>2.4019442651534106</v>
      </c>
      <c r="AY25" s="27">
        <f t="shared" si="3"/>
        <v>-1.0810297083663656</v>
      </c>
      <c r="AZ25" s="27">
        <f t="shared" si="3"/>
        <v>1.4130502392296407</v>
      </c>
      <c r="BA25" s="27">
        <f t="shared" si="3"/>
        <v>7.8872040151321432</v>
      </c>
      <c r="BB25" s="27">
        <f t="shared" si="3"/>
        <v>11.817843119113558</v>
      </c>
      <c r="BC25" s="27">
        <f t="shared" si="3"/>
        <v>-35.464603649294503</v>
      </c>
      <c r="BD25" s="27">
        <f t="shared" si="3"/>
        <v>-27.832871585583685</v>
      </c>
      <c r="BE25" s="27">
        <f t="shared" si="3"/>
        <v>-28.796922096997037</v>
      </c>
      <c r="BF25" s="27">
        <f t="shared" si="3"/>
        <v>-22.124166350198681</v>
      </c>
      <c r="BG25" s="27">
        <f t="shared" si="3"/>
        <v>33.150488360087117</v>
      </c>
      <c r="BH25" s="27">
        <f t="shared" si="3"/>
        <v>23.6407777905149</v>
      </c>
      <c r="BI25" s="27">
        <f t="shared" si="3"/>
        <v>31.176972867529518</v>
      </c>
      <c r="BJ25" s="27">
        <f t="shared" si="3"/>
        <v>30.675705730296631</v>
      </c>
      <c r="BK25" s="27">
        <f t="shared" si="3"/>
        <v>40.852192496895576</v>
      </c>
      <c r="BL25" s="27">
        <f t="shared" si="3"/>
        <v>49.947025831469169</v>
      </c>
      <c r="BM25" s="27">
        <f t="shared" si="3"/>
        <v>27.642828339019744</v>
      </c>
      <c r="BN25" s="27">
        <f t="shared" si="2"/>
        <v>25.00821886376896</v>
      </c>
      <c r="BO25" s="27">
        <f t="shared" si="2"/>
        <v>-12.281472283167783</v>
      </c>
      <c r="BP25" s="27">
        <f t="shared" si="2"/>
        <v>3.8163805077773283E-2</v>
      </c>
      <c r="BQ25" s="27">
        <f t="shared" si="2"/>
        <v>-10.169667291587569</v>
      </c>
      <c r="BR25" s="27">
        <f t="shared" si="2"/>
        <v>0.36389979056381527</v>
      </c>
      <c r="BS25" s="27">
        <f t="shared" si="2"/>
        <v>17.022711217376152</v>
      </c>
    </row>
    <row r="26" spans="1:71" ht="15" customHeight="1" x14ac:dyDescent="0.25">
      <c r="A26" s="12" t="s">
        <v>91</v>
      </c>
      <c r="C26" s="27"/>
      <c r="D26" s="27"/>
      <c r="E26" s="27"/>
      <c r="F26" s="27">
        <f t="shared" si="3"/>
        <v>16.95491673405305</v>
      </c>
      <c r="G26" s="27">
        <f t="shared" si="3"/>
        <v>8.0096930534165232</v>
      </c>
      <c r="H26" s="27">
        <f t="shared" si="3"/>
        <v>10.179777881810924</v>
      </c>
      <c r="I26" s="27">
        <f t="shared" si="3"/>
        <v>0.3844479699536052</v>
      </c>
      <c r="J26" s="27">
        <f t="shared" si="3"/>
        <v>-7.0091853972756741</v>
      </c>
      <c r="K26" s="27">
        <f t="shared" si="3"/>
        <v>-0.49113600002202995</v>
      </c>
      <c r="L26" s="27">
        <f t="shared" si="3"/>
        <v>2.5157723463880455</v>
      </c>
      <c r="M26" s="27">
        <f t="shared" si="3"/>
        <v>-2.0467970925083345</v>
      </c>
      <c r="N26" s="27">
        <f t="shared" si="3"/>
        <v>-8.711888314983474</v>
      </c>
      <c r="O26" s="27">
        <f t="shared" si="3"/>
        <v>-14.057393550138087</v>
      </c>
      <c r="P26" s="27">
        <f t="shared" si="3"/>
        <v>0.64587324404268287</v>
      </c>
      <c r="Q26" s="27">
        <f t="shared" si="3"/>
        <v>26.993782505002152</v>
      </c>
      <c r="R26" s="27">
        <f t="shared" si="3"/>
        <v>11.991696844651134</v>
      </c>
      <c r="S26" s="27">
        <f t="shared" si="3"/>
        <v>12.760693259414824</v>
      </c>
      <c r="T26" s="27">
        <f t="shared" si="3"/>
        <v>-3.5369126789838723</v>
      </c>
      <c r="U26" s="27">
        <f t="shared" ref="U26:BS26" si="4">+(U12/Q12-1)*100</f>
        <v>-22.630667504574941</v>
      </c>
      <c r="V26" s="27">
        <f t="shared" si="4"/>
        <v>4.7249724268918047</v>
      </c>
      <c r="W26" s="27">
        <f t="shared" si="4"/>
        <v>4.4361081942322356</v>
      </c>
      <c r="X26" s="27">
        <f t="shared" si="4"/>
        <v>59.680877481465068</v>
      </c>
      <c r="Y26" s="27">
        <f t="shared" si="4"/>
        <v>2.362345353519868</v>
      </c>
      <c r="Z26" s="27">
        <f t="shared" si="4"/>
        <v>10.898500830564494</v>
      </c>
      <c r="AA26" s="27">
        <f t="shared" si="4"/>
        <v>13.418096698571635</v>
      </c>
      <c r="AB26" s="27">
        <f t="shared" si="4"/>
        <v>-25.140132116026216</v>
      </c>
      <c r="AC26" s="27">
        <f t="shared" si="4"/>
        <v>15.98757459243576</v>
      </c>
      <c r="AD26" s="27">
        <f t="shared" si="4"/>
        <v>0.92550228547956248</v>
      </c>
      <c r="AE26" s="27">
        <f t="shared" si="4"/>
        <v>5.9727326539097625</v>
      </c>
      <c r="AF26" s="27">
        <f t="shared" si="4"/>
        <v>-1.202303606959354</v>
      </c>
      <c r="AG26" s="27">
        <f t="shared" si="4"/>
        <v>19.322340926258175</v>
      </c>
      <c r="AH26" s="27">
        <f t="shared" si="4"/>
        <v>-9.0500851242347746E-2</v>
      </c>
      <c r="AI26" s="27">
        <f t="shared" si="4"/>
        <v>0.72875154054190538</v>
      </c>
      <c r="AJ26" s="27">
        <f t="shared" si="4"/>
        <v>5.1727272675028191</v>
      </c>
      <c r="AK26" s="27">
        <f t="shared" si="4"/>
        <v>-4.777608033317005</v>
      </c>
      <c r="AL26" s="27">
        <f t="shared" si="4"/>
        <v>22.698847999082439</v>
      </c>
      <c r="AM26" s="27">
        <f t="shared" si="4"/>
        <v>15.563894763669239</v>
      </c>
      <c r="AN26" s="27">
        <f t="shared" si="4"/>
        <v>6.8013358223439013</v>
      </c>
      <c r="AO26" s="27">
        <f t="shared" si="4"/>
        <v>1.3597369209135124</v>
      </c>
      <c r="AP26" s="27">
        <f t="shared" si="4"/>
        <v>-5.6829061353282579</v>
      </c>
      <c r="AQ26" s="27">
        <f t="shared" si="4"/>
        <v>-8.0512313312766093</v>
      </c>
      <c r="AR26" s="27">
        <f t="shared" si="4"/>
        <v>-0.25474091424486645</v>
      </c>
      <c r="AS26" s="27">
        <f t="shared" si="4"/>
        <v>7.0035338021333216</v>
      </c>
      <c r="AT26" s="27">
        <f t="shared" si="4"/>
        <v>4.7652343925301821</v>
      </c>
      <c r="AU26" s="27">
        <f t="shared" si="4"/>
        <v>18.784792827638917</v>
      </c>
      <c r="AV26" s="27">
        <f t="shared" si="4"/>
        <v>15.655074983741502</v>
      </c>
      <c r="AW26" s="27">
        <f t="shared" si="4"/>
        <v>16.415655753421142</v>
      </c>
      <c r="AX26" s="27">
        <f t="shared" si="4"/>
        <v>12.188108452177548</v>
      </c>
      <c r="AY26" s="27">
        <f t="shared" si="4"/>
        <v>-6.9254929878661002</v>
      </c>
      <c r="AZ26" s="27">
        <f t="shared" si="4"/>
        <v>4.1320752772046054</v>
      </c>
      <c r="BA26" s="27">
        <f t="shared" si="4"/>
        <v>-6.2411896019944679</v>
      </c>
      <c r="BB26" s="27">
        <f t="shared" si="4"/>
        <v>-7.3465112048861521</v>
      </c>
      <c r="BC26" s="27">
        <f t="shared" si="4"/>
        <v>-52.365251638363517</v>
      </c>
      <c r="BD26" s="27">
        <f t="shared" si="4"/>
        <v>-55.235001915558989</v>
      </c>
      <c r="BE26" s="27">
        <f t="shared" si="4"/>
        <v>-46.297858842363752</v>
      </c>
      <c r="BF26" s="27">
        <f t="shared" si="4"/>
        <v>-48.297174681717806</v>
      </c>
      <c r="BG26" s="27">
        <f t="shared" si="4"/>
        <v>21.607484432729795</v>
      </c>
      <c r="BH26" s="27">
        <f t="shared" si="4"/>
        <v>26.354132538744302</v>
      </c>
      <c r="BI26" s="27">
        <f t="shared" si="4"/>
        <v>12.231516320121184</v>
      </c>
      <c r="BJ26" s="27">
        <f t="shared" si="4"/>
        <v>26.210811745053707</v>
      </c>
      <c r="BK26" s="27">
        <f t="shared" si="4"/>
        <v>22.158214622729353</v>
      </c>
      <c r="BL26" s="27">
        <f t="shared" si="4"/>
        <v>11.970743909013049</v>
      </c>
      <c r="BM26" s="27">
        <f t="shared" si="4"/>
        <v>12.802874742740954</v>
      </c>
      <c r="BN26" s="27">
        <f t="shared" si="4"/>
        <v>60.435364346946585</v>
      </c>
      <c r="BO26" s="27">
        <f t="shared" si="4"/>
        <v>44.186581306582198</v>
      </c>
      <c r="BP26" s="27">
        <f t="shared" si="4"/>
        <v>50.777152604059594</v>
      </c>
      <c r="BQ26" s="27">
        <f t="shared" si="4"/>
        <v>28.425717715440225</v>
      </c>
      <c r="BR26" s="27">
        <f t="shared" si="4"/>
        <v>0.23476797309547326</v>
      </c>
      <c r="BS26" s="27">
        <f t="shared" si="4"/>
        <v>12.207864681491731</v>
      </c>
    </row>
    <row r="27" spans="1:71" ht="15" customHeight="1" x14ac:dyDescent="0.25">
      <c r="A27" s="4" t="s">
        <v>99</v>
      </c>
      <c r="C27" s="27"/>
      <c r="D27" s="27"/>
      <c r="E27" s="27"/>
      <c r="F27" s="27">
        <f t="shared" ref="F27:BS28" si="5">+(F13/B13-1)*100</f>
        <v>-12.658861293823421</v>
      </c>
      <c r="G27" s="27">
        <f t="shared" si="5"/>
        <v>-25.145980160651106</v>
      </c>
      <c r="H27" s="27">
        <f t="shared" si="5"/>
        <v>-4.8003838531368581</v>
      </c>
      <c r="I27" s="27">
        <f t="shared" si="5"/>
        <v>10.553172747830718</v>
      </c>
      <c r="J27" s="27">
        <f t="shared" si="5"/>
        <v>44.535952239038814</v>
      </c>
      <c r="K27" s="27">
        <f t="shared" si="5"/>
        <v>26.810281411995195</v>
      </c>
      <c r="L27" s="27">
        <f t="shared" si="5"/>
        <v>-17.22411467824988</v>
      </c>
      <c r="M27" s="27">
        <f t="shared" si="5"/>
        <v>-24.983265088957641</v>
      </c>
      <c r="N27" s="27">
        <f t="shared" si="5"/>
        <v>-12.747897201795954</v>
      </c>
      <c r="O27" s="27">
        <f t="shared" si="5"/>
        <v>14.32714225878482</v>
      </c>
      <c r="P27" s="27">
        <f t="shared" si="5"/>
        <v>23.343994836644711</v>
      </c>
      <c r="Q27" s="27">
        <f t="shared" si="5"/>
        <v>35.616968839192168</v>
      </c>
      <c r="R27" s="27">
        <f t="shared" si="5"/>
        <v>20.707336947706434</v>
      </c>
      <c r="S27" s="27">
        <f t="shared" si="5"/>
        <v>19.809973045425465</v>
      </c>
      <c r="T27" s="27">
        <f t="shared" si="5"/>
        <v>6.9380024412049046</v>
      </c>
      <c r="U27" s="27">
        <f t="shared" si="5"/>
        <v>-17.531303656081988</v>
      </c>
      <c r="V27" s="27">
        <f t="shared" si="5"/>
        <v>-33.419950579451374</v>
      </c>
      <c r="W27" s="27">
        <f t="shared" si="5"/>
        <v>-46.1668593879469</v>
      </c>
      <c r="X27" s="27">
        <f t="shared" si="5"/>
        <v>-25.426756666893169</v>
      </c>
      <c r="Y27" s="27">
        <f t="shared" si="5"/>
        <v>-34.695629134375153</v>
      </c>
      <c r="Z27" s="27">
        <f t="shared" si="5"/>
        <v>-58.206679197576946</v>
      </c>
      <c r="AA27" s="27">
        <f t="shared" si="5"/>
        <v>-12.050953618905226</v>
      </c>
      <c r="AB27" s="27">
        <f t="shared" si="5"/>
        <v>-41.034502583795273</v>
      </c>
      <c r="AC27" s="27">
        <f t="shared" si="5"/>
        <v>3.9938039388898172</v>
      </c>
      <c r="AD27" s="27">
        <f t="shared" si="5"/>
        <v>79.788358820338388</v>
      </c>
      <c r="AE27" s="27">
        <f t="shared" si="5"/>
        <v>18.920461027559288</v>
      </c>
      <c r="AF27" s="27">
        <f t="shared" si="5"/>
        <v>145.36155688298541</v>
      </c>
      <c r="AG27" s="27">
        <f t="shared" si="5"/>
        <v>3.312061703393776</v>
      </c>
      <c r="AH27" s="27">
        <f t="shared" si="5"/>
        <v>-7.3031988618482258</v>
      </c>
      <c r="AI27" s="27">
        <f t="shared" si="5"/>
        <v>2.8960608018874012</v>
      </c>
      <c r="AJ27" s="27">
        <f t="shared" si="5"/>
        <v>-67.112745800087907</v>
      </c>
      <c r="AK27" s="27">
        <f t="shared" si="5"/>
        <v>-10.945219332066358</v>
      </c>
      <c r="AL27" s="27">
        <f t="shared" si="5"/>
        <v>-47.786392705501314</v>
      </c>
      <c r="AM27" s="27">
        <f t="shared" si="5"/>
        <v>-5.5172034202261022</v>
      </c>
      <c r="AN27" s="27">
        <f t="shared" si="5"/>
        <v>137.36708985477759</v>
      </c>
      <c r="AO27" s="27">
        <f t="shared" si="5"/>
        <v>1.2640253253350497</v>
      </c>
      <c r="AP27" s="27">
        <f t="shared" si="5"/>
        <v>85.367911572575309</v>
      </c>
      <c r="AQ27" s="27">
        <f t="shared" si="5"/>
        <v>44.714351903356132</v>
      </c>
      <c r="AR27" s="27">
        <f t="shared" si="5"/>
        <v>2.7831781263973232</v>
      </c>
      <c r="AS27" s="27">
        <f t="shared" si="5"/>
        <v>53.892924852521816</v>
      </c>
      <c r="AT27" s="27">
        <f t="shared" si="5"/>
        <v>-39.037522236427982</v>
      </c>
      <c r="AU27" s="27">
        <f t="shared" si="5"/>
        <v>-1.6256814427106581</v>
      </c>
      <c r="AV27" s="27">
        <f t="shared" si="5"/>
        <v>17.420714341250545</v>
      </c>
      <c r="AW27" s="27">
        <f t="shared" si="5"/>
        <v>-19.244450344391716</v>
      </c>
      <c r="AX27" s="27">
        <f t="shared" si="5"/>
        <v>-17.189662252818351</v>
      </c>
      <c r="AY27" s="27">
        <f t="shared" si="5"/>
        <v>-26.414237588466726</v>
      </c>
      <c r="AZ27" s="27">
        <f t="shared" si="5"/>
        <v>-19.52085994714071</v>
      </c>
      <c r="BA27" s="27">
        <f t="shared" si="5"/>
        <v>-22.913488312168717</v>
      </c>
      <c r="BB27" s="27">
        <f t="shared" si="5"/>
        <v>108.24989019276505</v>
      </c>
      <c r="BC27" s="27">
        <f t="shared" si="5"/>
        <v>89.656823115553479</v>
      </c>
      <c r="BD27" s="27">
        <f t="shared" si="5"/>
        <v>94.081773035996164</v>
      </c>
      <c r="BE27" s="27">
        <f t="shared" si="5"/>
        <v>188.13810109188626</v>
      </c>
      <c r="BF27" s="27">
        <f t="shared" si="5"/>
        <v>213.33034360036856</v>
      </c>
      <c r="BG27" s="27">
        <f t="shared" si="5"/>
        <v>16.942140906534298</v>
      </c>
      <c r="BH27" s="27">
        <f t="shared" si="5"/>
        <v>-6.8394984771620537</v>
      </c>
      <c r="BI27" s="27">
        <f t="shared" si="5"/>
        <v>-16.248437548865979</v>
      </c>
      <c r="BJ27" s="27">
        <f t="shared" si="5"/>
        <v>-43.100627971230921</v>
      </c>
      <c r="BK27" s="27">
        <f t="shared" si="5"/>
        <v>-16.384345863374271</v>
      </c>
      <c r="BL27" s="27">
        <f t="shared" si="5"/>
        <v>-8.9792744776979294</v>
      </c>
      <c r="BM27" s="27">
        <f t="shared" si="5"/>
        <v>-7.1353634448245167</v>
      </c>
      <c r="BN27" s="27">
        <f t="shared" si="5"/>
        <v>33.789338833425965</v>
      </c>
      <c r="BO27" s="27">
        <f t="shared" si="5"/>
        <v>-9.525533535921781</v>
      </c>
      <c r="BP27" s="27">
        <f t="shared" si="5"/>
        <v>18.470003225235999</v>
      </c>
      <c r="BQ27" s="27">
        <f t="shared" si="5"/>
        <v>-30.133797347554079</v>
      </c>
      <c r="BR27" s="27">
        <f t="shared" si="5"/>
        <v>-49.646764892923777</v>
      </c>
      <c r="BS27" s="27">
        <f t="shared" si="5"/>
        <v>-4.4151401625926674</v>
      </c>
    </row>
    <row r="28" spans="1:71" ht="15" customHeight="1" x14ac:dyDescent="0.25">
      <c r="A28" s="29" t="s">
        <v>81</v>
      </c>
      <c r="B28" s="30"/>
      <c r="C28" s="31"/>
      <c r="D28" s="31"/>
      <c r="E28" s="31"/>
      <c r="F28" s="31">
        <f t="shared" si="5"/>
        <v>6.5986739040216458</v>
      </c>
      <c r="G28" s="31">
        <f t="shared" si="5"/>
        <v>3.1178356813162278</v>
      </c>
      <c r="H28" s="31">
        <f t="shared" si="5"/>
        <v>17.772924155064729</v>
      </c>
      <c r="I28" s="31">
        <f t="shared" si="5"/>
        <v>16.262834793713488</v>
      </c>
      <c r="J28" s="31">
        <f t="shared" si="5"/>
        <v>7.3655168473278909</v>
      </c>
      <c r="K28" s="31">
        <f t="shared" si="5"/>
        <v>5.0623299212026129</v>
      </c>
      <c r="L28" s="31">
        <f t="shared" si="5"/>
        <v>1.393577567402926</v>
      </c>
      <c r="M28" s="31">
        <f t="shared" si="5"/>
        <v>-9.926948620903298</v>
      </c>
      <c r="N28" s="31">
        <f t="shared" si="5"/>
        <v>-0.88271265357409145</v>
      </c>
      <c r="O28" s="31">
        <f t="shared" si="5"/>
        <v>6.7834108084500633</v>
      </c>
      <c r="P28" s="31">
        <f t="shared" si="5"/>
        <v>1.0146946071447616</v>
      </c>
      <c r="Q28" s="31">
        <f t="shared" si="5"/>
        <v>3.195600834515222</v>
      </c>
      <c r="R28" s="31">
        <f t="shared" si="5"/>
        <v>4.1737619128058956</v>
      </c>
      <c r="S28" s="31">
        <f t="shared" si="5"/>
        <v>4.1266314449202035</v>
      </c>
      <c r="T28" s="31">
        <f t="shared" si="5"/>
        <v>6.5452293303827069</v>
      </c>
      <c r="U28" s="31">
        <f t="shared" si="5"/>
        <v>12.075219630317591</v>
      </c>
      <c r="V28" s="31">
        <f t="shared" si="5"/>
        <v>4.3585760591926093</v>
      </c>
      <c r="W28" s="31">
        <f t="shared" si="5"/>
        <v>-0.70460139945185407</v>
      </c>
      <c r="X28" s="31">
        <f t="shared" si="5"/>
        <v>1.2138742540112712</v>
      </c>
      <c r="Y28" s="31">
        <f t="shared" si="5"/>
        <v>2.3211227084861452</v>
      </c>
      <c r="Z28" s="31">
        <f t="shared" si="5"/>
        <v>5.7139338583871657</v>
      </c>
      <c r="AA28" s="31">
        <f t="shared" si="5"/>
        <v>2.6684367809237219</v>
      </c>
      <c r="AB28" s="31">
        <f t="shared" si="5"/>
        <v>0.66819985169253027</v>
      </c>
      <c r="AC28" s="31">
        <f t="shared" si="5"/>
        <v>-0.40171944180195096</v>
      </c>
      <c r="AD28" s="31">
        <f t="shared" si="5"/>
        <v>0.4501717637505287</v>
      </c>
      <c r="AE28" s="31">
        <f t="shared" si="5"/>
        <v>1.4228866401807316</v>
      </c>
      <c r="AF28" s="31">
        <f t="shared" si="5"/>
        <v>0.91123878690670956</v>
      </c>
      <c r="AG28" s="31">
        <f t="shared" si="5"/>
        <v>-0.32681206737359414</v>
      </c>
      <c r="AH28" s="31">
        <f t="shared" si="5"/>
        <v>1.737485436879993</v>
      </c>
      <c r="AI28" s="31">
        <f t="shared" si="5"/>
        <v>2.6577167223772902</v>
      </c>
      <c r="AJ28" s="31">
        <f t="shared" si="5"/>
        <v>-0.2191786774606963</v>
      </c>
      <c r="AK28" s="31">
        <f t="shared" si="5"/>
        <v>5.9370480625647426</v>
      </c>
      <c r="AL28" s="31">
        <f t="shared" si="5"/>
        <v>6.4644520477495693</v>
      </c>
      <c r="AM28" s="31">
        <f t="shared" si="5"/>
        <v>5.3448915736255209</v>
      </c>
      <c r="AN28" s="31">
        <f t="shared" si="5"/>
        <v>8.6838062061218366</v>
      </c>
      <c r="AO28" s="31">
        <f t="shared" si="5"/>
        <v>3.8877887012935375</v>
      </c>
      <c r="AP28" s="31">
        <f t="shared" si="5"/>
        <v>8.6645316474561973</v>
      </c>
      <c r="AQ28" s="31">
        <f t="shared" si="5"/>
        <v>5.1368567980381252</v>
      </c>
      <c r="AR28" s="31">
        <f t="shared" si="5"/>
        <v>5.1845789028536204</v>
      </c>
      <c r="AS28" s="31">
        <f t="shared" si="5"/>
        <v>4.725693064805081</v>
      </c>
      <c r="AT28" s="31">
        <f t="shared" si="5"/>
        <v>-1.0234405820786385</v>
      </c>
      <c r="AU28" s="31">
        <f t="shared" si="5"/>
        <v>5.625174027096147</v>
      </c>
      <c r="AV28" s="31">
        <f t="shared" si="5"/>
        <v>9.9992584174167121</v>
      </c>
      <c r="AW28" s="31">
        <f t="shared" si="5"/>
        <v>7.3545993020682765</v>
      </c>
      <c r="AX28" s="31">
        <f t="shared" si="5"/>
        <v>8.203405246937411</v>
      </c>
      <c r="AY28" s="31">
        <f t="shared" si="5"/>
        <v>6.4089956442194396</v>
      </c>
      <c r="AZ28" s="31">
        <f t="shared" si="5"/>
        <v>6.3321972983164665</v>
      </c>
      <c r="BA28" s="31">
        <f t="shared" si="5"/>
        <v>9.7126789567463021</v>
      </c>
      <c r="BB28" s="31">
        <f t="shared" si="5"/>
        <v>3.2214910595485202</v>
      </c>
      <c r="BC28" s="31">
        <f t="shared" si="5"/>
        <v>-33.086763594546589</v>
      </c>
      <c r="BD28" s="31">
        <f t="shared" si="5"/>
        <v>-26.220996090966896</v>
      </c>
      <c r="BE28" s="31">
        <f t="shared" si="5"/>
        <v>-24.94750573404032</v>
      </c>
      <c r="BF28" s="31">
        <f t="shared" si="5"/>
        <v>-23.415658115761484</v>
      </c>
      <c r="BG28" s="31">
        <f t="shared" si="5"/>
        <v>29.242108923104681</v>
      </c>
      <c r="BH28" s="31">
        <f t="shared" si="5"/>
        <v>17.3130448218634</v>
      </c>
      <c r="BI28" s="31">
        <f t="shared" si="5"/>
        <v>22.574858888273774</v>
      </c>
      <c r="BJ28" s="31">
        <f t="shared" si="5"/>
        <v>28.716730233714483</v>
      </c>
      <c r="BK28" s="31">
        <f t="shared" si="5"/>
        <v>22.697545382305062</v>
      </c>
      <c r="BL28" s="31">
        <f t="shared" si="5"/>
        <v>26.308819306702524</v>
      </c>
      <c r="BM28" s="31">
        <f t="shared" si="5"/>
        <v>16.684808083945146</v>
      </c>
      <c r="BN28" s="31">
        <f t="shared" si="5"/>
        <v>15.428761894035304</v>
      </c>
      <c r="BO28" s="31">
        <f t="shared" si="5"/>
        <v>8.5958527544846888</v>
      </c>
      <c r="BP28" s="31">
        <f>+(BP14/BL14-1)*100</f>
        <v>5.7626037336763858</v>
      </c>
      <c r="BQ28" s="31">
        <f>+(BQ14/BM14-1)*100</f>
        <v>8.8200955512089951</v>
      </c>
      <c r="BR28" s="31">
        <f>+(BR14/BN14-1)*100</f>
        <v>13.195636523224863</v>
      </c>
      <c r="BS28" s="31">
        <f>+(BS14/BO14-1)*100</f>
        <v>10.298813475284941</v>
      </c>
    </row>
    <row r="29" spans="1:71" ht="15" customHeight="1" x14ac:dyDescent="0.25">
      <c r="A29" s="32"/>
    </row>
    <row r="30" spans="1:71" ht="15" customHeight="1" x14ac:dyDescent="0.25">
      <c r="A30" s="32" t="s">
        <v>113</v>
      </c>
    </row>
  </sheetData>
  <pageMargins left="0.138125" right="0.31496062992125984" top="0.541875" bottom="0.74803149606299213" header="0.31496062992125984" footer="0.31496062992125984"/>
  <pageSetup paperSize="9" scale="34" orientation="landscape" r:id="rId1"/>
  <headerFooter>
    <oddHeader>&amp;C&amp;G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28"/>
  <sheetViews>
    <sheetView showGridLines="0" view="pageLayout" zoomScaleNormal="100" zoomScaleSheetLayoutView="40" workbookViewId="0">
      <selection activeCell="BM30" sqref="BM30"/>
    </sheetView>
  </sheetViews>
  <sheetFormatPr defaultColWidth="10" defaultRowHeight="15" customHeight="1" x14ac:dyDescent="0.25"/>
  <cols>
    <col min="1" max="1" width="37.28515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9" width="7.28515625" style="4" bestFit="1" customWidth="1"/>
    <col min="20" max="20" width="7.85546875" style="4" bestFit="1" customWidth="1"/>
    <col min="21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2" width="7.85546875" style="4" bestFit="1" customWidth="1"/>
    <col min="33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8" width="7.85546875" style="4" bestFit="1" customWidth="1"/>
    <col min="49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5" width="7.28515625" style="4" bestFit="1" customWidth="1"/>
    <col min="56" max="56" width="7.85546875" style="4" bestFit="1" customWidth="1"/>
    <col min="57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5" width="9.42578125" style="4" bestFit="1" customWidth="1"/>
    <col min="66" max="66" width="8.140625" style="4" bestFit="1" customWidth="1"/>
    <col min="67" max="67" width="8.7109375" style="4" bestFit="1" customWidth="1"/>
    <col min="68" max="68" width="9.28515625" style="4" bestFit="1" customWidth="1"/>
    <col min="69" max="70" width="9.42578125" style="4" customWidth="1"/>
    <col min="71" max="71" width="8.7109375" style="4" bestFit="1" customWidth="1"/>
    <col min="72" max="16384" width="10" style="4"/>
  </cols>
  <sheetData>
    <row r="1" spans="1:71" ht="18" customHeight="1" x14ac:dyDescent="0.25">
      <c r="A1" s="5" t="s">
        <v>152</v>
      </c>
      <c r="B1" s="6"/>
      <c r="C1" s="6"/>
      <c r="D1" s="6"/>
      <c r="E1" s="6"/>
      <c r="F1" s="6"/>
      <c r="G1" s="6"/>
      <c r="H1" s="6"/>
    </row>
    <row r="2" spans="1:71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120</v>
      </c>
      <c r="BO2" s="127" t="s">
        <v>122</v>
      </c>
      <c r="BP2" s="127" t="s">
        <v>125</v>
      </c>
      <c r="BQ2" s="128" t="s">
        <v>132</v>
      </c>
      <c r="BR2" s="132" t="s">
        <v>141</v>
      </c>
      <c r="BS2" s="132" t="s">
        <v>154</v>
      </c>
    </row>
    <row r="3" spans="1:71" ht="15" customHeight="1" x14ac:dyDescent="0.25">
      <c r="A3" s="10" t="s">
        <v>83</v>
      </c>
      <c r="B3" s="11">
        <v>27948.239377391288</v>
      </c>
      <c r="C3" s="11">
        <v>28189.067464683496</v>
      </c>
      <c r="D3" s="11">
        <v>29083.045131948151</v>
      </c>
      <c r="E3" s="11">
        <v>32731.089243132883</v>
      </c>
      <c r="F3" s="11">
        <v>30256.811775718979</v>
      </c>
      <c r="G3" s="11">
        <v>28054.990868944613</v>
      </c>
      <c r="H3" s="11">
        <v>30707.362058837261</v>
      </c>
      <c r="I3" s="11">
        <v>31489.422410087394</v>
      </c>
      <c r="J3" s="11">
        <v>29464.208811169432</v>
      </c>
      <c r="K3" s="11">
        <v>32498.150834862943</v>
      </c>
      <c r="L3" s="11">
        <v>32544.98804346595</v>
      </c>
      <c r="M3" s="11">
        <v>33516.518070760118</v>
      </c>
      <c r="N3" s="11">
        <v>29448.504183252073</v>
      </c>
      <c r="O3" s="11">
        <v>32313.933901948141</v>
      </c>
      <c r="P3" s="11">
        <v>32565.826087896963</v>
      </c>
      <c r="Q3" s="11">
        <v>33113.066684955222</v>
      </c>
      <c r="R3" s="11">
        <v>30777.37524063926</v>
      </c>
      <c r="S3" s="11">
        <v>31426.889470767448</v>
      </c>
      <c r="T3" s="11">
        <v>33234.932018871492</v>
      </c>
      <c r="U3" s="11">
        <v>36025.013191890554</v>
      </c>
      <c r="V3" s="11">
        <v>31915.652485590683</v>
      </c>
      <c r="W3" s="11">
        <v>32371.937967017555</v>
      </c>
      <c r="X3" s="11">
        <v>32885.037588711741</v>
      </c>
      <c r="Y3" s="11">
        <v>35650.982543237544</v>
      </c>
      <c r="Z3" s="11">
        <v>33641.936388318405</v>
      </c>
      <c r="AA3" s="11">
        <v>32068.927264771537</v>
      </c>
      <c r="AB3" s="11">
        <v>33371.352086044913</v>
      </c>
      <c r="AC3" s="11">
        <v>36153.758795996371</v>
      </c>
      <c r="AD3" s="11">
        <v>33180.369741726921</v>
      </c>
      <c r="AE3" s="11">
        <v>32333.637987288053</v>
      </c>
      <c r="AF3" s="11">
        <v>35342.613116937413</v>
      </c>
      <c r="AG3" s="11">
        <v>37357.315621834787</v>
      </c>
      <c r="AH3" s="11">
        <v>33365.167076278689</v>
      </c>
      <c r="AI3" s="11">
        <v>33870.722807982478</v>
      </c>
      <c r="AJ3" s="11">
        <v>35534.478203415027</v>
      </c>
      <c r="AK3" s="11">
        <v>39883.718912323748</v>
      </c>
      <c r="AL3" s="11">
        <v>37865.713873461325</v>
      </c>
      <c r="AM3" s="11">
        <v>37169.719436908854</v>
      </c>
      <c r="AN3" s="11">
        <v>37958.340105449577</v>
      </c>
      <c r="AO3" s="11">
        <v>40855.99658418019</v>
      </c>
      <c r="AP3" s="11">
        <v>41706.093109799476</v>
      </c>
      <c r="AQ3" s="11">
        <v>41893.65118911324</v>
      </c>
      <c r="AR3" s="11">
        <v>40038.823084085816</v>
      </c>
      <c r="AS3" s="11">
        <v>43091.672308449299</v>
      </c>
      <c r="AT3" s="11">
        <v>41534.390834128964</v>
      </c>
      <c r="AU3" s="11">
        <v>42309.883105090914</v>
      </c>
      <c r="AV3" s="11">
        <v>43675.830251963991</v>
      </c>
      <c r="AW3" s="11">
        <v>46807.268681189496</v>
      </c>
      <c r="AX3" s="11">
        <v>42850.075471573771</v>
      </c>
      <c r="AY3" s="11">
        <v>44260.849813550027</v>
      </c>
      <c r="AZ3" s="11">
        <v>46581.621671462184</v>
      </c>
      <c r="BA3" s="11">
        <v>52187.491635312872</v>
      </c>
      <c r="BB3" s="11">
        <v>49542.09471108469</v>
      </c>
      <c r="BC3" s="11">
        <v>34531.651853047391</v>
      </c>
      <c r="BD3" s="11">
        <v>38697.141970197968</v>
      </c>
      <c r="BE3" s="11">
        <v>44374.540858493987</v>
      </c>
      <c r="BF3" s="11">
        <v>39978.653750562822</v>
      </c>
      <c r="BG3" s="11">
        <v>44303.64837593642</v>
      </c>
      <c r="BH3" s="11">
        <v>46602.368088779695</v>
      </c>
      <c r="BI3" s="11">
        <v>53080.965828060558</v>
      </c>
      <c r="BJ3" s="11">
        <v>47986.893841016143</v>
      </c>
      <c r="BK3" s="11">
        <v>49664.795722007468</v>
      </c>
      <c r="BL3" s="11">
        <v>49698.743536267575</v>
      </c>
      <c r="BM3" s="11">
        <v>53977.55901532204</v>
      </c>
      <c r="BN3" s="11">
        <v>50602.920038913042</v>
      </c>
      <c r="BO3" s="11">
        <v>50989.83542360046</v>
      </c>
      <c r="BP3" s="11">
        <v>53883.002450905937</v>
      </c>
      <c r="BQ3" s="11">
        <v>57306.128144577939</v>
      </c>
      <c r="BR3" s="11">
        <v>53984.83887193328</v>
      </c>
      <c r="BS3" s="11">
        <v>54108.823748769522</v>
      </c>
    </row>
    <row r="4" spans="1:71" ht="15" customHeight="1" x14ac:dyDescent="0.25">
      <c r="A4" s="12" t="s">
        <v>84</v>
      </c>
      <c r="B4" s="13">
        <v>22202.017978927157</v>
      </c>
      <c r="C4" s="13">
        <v>22028.130277916553</v>
      </c>
      <c r="D4" s="13">
        <v>21893.770837047079</v>
      </c>
      <c r="E4" s="13">
        <v>23897.042195423703</v>
      </c>
      <c r="F4" s="13">
        <v>23797.090751035434</v>
      </c>
      <c r="G4" s="13">
        <v>21415.496550188156</v>
      </c>
      <c r="H4" s="13">
        <v>22702.455055514081</v>
      </c>
      <c r="I4" s="13">
        <v>23588.87612562707</v>
      </c>
      <c r="J4" s="13">
        <v>23035.549706902959</v>
      </c>
      <c r="K4" s="13">
        <v>24998.627227927547</v>
      </c>
      <c r="L4" s="13">
        <v>24725.056856717401</v>
      </c>
      <c r="M4" s="13">
        <v>24161.683415860447</v>
      </c>
      <c r="N4" s="13">
        <v>22757.566410959516</v>
      </c>
      <c r="O4" s="13">
        <v>24594.421083231198</v>
      </c>
      <c r="P4" s="13">
        <v>24348.706601015194</v>
      </c>
      <c r="Q4" s="13">
        <v>24021.268155502559</v>
      </c>
      <c r="R4" s="13">
        <v>22965.666204852663</v>
      </c>
      <c r="S4" s="13">
        <v>23447.139626455784</v>
      </c>
      <c r="T4" s="13">
        <v>25022.005504665689</v>
      </c>
      <c r="U4" s="13">
        <v>26401.802263286965</v>
      </c>
      <c r="V4" s="13">
        <v>24729.613322447291</v>
      </c>
      <c r="W4" s="13">
        <v>24762.792606334118</v>
      </c>
      <c r="X4" s="13">
        <v>25389.830937753395</v>
      </c>
      <c r="Y4" s="13">
        <v>26223.654732896775</v>
      </c>
      <c r="Z4" s="13">
        <v>26261.93367920741</v>
      </c>
      <c r="AA4" s="13">
        <v>24220.687949593615</v>
      </c>
      <c r="AB4" s="13">
        <v>26011.349108553237</v>
      </c>
      <c r="AC4" s="13">
        <v>26411.628044647099</v>
      </c>
      <c r="AD4" s="13">
        <v>25227.541550452115</v>
      </c>
      <c r="AE4" s="13">
        <v>24033.886406383015</v>
      </c>
      <c r="AF4" s="13">
        <v>27021.675205382046</v>
      </c>
      <c r="AG4" s="13">
        <v>27973.811587924534</v>
      </c>
      <c r="AH4" s="13">
        <v>25226.290848630426</v>
      </c>
      <c r="AI4" s="13">
        <v>25191.238579185771</v>
      </c>
      <c r="AJ4" s="13">
        <v>27565.274863571525</v>
      </c>
      <c r="AK4" s="13">
        <v>29437.884708612339</v>
      </c>
      <c r="AL4" s="13">
        <v>29114.13636924325</v>
      </c>
      <c r="AM4" s="13">
        <v>28362.228316809473</v>
      </c>
      <c r="AN4" s="13">
        <v>29252.83942944212</v>
      </c>
      <c r="AO4" s="13">
        <v>30539.469884505208</v>
      </c>
      <c r="AP4" s="13">
        <v>33956.734783643769</v>
      </c>
      <c r="AQ4" s="13">
        <v>33824.072008913623</v>
      </c>
      <c r="AR4" s="13">
        <v>31496.546726769258</v>
      </c>
      <c r="AS4" s="13">
        <v>33845.555149697553</v>
      </c>
      <c r="AT4" s="13">
        <v>33644.797518470776</v>
      </c>
      <c r="AU4" s="13">
        <v>33633.331344778082</v>
      </c>
      <c r="AV4" s="13">
        <v>34834.915493975444</v>
      </c>
      <c r="AW4" s="13">
        <v>36732.049432119631</v>
      </c>
      <c r="AX4" s="13">
        <v>33508.333580849576</v>
      </c>
      <c r="AY4" s="13">
        <v>34394.637143700755</v>
      </c>
      <c r="AZ4" s="13">
        <v>36558.524896066316</v>
      </c>
      <c r="BA4" s="13">
        <v>40015.923024039752</v>
      </c>
      <c r="BB4" s="13">
        <v>40357.272312937341</v>
      </c>
      <c r="BC4" s="13">
        <v>24418.966295922804</v>
      </c>
      <c r="BD4" s="13">
        <v>28010.969407646779</v>
      </c>
      <c r="BE4" s="13">
        <v>31782.699341927106</v>
      </c>
      <c r="BF4" s="13">
        <v>28808.894010840821</v>
      </c>
      <c r="BG4" s="13">
        <v>32678.958276581383</v>
      </c>
      <c r="BH4" s="13">
        <v>35197.618069493212</v>
      </c>
      <c r="BI4" s="13">
        <v>40433.917685508626</v>
      </c>
      <c r="BJ4" s="13">
        <v>37639.649018649463</v>
      </c>
      <c r="BK4" s="13">
        <v>38617.965963585229</v>
      </c>
      <c r="BL4" s="13">
        <v>38435.105937238353</v>
      </c>
      <c r="BM4" s="13">
        <v>41263.673015658875</v>
      </c>
      <c r="BN4" s="13">
        <v>39701.333747737772</v>
      </c>
      <c r="BO4" s="13">
        <v>39735.11205233592</v>
      </c>
      <c r="BP4" s="13">
        <v>42412.376466829744</v>
      </c>
      <c r="BQ4" s="13">
        <v>44439.613891827197</v>
      </c>
      <c r="BR4" s="13">
        <v>43160.875256795342</v>
      </c>
      <c r="BS4" s="13">
        <v>41834.503275026465</v>
      </c>
    </row>
    <row r="5" spans="1:71" ht="15" customHeight="1" x14ac:dyDescent="0.25">
      <c r="A5" s="84" t="s">
        <v>140</v>
      </c>
      <c r="B5" s="14">
        <v>5753.8473866538789</v>
      </c>
      <c r="C5" s="14">
        <v>6167.7351398739183</v>
      </c>
      <c r="D5" s="14">
        <v>7194.2493735359949</v>
      </c>
      <c r="E5" s="14">
        <v>8837.8278925906598</v>
      </c>
      <c r="F5" s="14">
        <v>6467.392395949063</v>
      </c>
      <c r="G5" s="14">
        <v>6645.0170633394118</v>
      </c>
      <c r="H5" s="14">
        <v>8009.1465166647486</v>
      </c>
      <c r="I5" s="14">
        <v>7905.6480970094644</v>
      </c>
      <c r="J5" s="14">
        <v>6422.2290092775092</v>
      </c>
      <c r="K5" s="14">
        <v>7499.795914774817</v>
      </c>
      <c r="L5" s="14">
        <v>7825.7798977320708</v>
      </c>
      <c r="M5" s="14">
        <v>9384.2978732877782</v>
      </c>
      <c r="N5" s="14">
        <v>6695.4093697382368</v>
      </c>
      <c r="O5" s="14">
        <v>7726.2396838242421</v>
      </c>
      <c r="P5" s="14">
        <v>8226.007779166539</v>
      </c>
      <c r="Q5" s="14">
        <v>9104.3875390820576</v>
      </c>
      <c r="R5" s="14">
        <v>7821.0615274318016</v>
      </c>
      <c r="S5" s="14">
        <v>7989.3304494405056</v>
      </c>
      <c r="T5" s="14">
        <v>8220.8780661662204</v>
      </c>
      <c r="U5" s="14">
        <v>9638.7864147125547</v>
      </c>
      <c r="V5" s="14">
        <v>7158.6855376892199</v>
      </c>
      <c r="W5" s="14">
        <v>7593.7408734382225</v>
      </c>
      <c r="X5" s="14">
        <v>7470.5236748589323</v>
      </c>
      <c r="Y5" s="14">
        <v>9450.7084897618442</v>
      </c>
      <c r="Z5" s="14">
        <v>7336.7532081396066</v>
      </c>
      <c r="AA5" s="14">
        <v>7846.9459445598795</v>
      </c>
      <c r="AB5" s="14">
        <v>7319.0338455627671</v>
      </c>
      <c r="AC5" s="14">
        <v>9784.5789240298691</v>
      </c>
      <c r="AD5" s="14">
        <v>7943.1670817236145</v>
      </c>
      <c r="AE5" s="14">
        <v>8314.5828496924005</v>
      </c>
      <c r="AF5" s="14">
        <v>8304.0267012705535</v>
      </c>
      <c r="AG5" s="14">
        <v>9391.5660560028318</v>
      </c>
      <c r="AH5" s="14">
        <v>8136.7920679909339</v>
      </c>
      <c r="AI5" s="14">
        <v>8685.9104058451703</v>
      </c>
      <c r="AJ5" s="14">
        <v>7952.6782989513922</v>
      </c>
      <c r="AK5" s="14">
        <v>10458.017227212506</v>
      </c>
      <c r="AL5" s="14">
        <v>8751.5775042181085</v>
      </c>
      <c r="AM5" s="14">
        <v>8807.4911200994084</v>
      </c>
      <c r="AN5" s="14">
        <v>8705.5006760074757</v>
      </c>
      <c r="AO5" s="14">
        <v>10316.526699675007</v>
      </c>
      <c r="AP5" s="14">
        <v>7733.3175834922222</v>
      </c>
      <c r="AQ5" s="14">
        <v>8055.5785364400899</v>
      </c>
      <c r="AR5" s="14">
        <v>8535.0388340214449</v>
      </c>
      <c r="AS5" s="14">
        <v>9238.7165026363709</v>
      </c>
      <c r="AT5" s="14">
        <v>7889.4808352482796</v>
      </c>
      <c r="AU5" s="14">
        <v>8661.827154464514</v>
      </c>
      <c r="AV5" s="14">
        <v>8828.3586668573862</v>
      </c>
      <c r="AW5" s="14">
        <v>10048.048618068109</v>
      </c>
      <c r="AX5" s="14">
        <v>9306.2505453700942</v>
      </c>
      <c r="AY5" s="14">
        <v>9821.8297310919952</v>
      </c>
      <c r="AZ5" s="14">
        <v>9989.2202918462099</v>
      </c>
      <c r="BA5" s="14">
        <v>12100.066385553293</v>
      </c>
      <c r="BB5" s="14">
        <v>9202.2711100423749</v>
      </c>
      <c r="BC5" s="14">
        <v>9990.8207621654055</v>
      </c>
      <c r="BD5" s="14">
        <v>10572.954243828775</v>
      </c>
      <c r="BE5" s="14">
        <v>12449.80934257909</v>
      </c>
      <c r="BF5" s="14">
        <v>11047.276303140447</v>
      </c>
      <c r="BG5" s="14">
        <v>11516.804505465685</v>
      </c>
      <c r="BH5" s="14">
        <v>11321.689525248576</v>
      </c>
      <c r="BI5" s="14">
        <v>12565.124954830006</v>
      </c>
      <c r="BJ5" s="14">
        <v>10317.278635956609</v>
      </c>
      <c r="BK5" s="14">
        <v>11002.617918938475</v>
      </c>
      <c r="BL5" s="14">
        <v>11211.219496641654</v>
      </c>
      <c r="BM5" s="14">
        <v>12638.180765373017</v>
      </c>
      <c r="BN5" s="14">
        <v>10862.700834881611</v>
      </c>
      <c r="BO5" s="14">
        <v>11209.116688561491</v>
      </c>
      <c r="BP5" s="14">
        <v>11432.496457075369</v>
      </c>
      <c r="BQ5" s="14">
        <v>12810.076069862542</v>
      </c>
      <c r="BR5" s="14">
        <v>10803.023710876698</v>
      </c>
      <c r="BS5" s="14">
        <v>12217.412860938692</v>
      </c>
    </row>
    <row r="6" spans="1:71" ht="15" customHeight="1" x14ac:dyDescent="0.25">
      <c r="A6" s="4" t="s">
        <v>85</v>
      </c>
      <c r="B6" s="13">
        <v>15787.788862827343</v>
      </c>
      <c r="C6" s="13">
        <v>19555.856526226802</v>
      </c>
      <c r="D6" s="13">
        <v>17511.466184503286</v>
      </c>
      <c r="E6" s="13">
        <v>18575.828344367215</v>
      </c>
      <c r="F6" s="13">
        <v>14637.077089054983</v>
      </c>
      <c r="G6" s="13">
        <v>16281.708734746315</v>
      </c>
      <c r="H6" s="13">
        <v>18984.268869272652</v>
      </c>
      <c r="I6" s="13">
        <v>24357.827854081035</v>
      </c>
      <c r="J6" s="13">
        <v>18970.741360240412</v>
      </c>
      <c r="K6" s="13">
        <v>16117.275581454032</v>
      </c>
      <c r="L6" s="13">
        <v>16338.604788502536</v>
      </c>
      <c r="M6" s="13">
        <v>15693.400692260151</v>
      </c>
      <c r="N6" s="13">
        <v>18579.543472244921</v>
      </c>
      <c r="O6" s="13">
        <v>19226.326050667009</v>
      </c>
      <c r="P6" s="13">
        <v>17455.971164812196</v>
      </c>
      <c r="Q6" s="13">
        <v>19017.008232798842</v>
      </c>
      <c r="R6" s="13">
        <v>17888.698694402869</v>
      </c>
      <c r="S6" s="13">
        <v>21487.549602750794</v>
      </c>
      <c r="T6" s="13">
        <v>18857.590447253366</v>
      </c>
      <c r="U6" s="13">
        <v>17373.341716631894</v>
      </c>
      <c r="V6" s="13">
        <v>14618.247536268484</v>
      </c>
      <c r="W6" s="13">
        <v>14950.433182973347</v>
      </c>
      <c r="X6" s="13">
        <v>16149.981463800139</v>
      </c>
      <c r="Y6" s="13">
        <v>14507.439322089462</v>
      </c>
      <c r="Z6" s="13">
        <v>10829.563569630289</v>
      </c>
      <c r="AA6" s="13">
        <v>14864.20043543033</v>
      </c>
      <c r="AB6" s="13">
        <v>12666.14248487397</v>
      </c>
      <c r="AC6" s="13">
        <v>14171.511236265967</v>
      </c>
      <c r="AD6" s="13">
        <v>13684.560617360847</v>
      </c>
      <c r="AE6" s="13">
        <v>16414.032440425282</v>
      </c>
      <c r="AF6" s="13">
        <v>18312.15608817153</v>
      </c>
      <c r="AG6" s="13">
        <v>13172.275000980226</v>
      </c>
      <c r="AH6" s="13">
        <v>13662.113272976416</v>
      </c>
      <c r="AI6" s="13">
        <v>15807.281350271449</v>
      </c>
      <c r="AJ6" s="13">
        <v>10181.65207402669</v>
      </c>
      <c r="AK6" s="13">
        <v>12019.477302725407</v>
      </c>
      <c r="AL6" s="13">
        <v>10224.821918112861</v>
      </c>
      <c r="AM6" s="13">
        <v>14780.011275231116</v>
      </c>
      <c r="AN6" s="13">
        <v>16955.126030849071</v>
      </c>
      <c r="AO6" s="13">
        <v>12536.445775806957</v>
      </c>
      <c r="AP6" s="13">
        <v>10993.169551469467</v>
      </c>
      <c r="AQ6" s="13">
        <v>13799.052253545879</v>
      </c>
      <c r="AR6" s="13">
        <v>15284.995564183533</v>
      </c>
      <c r="AS6" s="13">
        <v>15694.351746435766</v>
      </c>
      <c r="AT6" s="13">
        <v>9318.7300639509613</v>
      </c>
      <c r="AU6" s="13">
        <v>16866.062208464584</v>
      </c>
      <c r="AV6" s="13">
        <v>18197.70156537724</v>
      </c>
      <c r="AW6" s="13">
        <v>13637.81420528172</v>
      </c>
      <c r="AX6" s="13">
        <v>12595.102573268201</v>
      </c>
      <c r="AY6" s="13">
        <v>14854.912027754914</v>
      </c>
      <c r="AZ6" s="13">
        <v>16656.19207379908</v>
      </c>
      <c r="BA6" s="13">
        <v>11764.601615979553</v>
      </c>
      <c r="BB6" s="13">
        <v>8539.7088158018905</v>
      </c>
      <c r="BC6" s="13">
        <v>13393.631075356167</v>
      </c>
      <c r="BD6" s="13">
        <v>18675.695739010665</v>
      </c>
      <c r="BE6" s="13">
        <v>15307.780598968182</v>
      </c>
      <c r="BF6" s="13">
        <v>15247.868221749828</v>
      </c>
      <c r="BG6" s="13">
        <v>16676.54875711877</v>
      </c>
      <c r="BH6" s="13">
        <v>13938.774331593313</v>
      </c>
      <c r="BI6" s="13">
        <v>11410.996257935238</v>
      </c>
      <c r="BJ6" s="13">
        <v>7838.6855934213372</v>
      </c>
      <c r="BK6" s="13">
        <v>13015.684103825946</v>
      </c>
      <c r="BL6" s="13">
        <v>17186.183457108229</v>
      </c>
      <c r="BM6" s="13">
        <v>13341.571776353487</v>
      </c>
      <c r="BN6" s="13">
        <v>9978.6125775084838</v>
      </c>
      <c r="BO6" s="13">
        <v>10309.984917773243</v>
      </c>
      <c r="BP6" s="13">
        <v>15231.388018841395</v>
      </c>
      <c r="BQ6" s="13">
        <v>9253.1502531613551</v>
      </c>
      <c r="BR6" s="13">
        <v>6973.3803451407475</v>
      </c>
      <c r="BS6" s="13">
        <v>10003.548914508325</v>
      </c>
    </row>
    <row r="7" spans="1:71" ht="15" customHeight="1" x14ac:dyDescent="0.25">
      <c r="A7" s="15" t="s">
        <v>86</v>
      </c>
      <c r="B7" s="14">
        <v>12582.46464836108</v>
      </c>
      <c r="C7" s="14">
        <v>13586.17195305281</v>
      </c>
      <c r="D7" s="14">
        <v>11795.510193183889</v>
      </c>
      <c r="E7" s="14">
        <v>15004.142306478658</v>
      </c>
      <c r="F7" s="14">
        <v>14759.636788227523</v>
      </c>
      <c r="G7" s="14">
        <v>14198.334583279719</v>
      </c>
      <c r="H7" s="14">
        <v>13738.240845905055</v>
      </c>
      <c r="I7" s="14">
        <v>14372.493325558902</v>
      </c>
      <c r="J7" s="14">
        <v>11253.932204391192</v>
      </c>
      <c r="K7" s="14">
        <v>11734.422131635454</v>
      </c>
      <c r="L7" s="14">
        <v>12125.221846961491</v>
      </c>
      <c r="M7" s="14">
        <v>12316.626856195373</v>
      </c>
      <c r="N7" s="14">
        <v>11792.001039267796</v>
      </c>
      <c r="O7" s="14">
        <v>12003.156654503811</v>
      </c>
      <c r="P7" s="14">
        <v>13272.128834252493</v>
      </c>
      <c r="Q7" s="14">
        <v>13481.1287293967</v>
      </c>
      <c r="R7" s="14">
        <v>12534.236346771106</v>
      </c>
      <c r="S7" s="14">
        <v>12623.759950140769</v>
      </c>
      <c r="T7" s="14">
        <v>14946.861534623169</v>
      </c>
      <c r="U7" s="14">
        <v>15880.981897158521</v>
      </c>
      <c r="V7" s="14">
        <v>15174.020143881533</v>
      </c>
      <c r="W7" s="14">
        <v>15996.756604213355</v>
      </c>
      <c r="X7" s="14">
        <v>16627.346589235483</v>
      </c>
      <c r="Y7" s="14">
        <v>15876.121748963742</v>
      </c>
      <c r="Z7" s="14">
        <v>15604.885366344459</v>
      </c>
      <c r="AA7" s="14">
        <v>15457.047277205338</v>
      </c>
      <c r="AB7" s="14">
        <v>16140.100670498659</v>
      </c>
      <c r="AC7" s="14">
        <v>16741.837512281782</v>
      </c>
      <c r="AD7" s="14">
        <v>15377.415077788661</v>
      </c>
      <c r="AE7" s="14">
        <v>14377.276378237153</v>
      </c>
      <c r="AF7" s="14">
        <v>13851.26846840402</v>
      </c>
      <c r="AG7" s="14">
        <v>19400.591510063925</v>
      </c>
      <c r="AH7" s="14">
        <v>18256.531044586398</v>
      </c>
      <c r="AI7" s="14">
        <v>16584.889303842014</v>
      </c>
      <c r="AJ7" s="14">
        <v>18006.670590972833</v>
      </c>
      <c r="AK7" s="14">
        <v>18690.473060598761</v>
      </c>
      <c r="AL7" s="14">
        <v>20506.971650018986</v>
      </c>
      <c r="AM7" s="14">
        <v>17290.686146944638</v>
      </c>
      <c r="AN7" s="14">
        <v>18366.713420273529</v>
      </c>
      <c r="AO7" s="14">
        <v>21752.886782762849</v>
      </c>
      <c r="AP7" s="14">
        <v>23439.612339284096</v>
      </c>
      <c r="AQ7" s="14">
        <v>17975.524694824682</v>
      </c>
      <c r="AR7" s="14">
        <v>20322.98278679615</v>
      </c>
      <c r="AS7" s="14">
        <v>23791.61276764486</v>
      </c>
      <c r="AT7" s="14">
        <v>25561.119974021629</v>
      </c>
      <c r="AU7" s="14">
        <v>22906.621627304685</v>
      </c>
      <c r="AV7" s="14">
        <v>21931.029929837125</v>
      </c>
      <c r="AW7" s="14">
        <v>26592.878932936295</v>
      </c>
      <c r="AX7" s="14">
        <v>26684.589266955121</v>
      </c>
      <c r="AY7" s="14">
        <v>24439.159211745777</v>
      </c>
      <c r="AZ7" s="14">
        <v>24734.87279912017</v>
      </c>
      <c r="BA7" s="14">
        <v>30047.312762566999</v>
      </c>
      <c r="BB7" s="14">
        <v>26806.141422388384</v>
      </c>
      <c r="BC7" s="14">
        <v>5990.2147589114466</v>
      </c>
      <c r="BD7" s="14">
        <v>5544.2566527536837</v>
      </c>
      <c r="BE7" s="14">
        <v>7682.657770974799</v>
      </c>
      <c r="BF7" s="14">
        <v>8236.7283991704589</v>
      </c>
      <c r="BG7" s="14">
        <v>9192.2569401173132</v>
      </c>
      <c r="BH7" s="14">
        <v>11252.80579109497</v>
      </c>
      <c r="BI7" s="14">
        <v>16024.550882363352</v>
      </c>
      <c r="BJ7" s="14">
        <v>18418.910193495976</v>
      </c>
      <c r="BK7" s="14">
        <v>18508.969654451244</v>
      </c>
      <c r="BL7" s="14">
        <v>21195.893886977443</v>
      </c>
      <c r="BM7" s="14">
        <v>21869.94322256896</v>
      </c>
      <c r="BN7" s="14">
        <v>19670.685550133268</v>
      </c>
      <c r="BO7" s="14">
        <v>15687.456578090185</v>
      </c>
      <c r="BP7" s="14">
        <v>18789.47863026397</v>
      </c>
      <c r="BQ7" s="14">
        <v>20949.822475438141</v>
      </c>
      <c r="BR7" s="14">
        <v>20404.689485755378</v>
      </c>
      <c r="BS7" s="14">
        <v>16945.20687900572</v>
      </c>
    </row>
    <row r="8" spans="1:71" ht="15" customHeight="1" x14ac:dyDescent="0.25">
      <c r="A8" s="12" t="s">
        <v>87</v>
      </c>
      <c r="B8" s="13">
        <v>741.0524979847894</v>
      </c>
      <c r="C8" s="13">
        <v>711.29726756666901</v>
      </c>
      <c r="D8" s="13">
        <v>429.12357983412556</v>
      </c>
      <c r="E8" s="13">
        <v>623.39901572910003</v>
      </c>
      <c r="F8" s="13">
        <v>770.05934757839361</v>
      </c>
      <c r="G8" s="13">
        <v>690.52309987516855</v>
      </c>
      <c r="H8" s="13">
        <v>980.91104216404779</v>
      </c>
      <c r="I8" s="13">
        <v>818.39956259073676</v>
      </c>
      <c r="J8" s="13">
        <v>462.43105666426698</v>
      </c>
      <c r="K8" s="13">
        <v>726.98454597841157</v>
      </c>
      <c r="L8" s="13">
        <v>883.76455533834496</v>
      </c>
      <c r="M8" s="13">
        <v>898.728099917333</v>
      </c>
      <c r="N8" s="13">
        <v>810.26645275972896</v>
      </c>
      <c r="O8" s="13">
        <v>1250.7687992786273</v>
      </c>
      <c r="P8" s="13">
        <v>689.87908666990052</v>
      </c>
      <c r="Q8" s="13">
        <v>1529.2282231240076</v>
      </c>
      <c r="R8" s="13">
        <v>1237.5705769535259</v>
      </c>
      <c r="S8" s="13">
        <v>1366.3109180885158</v>
      </c>
      <c r="T8" s="13">
        <v>1182.4001924349946</v>
      </c>
      <c r="U8" s="13">
        <v>1597.6256948298258</v>
      </c>
      <c r="V8" s="13">
        <v>977.2600567846257</v>
      </c>
      <c r="W8" s="13">
        <v>1564.9355646869712</v>
      </c>
      <c r="X8" s="13">
        <v>1465.1642361610966</v>
      </c>
      <c r="Y8" s="13">
        <v>957.49745841026731</v>
      </c>
      <c r="Z8" s="13">
        <v>765.1411657406826</v>
      </c>
      <c r="AA8" s="13">
        <v>1632.8634348370113</v>
      </c>
      <c r="AB8" s="13">
        <v>1817.850319059208</v>
      </c>
      <c r="AC8" s="13">
        <v>1621.5459208782945</v>
      </c>
      <c r="AD8" s="13">
        <v>1326.7390206965738</v>
      </c>
      <c r="AE8" s="13">
        <v>1001.286205875528</v>
      </c>
      <c r="AF8" s="13">
        <v>1804.9113677698811</v>
      </c>
      <c r="AG8" s="13">
        <v>2839.7979627367431</v>
      </c>
      <c r="AH8" s="13">
        <v>3233.3564487001145</v>
      </c>
      <c r="AI8" s="13">
        <v>3625.1749151521581</v>
      </c>
      <c r="AJ8" s="13">
        <v>3245.2062630659302</v>
      </c>
      <c r="AK8" s="13">
        <v>3799.6563730818061</v>
      </c>
      <c r="AL8" s="13">
        <v>3878.1063656570236</v>
      </c>
      <c r="AM8" s="13">
        <v>3305.8425030208659</v>
      </c>
      <c r="AN8" s="13">
        <v>3172.7658582068761</v>
      </c>
      <c r="AO8" s="13">
        <v>3698.1762731152353</v>
      </c>
      <c r="AP8" s="13">
        <v>4478.8714855241633</v>
      </c>
      <c r="AQ8" s="13">
        <v>4104.1247063597211</v>
      </c>
      <c r="AR8" s="13">
        <v>4090.1418796491962</v>
      </c>
      <c r="AS8" s="13">
        <v>5880.8222840521767</v>
      </c>
      <c r="AT8" s="13">
        <v>7175.8887163640593</v>
      </c>
      <c r="AU8" s="13">
        <v>7176.8833459100297</v>
      </c>
      <c r="AV8" s="13">
        <v>7303.8996631996761</v>
      </c>
      <c r="AW8" s="13">
        <v>8160.8210922852104</v>
      </c>
      <c r="AX8" s="13">
        <v>7138.7969739700593</v>
      </c>
      <c r="AY8" s="13">
        <v>7344.146894526958</v>
      </c>
      <c r="AZ8" s="13">
        <v>6705.7056034878015</v>
      </c>
      <c r="BA8" s="13">
        <v>8502.0999418377251</v>
      </c>
      <c r="BB8" s="13">
        <v>6443.9103071678101</v>
      </c>
      <c r="BC8" s="13">
        <v>2247.1509409726295</v>
      </c>
      <c r="BD8" s="13">
        <v>2501.4605070168204</v>
      </c>
      <c r="BE8" s="13">
        <v>3403.5347506136577</v>
      </c>
      <c r="BF8" s="13">
        <v>3604.8943009796862</v>
      </c>
      <c r="BG8" s="13">
        <v>4601.8887494148694</v>
      </c>
      <c r="BH8" s="13">
        <v>4169.8207739933514</v>
      </c>
      <c r="BI8" s="13">
        <v>4785.4738005392965</v>
      </c>
      <c r="BJ8" s="13">
        <v>5928.1898930196157</v>
      </c>
      <c r="BK8" s="13">
        <v>7207.7812555914552</v>
      </c>
      <c r="BL8" s="13">
        <v>7656.4513757046298</v>
      </c>
      <c r="BM8" s="13">
        <v>5982.3499804346502</v>
      </c>
      <c r="BN8" s="13">
        <v>6503.069065633671</v>
      </c>
      <c r="BO8" s="13">
        <v>4858.2694380033599</v>
      </c>
      <c r="BP8" s="13">
        <v>3774.1736371010215</v>
      </c>
      <c r="BQ8" s="13">
        <v>5842.0577871571686</v>
      </c>
      <c r="BR8" s="13">
        <v>6079.7957159464877</v>
      </c>
      <c r="BS8" s="13">
        <v>5155.255413115503</v>
      </c>
    </row>
    <row r="9" spans="1:71" ht="15" customHeight="1" x14ac:dyDescent="0.25">
      <c r="A9" s="12" t="s">
        <v>88</v>
      </c>
      <c r="B9" s="13">
        <v>11957.905387304329</v>
      </c>
      <c r="C9" s="13">
        <v>13006.027456565156</v>
      </c>
      <c r="D9" s="13">
        <v>11491.63240021636</v>
      </c>
      <c r="E9" s="13">
        <v>14535.37568728258</v>
      </c>
      <c r="F9" s="13">
        <v>14132.219627447528</v>
      </c>
      <c r="G9" s="13">
        <v>13648.063736168131</v>
      </c>
      <c r="H9" s="13">
        <v>12874.149322761201</v>
      </c>
      <c r="I9" s="13">
        <v>13688.855392133475</v>
      </c>
      <c r="J9" s="13">
        <v>10911.603864281975</v>
      </c>
      <c r="K9" s="13">
        <v>11112.715923345855</v>
      </c>
      <c r="L9" s="13">
        <v>11339.437330155677</v>
      </c>
      <c r="M9" s="13">
        <v>11517.342940769777</v>
      </c>
      <c r="N9" s="13">
        <v>11081.969918380368</v>
      </c>
      <c r="O9" s="13">
        <v>10825.291295114221</v>
      </c>
      <c r="P9" s="13">
        <v>12710.251839478831</v>
      </c>
      <c r="Q9" s="13">
        <v>12025.271580612254</v>
      </c>
      <c r="R9" s="13">
        <v>11376.862206618973</v>
      </c>
      <c r="S9" s="13">
        <v>11329.599144141906</v>
      </c>
      <c r="T9" s="13">
        <v>13881.183979666861</v>
      </c>
      <c r="U9" s="13">
        <v>14382.836988537181</v>
      </c>
      <c r="V9" s="13">
        <v>14321.823244450467</v>
      </c>
      <c r="W9" s="13">
        <v>14535.736971359423</v>
      </c>
      <c r="X9" s="13">
        <v>15278.628156411987</v>
      </c>
      <c r="Y9" s="13">
        <v>15052.868212216303</v>
      </c>
      <c r="Z9" s="13">
        <v>14975.811701449848</v>
      </c>
      <c r="AA9" s="13">
        <v>13923.094150695379</v>
      </c>
      <c r="AB9" s="13">
        <v>14420.906254569863</v>
      </c>
      <c r="AC9" s="13">
        <v>15233.451057174523</v>
      </c>
      <c r="AD9" s="13">
        <v>14162.392611562274</v>
      </c>
      <c r="AE9" s="13">
        <v>13493.694805246252</v>
      </c>
      <c r="AF9" s="13">
        <v>12113.189394000707</v>
      </c>
      <c r="AG9" s="13">
        <v>16637.123233446058</v>
      </c>
      <c r="AH9" s="13">
        <v>15045.417902895861</v>
      </c>
      <c r="AI9" s="13">
        <v>12931.311675310171</v>
      </c>
      <c r="AJ9" s="13">
        <v>14779.438739315841</v>
      </c>
      <c r="AK9" s="13">
        <v>14879.001682478149</v>
      </c>
      <c r="AL9" s="13">
        <v>16628.865284361967</v>
      </c>
      <c r="AM9" s="13">
        <v>13984.843643923776</v>
      </c>
      <c r="AN9" s="13">
        <v>15193.947562066653</v>
      </c>
      <c r="AO9" s="13">
        <v>18054.710509647619</v>
      </c>
      <c r="AP9" s="13">
        <v>18990.740252303651</v>
      </c>
      <c r="AQ9" s="13">
        <v>13974.4748749872</v>
      </c>
      <c r="AR9" s="13">
        <v>16283.589654106454</v>
      </c>
      <c r="AS9" s="13">
        <v>18100.901044591152</v>
      </c>
      <c r="AT9" s="13">
        <v>18917.736088378057</v>
      </c>
      <c r="AU9" s="13">
        <v>16399.452585759722</v>
      </c>
      <c r="AV9" s="13">
        <v>15379.946365751448</v>
      </c>
      <c r="AW9" s="13">
        <v>19165.429399236895</v>
      </c>
      <c r="AX9" s="13">
        <v>20031.013865054651</v>
      </c>
      <c r="AY9" s="13">
        <v>17732.024879910921</v>
      </c>
      <c r="AZ9" s="13">
        <v>18500.086052260835</v>
      </c>
      <c r="BA9" s="13">
        <v>22202.387120449104</v>
      </c>
      <c r="BB9" s="13">
        <v>20659.077821015951</v>
      </c>
      <c r="BC9" s="13">
        <v>4014.9131199305543</v>
      </c>
      <c r="BD9" s="13">
        <v>3401.7526563432907</v>
      </c>
      <c r="BE9" s="13">
        <v>4760.5558562613714</v>
      </c>
      <c r="BF9" s="13">
        <v>5187.3943702394217</v>
      </c>
      <c r="BG9" s="13">
        <v>5387.2714094825442</v>
      </c>
      <c r="BH9" s="13">
        <v>7611.2037748173398</v>
      </c>
      <c r="BI9" s="13">
        <v>11639.039371434976</v>
      </c>
      <c r="BJ9" s="13">
        <v>13197.957888881845</v>
      </c>
      <c r="BK9" s="13">
        <v>12266.244839789168</v>
      </c>
      <c r="BL9" s="13">
        <v>14523.03388934625</v>
      </c>
      <c r="BM9" s="13">
        <v>16512.446129835556</v>
      </c>
      <c r="BN9" s="13">
        <v>13965.467411935859</v>
      </c>
      <c r="BO9" s="13">
        <v>11429.440573892707</v>
      </c>
      <c r="BP9" s="13">
        <v>15509.571302433638</v>
      </c>
      <c r="BQ9" s="13">
        <v>15838.39910550005</v>
      </c>
      <c r="BR9" s="13">
        <v>15047.640280044905</v>
      </c>
      <c r="BS9" s="13">
        <v>12392.971393701098</v>
      </c>
    </row>
    <row r="10" spans="1:71" ht="15" customHeight="1" x14ac:dyDescent="0.25">
      <c r="A10" s="15" t="s">
        <v>89</v>
      </c>
      <c r="B10" s="14">
        <v>19921.354541065277</v>
      </c>
      <c r="C10" s="14">
        <v>23375.4116414087</v>
      </c>
      <c r="D10" s="14">
        <v>22162.956838607402</v>
      </c>
      <c r="E10" s="14">
        <v>25365.104942959595</v>
      </c>
      <c r="F10" s="14">
        <v>20248.404484133116</v>
      </c>
      <c r="G10" s="14">
        <v>20654.886168230489</v>
      </c>
      <c r="H10" s="14">
        <v>22925.715475903409</v>
      </c>
      <c r="I10" s="14">
        <v>25746.633143363062</v>
      </c>
      <c r="J10" s="14">
        <v>20602.701706167882</v>
      </c>
      <c r="K10" s="14">
        <v>21287.146378750254</v>
      </c>
      <c r="L10" s="14">
        <v>20461.15184177463</v>
      </c>
      <c r="M10" s="14">
        <v>20972.997110017579</v>
      </c>
      <c r="N10" s="14">
        <v>20194.23903040557</v>
      </c>
      <c r="O10" s="14">
        <v>22493.268746831771</v>
      </c>
      <c r="P10" s="14">
        <v>22785.963211274098</v>
      </c>
      <c r="Q10" s="14">
        <v>24518.808462867226</v>
      </c>
      <c r="R10" s="14">
        <v>21350.163843832193</v>
      </c>
      <c r="S10" s="14">
        <v>24091.116406909314</v>
      </c>
      <c r="T10" s="14">
        <v>24438.942423637556</v>
      </c>
      <c r="U10" s="14">
        <v>24448.316455009422</v>
      </c>
      <c r="V10" s="14">
        <v>20378.301576505175</v>
      </c>
      <c r="W10" s="14">
        <v>21505.105994033718</v>
      </c>
      <c r="X10" s="14">
        <v>23288.419231387063</v>
      </c>
      <c r="Y10" s="14">
        <v>21177.151111318875</v>
      </c>
      <c r="Z10" s="14">
        <v>17605.389765358068</v>
      </c>
      <c r="AA10" s="14">
        <v>20598.494573891676</v>
      </c>
      <c r="AB10" s="14">
        <v>20077.502090046932</v>
      </c>
      <c r="AC10" s="14">
        <v>22370.908266046059</v>
      </c>
      <c r="AD10" s="14">
        <v>19767.538231629154</v>
      </c>
      <c r="AE10" s="14">
        <v>20776.392894987937</v>
      </c>
      <c r="AF10" s="14">
        <v>24246.199321482145</v>
      </c>
      <c r="AG10" s="14">
        <v>25323.332945811733</v>
      </c>
      <c r="AH10" s="14">
        <v>22383.723156198706</v>
      </c>
      <c r="AI10" s="14">
        <v>23340.189377873765</v>
      </c>
      <c r="AJ10" s="14">
        <v>21589.548000825911</v>
      </c>
      <c r="AK10" s="14">
        <v>24638.900465101651</v>
      </c>
      <c r="AL10" s="14">
        <v>23723.611606341754</v>
      </c>
      <c r="AM10" s="14">
        <v>25016.196589622552</v>
      </c>
      <c r="AN10" s="14">
        <v>28058.952223099914</v>
      </c>
      <c r="AO10" s="14">
        <v>28109.232580935812</v>
      </c>
      <c r="AP10" s="14">
        <v>28336.436071615732</v>
      </c>
      <c r="AQ10" s="14">
        <v>27813.774029148004</v>
      </c>
      <c r="AR10" s="14">
        <v>29383.892313991058</v>
      </c>
      <c r="AS10" s="14">
        <v>33368.711182664971</v>
      </c>
      <c r="AT10" s="14">
        <v>28935.352665191567</v>
      </c>
      <c r="AU10" s="14">
        <v>34150.974648218442</v>
      </c>
      <c r="AV10" s="14">
        <v>34402.765559501844</v>
      </c>
      <c r="AW10" s="14">
        <v>35888.803419048541</v>
      </c>
      <c r="AX10" s="14">
        <v>31290.501262412963</v>
      </c>
      <c r="AY10" s="14">
        <v>33691.852659124641</v>
      </c>
      <c r="AZ10" s="14">
        <v>35170.97226874475</v>
      </c>
      <c r="BA10" s="14">
        <v>37651.654895734944</v>
      </c>
      <c r="BB10" s="14">
        <v>33534.477615874472</v>
      </c>
      <c r="BC10" s="14">
        <v>20699.819945440777</v>
      </c>
      <c r="BD10" s="14">
        <v>23377.930248550761</v>
      </c>
      <c r="BE10" s="14">
        <v>25489.477261001106</v>
      </c>
      <c r="BF10" s="14">
        <v>23905.729856892842</v>
      </c>
      <c r="BG10" s="14">
        <v>26423.37840674787</v>
      </c>
      <c r="BH10" s="14">
        <v>27762.185318677508</v>
      </c>
      <c r="BI10" s="14">
        <v>30627.069395469167</v>
      </c>
      <c r="BJ10" s="14">
        <v>27319.462681385605</v>
      </c>
      <c r="BK10" s="14">
        <v>31812.493196189163</v>
      </c>
      <c r="BL10" s="14">
        <v>35014.835463137068</v>
      </c>
      <c r="BM10" s="14">
        <v>34353.317949410957</v>
      </c>
      <c r="BN10" s="14">
        <v>29577.936488064763</v>
      </c>
      <c r="BO10" s="14">
        <v>26228.845961884486</v>
      </c>
      <c r="BP10" s="14">
        <v>32494.322827780856</v>
      </c>
      <c r="BQ10" s="14">
        <v>28967.599325440424</v>
      </c>
      <c r="BR10" s="14">
        <v>25382.372530235276</v>
      </c>
      <c r="BS10" s="14">
        <v>25991.66951736969</v>
      </c>
    </row>
    <row r="11" spans="1:71" ht="15" customHeight="1" x14ac:dyDescent="0.25">
      <c r="A11" s="12" t="s">
        <v>90</v>
      </c>
      <c r="B11" s="13">
        <v>15156.248281119748</v>
      </c>
      <c r="C11" s="13">
        <v>18239.495646529227</v>
      </c>
      <c r="D11" s="13">
        <v>17098.777885743664</v>
      </c>
      <c r="E11" s="13">
        <v>19633.615680553903</v>
      </c>
      <c r="F11" s="13">
        <v>14998.73885972463</v>
      </c>
      <c r="G11" s="13">
        <v>15411.64154241004</v>
      </c>
      <c r="H11" s="13">
        <v>17589.933562558224</v>
      </c>
      <c r="I11" s="13">
        <v>20159.068746853689</v>
      </c>
      <c r="J11" s="13">
        <v>15705.12761501358</v>
      </c>
      <c r="K11" s="13">
        <v>16013.911651782393</v>
      </c>
      <c r="L11" s="13">
        <v>14964.482010449061</v>
      </c>
      <c r="M11" s="13">
        <v>15549.851982995329</v>
      </c>
      <c r="N11" s="13">
        <v>15639.83830945045</v>
      </c>
      <c r="O11" s="13">
        <v>17965.561698019799</v>
      </c>
      <c r="P11" s="13">
        <v>17341.362011845034</v>
      </c>
      <c r="Q11" s="13">
        <v>17827.141081357524</v>
      </c>
      <c r="R11" s="13">
        <v>16498.674111013566</v>
      </c>
      <c r="S11" s="13">
        <v>19220.473059353422</v>
      </c>
      <c r="T11" s="13">
        <v>19384.139449127208</v>
      </c>
      <c r="U11" s="13">
        <v>19383.09289387508</v>
      </c>
      <c r="V11" s="13">
        <v>15472.473452472839</v>
      </c>
      <c r="W11" s="13">
        <v>16526.614507019072</v>
      </c>
      <c r="X11" s="13">
        <v>15451.051357544386</v>
      </c>
      <c r="Y11" s="13">
        <v>16101.51428618834</v>
      </c>
      <c r="Z11" s="13">
        <v>12249.127877684676</v>
      </c>
      <c r="AA11" s="13">
        <v>15058.230618723323</v>
      </c>
      <c r="AB11" s="13">
        <v>14269.344597768633</v>
      </c>
      <c r="AC11" s="13">
        <v>16557.98832469395</v>
      </c>
      <c r="AD11" s="13">
        <v>14301.915340434025</v>
      </c>
      <c r="AE11" s="13">
        <v>14858.62422960995</v>
      </c>
      <c r="AF11" s="13">
        <v>18434.953912683806</v>
      </c>
      <c r="AG11" s="13">
        <v>18438.10783724963</v>
      </c>
      <c r="AH11" s="13">
        <v>16939.04744755408</v>
      </c>
      <c r="AI11" s="13">
        <v>17451.227435703535</v>
      </c>
      <c r="AJ11" s="13">
        <v>15600.078629505819</v>
      </c>
      <c r="AK11" s="13">
        <v>18110.701487236518</v>
      </c>
      <c r="AL11" s="13">
        <v>17064.531840272986</v>
      </c>
      <c r="AM11" s="13">
        <v>18155.718243674761</v>
      </c>
      <c r="AN11" s="13">
        <v>21588.519569371922</v>
      </c>
      <c r="AO11" s="13">
        <v>21494.514346680273</v>
      </c>
      <c r="AP11" s="13">
        <v>22160.282460133865</v>
      </c>
      <c r="AQ11" s="13">
        <v>21663.094042397363</v>
      </c>
      <c r="AR11" s="13">
        <v>23101.614608689535</v>
      </c>
      <c r="AS11" s="13">
        <v>26414.385092893142</v>
      </c>
      <c r="AT11" s="13">
        <v>22419.648128769804</v>
      </c>
      <c r="AU11" s="13">
        <v>26738.270092043156</v>
      </c>
      <c r="AV11" s="13">
        <v>27009.241934889254</v>
      </c>
      <c r="AW11" s="13">
        <v>27668.108011047414</v>
      </c>
      <c r="AX11" s="13">
        <v>23872.085457534959</v>
      </c>
      <c r="AY11" s="13">
        <v>26871.131538217382</v>
      </c>
      <c r="AZ11" s="13">
        <v>27552.707000169292</v>
      </c>
      <c r="BA11" s="13">
        <v>30131.037282785313</v>
      </c>
      <c r="BB11" s="13">
        <v>26942.687847271565</v>
      </c>
      <c r="BC11" s="13">
        <v>17649.691397033755</v>
      </c>
      <c r="BD11" s="13">
        <v>20233.534751874096</v>
      </c>
      <c r="BE11" s="13">
        <v>21643.421336270774</v>
      </c>
      <c r="BF11" s="13">
        <v>20757.081730985792</v>
      </c>
      <c r="BG11" s="13">
        <v>22827.760783840811</v>
      </c>
      <c r="BH11" s="13">
        <v>23843.335392916339</v>
      </c>
      <c r="BI11" s="13">
        <v>26541.952607936026</v>
      </c>
      <c r="BJ11" s="13">
        <v>23497.949714102589</v>
      </c>
      <c r="BK11" s="13">
        <v>27712.187843509335</v>
      </c>
      <c r="BL11" s="13">
        <v>31058.498064672815</v>
      </c>
      <c r="BM11" s="13">
        <v>30028.999959052038</v>
      </c>
      <c r="BN11" s="13">
        <v>24103.831957188522</v>
      </c>
      <c r="BO11" s="13">
        <v>20689.654921459874</v>
      </c>
      <c r="BP11" s="13">
        <v>26592.399965678647</v>
      </c>
      <c r="BQ11" s="13">
        <v>23476.637318991834</v>
      </c>
      <c r="BR11" s="13">
        <v>20375.450435371007</v>
      </c>
      <c r="BS11" s="13">
        <v>20519.155895058761</v>
      </c>
    </row>
    <row r="12" spans="1:71" ht="15" customHeight="1" x14ac:dyDescent="0.25">
      <c r="A12" s="12" t="s">
        <v>91</v>
      </c>
      <c r="B12" s="13">
        <v>4722.5847221144149</v>
      </c>
      <c r="C12" s="13">
        <v>5081.9686851144079</v>
      </c>
      <c r="D12" s="13">
        <v>5014.7623782482269</v>
      </c>
      <c r="E12" s="13">
        <v>5674.3599336222951</v>
      </c>
      <c r="F12" s="13">
        <v>5210.0625711796538</v>
      </c>
      <c r="G12" s="13">
        <v>5201.8514099526856</v>
      </c>
      <c r="H12" s="13">
        <v>5285.5307746132667</v>
      </c>
      <c r="I12" s="13">
        <v>5527.5274330865223</v>
      </c>
      <c r="J12" s="13">
        <v>4853.0882844852231</v>
      </c>
      <c r="K12" s="13">
        <v>5230.9645538253535</v>
      </c>
      <c r="L12" s="13">
        <v>5463.4638657993255</v>
      </c>
      <c r="M12" s="13">
        <v>5385.4484935157843</v>
      </c>
      <c r="N12" s="13">
        <v>4518.4283814140717</v>
      </c>
      <c r="O12" s="13">
        <v>4489.8291431324205</v>
      </c>
      <c r="P12" s="13">
        <v>5402.7843941439678</v>
      </c>
      <c r="Q12" s="13">
        <v>6643.3247222954005</v>
      </c>
      <c r="R12" s="13">
        <v>4810.761094741878</v>
      </c>
      <c r="S12" s="13">
        <v>4818.6697870906837</v>
      </c>
      <c r="T12" s="13">
        <v>5003.2134947460891</v>
      </c>
      <c r="U12" s="13">
        <v>5013.6988195201393</v>
      </c>
      <c r="V12" s="13">
        <v>4886.9255482323206</v>
      </c>
      <c r="W12" s="13">
        <v>4951.0384468533575</v>
      </c>
      <c r="X12" s="13">
        <v>7900.0754569614282</v>
      </c>
      <c r="Y12" s="13">
        <v>5055.1427866844733</v>
      </c>
      <c r="Z12" s="13">
        <v>5389.1777372149827</v>
      </c>
      <c r="AA12" s="13">
        <v>5544.1371857816248</v>
      </c>
      <c r="AB12" s="13">
        <v>5831.3835607554292</v>
      </c>
      <c r="AC12" s="13">
        <v>5807.3986919905783</v>
      </c>
      <c r="AD12" s="13">
        <v>5477.3000690124636</v>
      </c>
      <c r="AE12" s="13">
        <v>5935.4931953948198</v>
      </c>
      <c r="AF12" s="13">
        <v>5797.4711818312626</v>
      </c>
      <c r="AG12" s="13">
        <v>6896.5160365907086</v>
      </c>
      <c r="AH12" s="13">
        <v>5430.8878663290898</v>
      </c>
      <c r="AI12" s="13">
        <v>5882.6593120147882</v>
      </c>
      <c r="AJ12" s="13">
        <v>6004.3263299003584</v>
      </c>
      <c r="AK12" s="13">
        <v>6533.4324917557678</v>
      </c>
      <c r="AL12" s="13">
        <v>6659.079766068754</v>
      </c>
      <c r="AM12" s="13">
        <v>6860.4783459477731</v>
      </c>
      <c r="AN12" s="13">
        <v>6470.432653727974</v>
      </c>
      <c r="AO12" s="13">
        <v>6614.7182342555116</v>
      </c>
      <c r="AP12" s="13">
        <v>6241.9595589159635</v>
      </c>
      <c r="AQ12" s="13">
        <v>6209.5094599949625</v>
      </c>
      <c r="AR12" s="13">
        <v>6358.4767389223525</v>
      </c>
      <c r="AS12" s="13">
        <v>7052.5805846166959</v>
      </c>
      <c r="AT12" s="13">
        <v>6567.5367178874139</v>
      </c>
      <c r="AU12" s="13">
        <v>7493.6015023369846</v>
      </c>
      <c r="AV12" s="13">
        <v>7480.265132428598</v>
      </c>
      <c r="AW12" s="13">
        <v>8275.0888293317421</v>
      </c>
      <c r="AX12" s="13">
        <v>7438.5555154627191</v>
      </c>
      <c r="AY12" s="13">
        <v>6947.9530579064303</v>
      </c>
      <c r="AZ12" s="13">
        <v>7706.0333751777544</v>
      </c>
      <c r="BA12" s="13">
        <v>7672.0048974059382</v>
      </c>
      <c r="BB12" s="13">
        <v>6746.7546267089065</v>
      </c>
      <c r="BC12" s="13">
        <v>3257.1267560486303</v>
      </c>
      <c r="BD12" s="13">
        <v>3411.0005354892437</v>
      </c>
      <c r="BE12" s="13">
        <v>4091.0961186689028</v>
      </c>
      <c r="BF12" s="13">
        <v>3445.5453402137546</v>
      </c>
      <c r="BG12" s="13">
        <v>3908.4068169628704</v>
      </c>
      <c r="BH12" s="13">
        <v>4228.6883168210834</v>
      </c>
      <c r="BI12" s="13">
        <v>4458.6666168261972</v>
      </c>
      <c r="BJ12" s="13">
        <v>4133.2955565156699</v>
      </c>
      <c r="BK12" s="13">
        <v>4503.1850265011417</v>
      </c>
      <c r="BL12" s="13">
        <v>4463.1651423976036</v>
      </c>
      <c r="BM12" s="13">
        <v>4771.1576453873158</v>
      </c>
      <c r="BN12" s="13">
        <v>5792.6327547389046</v>
      </c>
      <c r="BO12" s="13">
        <v>5795.9443058784827</v>
      </c>
      <c r="BP12" s="13">
        <v>6256.0592159578528</v>
      </c>
      <c r="BQ12" s="13">
        <v>5798.0448530268413</v>
      </c>
      <c r="BR12" s="13">
        <v>5279.3066181062159</v>
      </c>
      <c r="BS12" s="13">
        <v>5761.8710719891478</v>
      </c>
    </row>
    <row r="13" spans="1:71" ht="15" customHeight="1" x14ac:dyDescent="0.25">
      <c r="A13" s="16" t="s">
        <v>93</v>
      </c>
      <c r="B13" s="17">
        <v>36220.850484539493</v>
      </c>
      <c r="C13" s="17">
        <v>37722.326508605198</v>
      </c>
      <c r="D13" s="17">
        <v>36087.365098764676</v>
      </c>
      <c r="E13" s="17">
        <v>40721.500416682509</v>
      </c>
      <c r="F13" s="17">
        <v>39179.684594277816</v>
      </c>
      <c r="G13" s="17">
        <v>37637.817560848438</v>
      </c>
      <c r="H13" s="17">
        <v>40306.366408079681</v>
      </c>
      <c r="I13" s="17">
        <v>44239.627281322006</v>
      </c>
      <c r="J13" s="17">
        <v>38969.239257889676</v>
      </c>
      <c r="K13" s="17">
        <v>38991.128572194939</v>
      </c>
      <c r="L13" s="17">
        <v>40481.967249312998</v>
      </c>
      <c r="M13" s="17">
        <v>40494.920571592062</v>
      </c>
      <c r="N13" s="17">
        <v>39485.023828743397</v>
      </c>
      <c r="O13" s="17">
        <v>40951.209617547516</v>
      </c>
      <c r="P13" s="17">
        <v>40418.38891474055</v>
      </c>
      <c r="Q13" s="17">
        <v>41001.387543102748</v>
      </c>
      <c r="R13" s="17">
        <v>39737.441701231459</v>
      </c>
      <c r="S13" s="17">
        <v>41285.4876302005</v>
      </c>
      <c r="T13" s="17">
        <v>42453.660112543621</v>
      </c>
      <c r="U13" s="17">
        <v>44731.812753550519</v>
      </c>
      <c r="V13" s="17">
        <v>41259.026721819166</v>
      </c>
      <c r="W13" s="17">
        <v>41710.975379355215</v>
      </c>
      <c r="X13" s="17">
        <v>42222.589212215535</v>
      </c>
      <c r="Y13" s="17">
        <v>44838.59872391622</v>
      </c>
      <c r="Z13" s="17">
        <v>42612.551794117549</v>
      </c>
      <c r="AA13" s="17">
        <v>41718.538212506588</v>
      </c>
      <c r="AB13" s="17">
        <v>42105.364447621498</v>
      </c>
      <c r="AC13" s="17">
        <v>44669.565128644099</v>
      </c>
      <c r="AD13" s="17">
        <v>42467.29519394035</v>
      </c>
      <c r="AE13" s="17">
        <v>42218.571704994887</v>
      </c>
      <c r="AF13" s="17">
        <v>43052.413561163616</v>
      </c>
      <c r="AG13" s="17">
        <v>44559.778039983139</v>
      </c>
      <c r="AH13" s="17">
        <v>42866.098511053176</v>
      </c>
      <c r="AI13" s="17">
        <v>42790.816722053591</v>
      </c>
      <c r="AJ13" s="17">
        <v>42236.975297234589</v>
      </c>
      <c r="AK13" s="17">
        <v>46016.923469658657</v>
      </c>
      <c r="AL13" s="17">
        <v>44873.895835251446</v>
      </c>
      <c r="AM13" s="17">
        <v>44224.220269462072</v>
      </c>
      <c r="AN13" s="17">
        <v>45221.227333472278</v>
      </c>
      <c r="AO13" s="17">
        <v>47036.096561814207</v>
      </c>
      <c r="AP13" s="17">
        <v>47902.987027853022</v>
      </c>
      <c r="AQ13" s="17">
        <v>45967.370873924534</v>
      </c>
      <c r="AR13" s="17">
        <v>46348.375345635242</v>
      </c>
      <c r="AS13" s="17">
        <v>49390.763801789937</v>
      </c>
      <c r="AT13" s="17">
        <v>47280.641604459968</v>
      </c>
      <c r="AU13" s="17">
        <v>48260.329347738509</v>
      </c>
      <c r="AV13" s="17">
        <v>49789.11108320007</v>
      </c>
      <c r="AW13" s="17">
        <v>51308.17190898797</v>
      </c>
      <c r="AX13" s="17">
        <v>50747.86785155307</v>
      </c>
      <c r="AY13" s="17">
        <v>50019.648035212274</v>
      </c>
      <c r="AZ13" s="17">
        <v>52932.462384870356</v>
      </c>
      <c r="BA13" s="17">
        <v>56600.360045163732</v>
      </c>
      <c r="BB13" s="17">
        <v>51904.936727124405</v>
      </c>
      <c r="BC13" s="17">
        <v>33290.862529518854</v>
      </c>
      <c r="BD13" s="17">
        <v>39299.397123398652</v>
      </c>
      <c r="BE13" s="17">
        <v>42051.576299580614</v>
      </c>
      <c r="BF13" s="17">
        <v>39562.19031662347</v>
      </c>
      <c r="BG13" s="17">
        <v>43769.385708736561</v>
      </c>
      <c r="BH13" s="17">
        <v>44409.398772859357</v>
      </c>
      <c r="BI13" s="17">
        <v>50519.915273830593</v>
      </c>
      <c r="BJ13" s="17">
        <v>47705.408041486189</v>
      </c>
      <c r="BK13" s="17">
        <v>49971.723613079244</v>
      </c>
      <c r="BL13" s="17">
        <v>53347.822275321494</v>
      </c>
      <c r="BM13" s="17">
        <v>55479.013518360131</v>
      </c>
      <c r="BN13" s="17">
        <v>51436.124495075965</v>
      </c>
      <c r="BO13" s="17">
        <v>51275.933423312163</v>
      </c>
      <c r="BP13" s="17">
        <v>55730.805115372452</v>
      </c>
      <c r="BQ13" s="17">
        <v>59368.096774996993</v>
      </c>
      <c r="BR13" s="17">
        <v>57047.138870755189</v>
      </c>
      <c r="BS13" s="17">
        <v>55650.13756421287</v>
      </c>
    </row>
    <row r="14" spans="1:71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6"/>
      <c r="BP14" s="126"/>
      <c r="BQ14" s="129"/>
      <c r="BR14" s="133"/>
      <c r="BS14" s="133"/>
    </row>
    <row r="15" spans="1:71" ht="15" customHeight="1" x14ac:dyDescent="0.25">
      <c r="A15" s="117" t="s">
        <v>94</v>
      </c>
      <c r="B15" s="117"/>
      <c r="C15" s="117"/>
      <c r="D15" s="117"/>
      <c r="E15" s="117"/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  <c r="K15" s="21" t="s">
        <v>10</v>
      </c>
      <c r="L15" s="21" t="s">
        <v>11</v>
      </c>
      <c r="M15" s="21" t="s">
        <v>12</v>
      </c>
      <c r="N15" s="21" t="s">
        <v>13</v>
      </c>
      <c r="O15" s="21" t="s">
        <v>14</v>
      </c>
      <c r="P15" s="21" t="s">
        <v>15</v>
      </c>
      <c r="Q15" s="21" t="s">
        <v>16</v>
      </c>
      <c r="R15" s="21" t="s">
        <v>17</v>
      </c>
      <c r="S15" s="21" t="s">
        <v>18</v>
      </c>
      <c r="T15" s="21" t="s">
        <v>19</v>
      </c>
      <c r="U15" s="21" t="s">
        <v>20</v>
      </c>
      <c r="V15" s="21" t="s">
        <v>21</v>
      </c>
      <c r="W15" s="21" t="s">
        <v>22</v>
      </c>
      <c r="X15" s="21" t="s">
        <v>23</v>
      </c>
      <c r="Y15" s="21" t="s">
        <v>24</v>
      </c>
      <c r="Z15" s="21" t="s">
        <v>25</v>
      </c>
      <c r="AA15" s="21" t="s">
        <v>26</v>
      </c>
      <c r="AB15" s="21" t="s">
        <v>27</v>
      </c>
      <c r="AC15" s="21" t="s">
        <v>28</v>
      </c>
      <c r="AD15" s="21" t="s">
        <v>29</v>
      </c>
      <c r="AE15" s="21" t="s">
        <v>30</v>
      </c>
      <c r="AF15" s="21" t="s">
        <v>31</v>
      </c>
      <c r="AG15" s="21" t="s">
        <v>32</v>
      </c>
      <c r="AH15" s="21" t="s">
        <v>33</v>
      </c>
      <c r="AI15" s="21" t="s">
        <v>34</v>
      </c>
      <c r="AJ15" s="21" t="s">
        <v>35</v>
      </c>
      <c r="AK15" s="21" t="s">
        <v>36</v>
      </c>
      <c r="AL15" s="21" t="s">
        <v>37</v>
      </c>
      <c r="AM15" s="21" t="s">
        <v>38</v>
      </c>
      <c r="AN15" s="21" t="s">
        <v>39</v>
      </c>
      <c r="AO15" s="21" t="s">
        <v>40</v>
      </c>
      <c r="AP15" s="21" t="s">
        <v>41</v>
      </c>
      <c r="AQ15" s="21" t="s">
        <v>42</v>
      </c>
      <c r="AR15" s="21" t="s">
        <v>43</v>
      </c>
      <c r="AS15" s="21" t="s">
        <v>44</v>
      </c>
      <c r="AT15" s="21" t="s">
        <v>45</v>
      </c>
      <c r="AU15" s="21" t="s">
        <v>46</v>
      </c>
      <c r="AV15" s="21" t="s">
        <v>47</v>
      </c>
      <c r="AW15" s="21" t="s">
        <v>48</v>
      </c>
      <c r="AX15" s="21" t="s">
        <v>49</v>
      </c>
      <c r="AY15" s="21" t="s">
        <v>50</v>
      </c>
      <c r="AZ15" s="21" t="s">
        <v>51</v>
      </c>
      <c r="BA15" s="21" t="s">
        <v>52</v>
      </c>
      <c r="BB15" s="21" t="s">
        <v>53</v>
      </c>
      <c r="BC15" s="21" t="s">
        <v>54</v>
      </c>
      <c r="BD15" s="21" t="s">
        <v>55</v>
      </c>
      <c r="BE15" s="21" t="s">
        <v>56</v>
      </c>
      <c r="BF15" s="22" t="s">
        <v>57</v>
      </c>
      <c r="BG15" s="22" t="s">
        <v>58</v>
      </c>
      <c r="BH15" s="22" t="s">
        <v>59</v>
      </c>
      <c r="BI15" s="22" t="s">
        <v>60</v>
      </c>
      <c r="BJ15" s="22" t="s">
        <v>61</v>
      </c>
      <c r="BK15" s="22" t="s">
        <v>62</v>
      </c>
      <c r="BL15" s="22" t="s">
        <v>63</v>
      </c>
      <c r="BM15" s="23" t="s">
        <v>64</v>
      </c>
      <c r="BN15" s="22" t="s">
        <v>120</v>
      </c>
      <c r="BO15" s="22" t="s">
        <v>122</v>
      </c>
      <c r="BP15" s="22" t="s">
        <v>125</v>
      </c>
      <c r="BQ15" s="22" t="s">
        <v>132</v>
      </c>
      <c r="BR15" s="134" t="s">
        <v>141</v>
      </c>
      <c r="BS15" s="134" t="s">
        <v>154</v>
      </c>
    </row>
    <row r="16" spans="1:71" ht="15" customHeight="1" x14ac:dyDescent="0.25">
      <c r="A16" s="15" t="s">
        <v>95</v>
      </c>
      <c r="B16" s="16"/>
      <c r="C16" s="16"/>
      <c r="D16" s="16"/>
      <c r="E16" s="16"/>
      <c r="F16" s="26">
        <f t="shared" ref="F16:BM20" si="0">+(F3/B3-1)*100</f>
        <v>8.2601711226046213</v>
      </c>
      <c r="G16" s="26">
        <f t="shared" si="0"/>
        <v>-0.47563331389681718</v>
      </c>
      <c r="H16" s="26">
        <f t="shared" si="0"/>
        <v>5.5850992202490346</v>
      </c>
      <c r="I16" s="26">
        <f t="shared" si="0"/>
        <v>-3.793539603348195</v>
      </c>
      <c r="J16" s="26">
        <f t="shared" si="0"/>
        <v>-2.6195852042336099</v>
      </c>
      <c r="K16" s="26">
        <f t="shared" si="0"/>
        <v>15.837324583971512</v>
      </c>
      <c r="L16" s="26">
        <f t="shared" si="0"/>
        <v>5.9843173148760975</v>
      </c>
      <c r="M16" s="26">
        <f t="shared" si="0"/>
        <v>6.4373859713074966</v>
      </c>
      <c r="N16" s="26">
        <f t="shared" si="0"/>
        <v>-5.3300694473101817E-2</v>
      </c>
      <c r="O16" s="26">
        <f t="shared" si="0"/>
        <v>-0.56685358453435475</v>
      </c>
      <c r="P16" s="26">
        <f t="shared" si="0"/>
        <v>6.4028428596074605E-2</v>
      </c>
      <c r="Q16" s="26">
        <f t="shared" si="0"/>
        <v>-1.2037389592592151</v>
      </c>
      <c r="R16" s="26">
        <f t="shared" si="0"/>
        <v>4.5125248098100146</v>
      </c>
      <c r="S16" s="26">
        <f t="shared" si="0"/>
        <v>-2.745083386851932</v>
      </c>
      <c r="T16" s="26">
        <f t="shared" si="0"/>
        <v>2.0546260032482389</v>
      </c>
      <c r="U16" s="26">
        <f t="shared" si="0"/>
        <v>8.7939499371659338</v>
      </c>
      <c r="V16" s="26">
        <f t="shared" si="0"/>
        <v>3.6984220910703636</v>
      </c>
      <c r="W16" s="26">
        <f t="shared" si="0"/>
        <v>3.0071334203442879</v>
      </c>
      <c r="X16" s="26">
        <f t="shared" si="0"/>
        <v>-1.0527911715332294</v>
      </c>
      <c r="Y16" s="26">
        <f t="shared" si="0"/>
        <v>-1.0382526348032162</v>
      </c>
      <c r="Z16" s="26">
        <f t="shared" si="0"/>
        <v>5.4088942831643783</v>
      </c>
      <c r="AA16" s="26">
        <f t="shared" si="0"/>
        <v>-0.93602892281192673</v>
      </c>
      <c r="AB16" s="26">
        <f t="shared" si="0"/>
        <v>1.4788321163424989</v>
      </c>
      <c r="AC16" s="26">
        <f t="shared" si="0"/>
        <v>1.410273201163692</v>
      </c>
      <c r="AD16" s="26">
        <f t="shared" si="0"/>
        <v>-1.3719978578633607</v>
      </c>
      <c r="AE16" s="26">
        <f t="shared" si="0"/>
        <v>0.82544302255880275</v>
      </c>
      <c r="AF16" s="26">
        <f t="shared" si="0"/>
        <v>5.9070457373431751</v>
      </c>
      <c r="AG16" s="26">
        <f t="shared" si="0"/>
        <v>3.3289950088722042</v>
      </c>
      <c r="AH16" s="26">
        <f t="shared" si="0"/>
        <v>0.55694778566428571</v>
      </c>
      <c r="AI16" s="26">
        <f t="shared" si="0"/>
        <v>4.7538257875551437</v>
      </c>
      <c r="AJ16" s="26">
        <f t="shared" si="0"/>
        <v>0.54287181834233866</v>
      </c>
      <c r="AK16" s="26">
        <f t="shared" si="0"/>
        <v>6.7628073603134276</v>
      </c>
      <c r="AL16" s="26">
        <f t="shared" si="0"/>
        <v>13.488758461462492</v>
      </c>
      <c r="AM16" s="26">
        <f t="shared" si="0"/>
        <v>9.7399652426339181</v>
      </c>
      <c r="AN16" s="26">
        <f t="shared" si="0"/>
        <v>6.8211551838732287</v>
      </c>
      <c r="AO16" s="26">
        <f t="shared" si="0"/>
        <v>2.4377808749324492</v>
      </c>
      <c r="AP16" s="26">
        <f t="shared" si="0"/>
        <v>10.142101768295797</v>
      </c>
      <c r="AQ16" s="26">
        <f t="shared" si="0"/>
        <v>12.70908638474577</v>
      </c>
      <c r="AR16" s="26">
        <f t="shared" si="0"/>
        <v>5.4809640591674702</v>
      </c>
      <c r="AS16" s="26">
        <f t="shared" si="0"/>
        <v>5.4720871137305283</v>
      </c>
      <c r="AT16" s="26">
        <f t="shared" si="0"/>
        <v>-0.41169590068883544</v>
      </c>
      <c r="AU16" s="26">
        <f t="shared" si="0"/>
        <v>0.99354413894063853</v>
      </c>
      <c r="AV16" s="26">
        <f t="shared" si="0"/>
        <v>9.0837014870293942</v>
      </c>
      <c r="AW16" s="26">
        <f t="shared" si="0"/>
        <v>8.6225392835628014</v>
      </c>
      <c r="AX16" s="26">
        <f t="shared" si="0"/>
        <v>3.1676993715860746</v>
      </c>
      <c r="AY16" s="26">
        <f t="shared" si="0"/>
        <v>4.6111370802259799</v>
      </c>
      <c r="AZ16" s="26">
        <f t="shared" si="0"/>
        <v>6.6530879956598676</v>
      </c>
      <c r="BA16" s="26">
        <f t="shared" si="0"/>
        <v>11.494417652883747</v>
      </c>
      <c r="BB16" s="26">
        <f t="shared" si="0"/>
        <v>15.617286937919928</v>
      </c>
      <c r="BC16" s="26">
        <f t="shared" si="0"/>
        <v>-21.981498325240324</v>
      </c>
      <c r="BD16" s="26">
        <f t="shared" si="0"/>
        <v>-16.926159756465864</v>
      </c>
      <c r="BE16" s="26">
        <f t="shared" si="0"/>
        <v>-14.970926043765287</v>
      </c>
      <c r="BF16" s="26">
        <f t="shared" si="0"/>
        <v>-19.303666944833719</v>
      </c>
      <c r="BG16" s="26">
        <f t="shared" si="0"/>
        <v>28.298665133294687</v>
      </c>
      <c r="BH16" s="26">
        <f t="shared" si="0"/>
        <v>20.428449534257133</v>
      </c>
      <c r="BI16" s="26">
        <f t="shared" si="0"/>
        <v>19.620315615953075</v>
      </c>
      <c r="BJ16" s="26">
        <f t="shared" si="0"/>
        <v>20.031290048981653</v>
      </c>
      <c r="BK16" s="26">
        <f t="shared" si="0"/>
        <v>12.100916160626983</v>
      </c>
      <c r="BL16" s="26">
        <f t="shared" si="0"/>
        <v>6.6442448623836858</v>
      </c>
      <c r="BM16" s="26">
        <f t="shared" si="0"/>
        <v>1.6891048858562963</v>
      </c>
      <c r="BN16" s="26">
        <f t="shared" ref="BN16:BS24" si="1">+(BN3/BJ3-1)*100</f>
        <v>5.4515430954209521</v>
      </c>
      <c r="BO16" s="26">
        <f t="shared" si="1"/>
        <v>2.6679656733307411</v>
      </c>
      <c r="BP16" s="26">
        <f t="shared" si="1"/>
        <v>8.4192448680013641</v>
      </c>
      <c r="BQ16" s="26">
        <f t="shared" si="1"/>
        <v>6.1665795748767627</v>
      </c>
      <c r="BR16" s="26">
        <f t="shared" si="1"/>
        <v>6.6832483785907559</v>
      </c>
      <c r="BS16" s="26">
        <f t="shared" si="1"/>
        <v>6.1168825105198277</v>
      </c>
    </row>
    <row r="17" spans="1:71" ht="15" customHeight="1" x14ac:dyDescent="0.25">
      <c r="A17" s="12" t="s">
        <v>84</v>
      </c>
      <c r="B17" s="20"/>
      <c r="C17" s="20"/>
      <c r="D17" s="20"/>
      <c r="E17" s="20"/>
      <c r="F17" s="27">
        <f t="shared" si="0"/>
        <v>7.184359429049314</v>
      </c>
      <c r="G17" s="27">
        <f t="shared" si="0"/>
        <v>-2.7811426571349496</v>
      </c>
      <c r="H17" s="27">
        <f t="shared" si="0"/>
        <v>3.6936726180517354</v>
      </c>
      <c r="I17" s="27">
        <f t="shared" si="0"/>
        <v>-1.2895573739901911</v>
      </c>
      <c r="J17" s="27">
        <f t="shared" si="0"/>
        <v>-3.200143463332128</v>
      </c>
      <c r="K17" s="27">
        <f t="shared" si="0"/>
        <v>16.731485395830848</v>
      </c>
      <c r="L17" s="27">
        <f t="shared" si="0"/>
        <v>8.9091765461377204</v>
      </c>
      <c r="M17" s="27">
        <f t="shared" si="0"/>
        <v>2.4282941127961477</v>
      </c>
      <c r="N17" s="27">
        <f t="shared" si="0"/>
        <v>-1.2067578133815537</v>
      </c>
      <c r="O17" s="27">
        <f t="shared" si="0"/>
        <v>-1.6169133649258316</v>
      </c>
      <c r="P17" s="27">
        <f t="shared" si="0"/>
        <v>-1.5221411132972151</v>
      </c>
      <c r="Q17" s="27">
        <f t="shared" si="0"/>
        <v>-0.58114849839360216</v>
      </c>
      <c r="R17" s="27">
        <f t="shared" si="0"/>
        <v>0.91442024219658968</v>
      </c>
      <c r="S17" s="27">
        <f t="shared" si="0"/>
        <v>-4.6648036678433762</v>
      </c>
      <c r="T17" s="27">
        <f t="shared" si="0"/>
        <v>2.7652347809818512</v>
      </c>
      <c r="U17" s="27">
        <f t="shared" si="0"/>
        <v>9.9101100423754964</v>
      </c>
      <c r="V17" s="27">
        <f t="shared" si="0"/>
        <v>7.6808009916207176</v>
      </c>
      <c r="W17" s="27">
        <f t="shared" si="0"/>
        <v>5.6111449022714144</v>
      </c>
      <c r="X17" s="27">
        <f t="shared" si="0"/>
        <v>1.47000780180917</v>
      </c>
      <c r="Y17" s="27">
        <f t="shared" si="0"/>
        <v>-0.67475518759533282</v>
      </c>
      <c r="Z17" s="27">
        <f t="shared" si="0"/>
        <v>6.1962972763881297</v>
      </c>
      <c r="AA17" s="27">
        <f t="shared" si="0"/>
        <v>-2.1891903120887735</v>
      </c>
      <c r="AB17" s="27">
        <f t="shared" si="0"/>
        <v>2.4479019664352064</v>
      </c>
      <c r="AC17" s="27">
        <f t="shared" si="0"/>
        <v>0.7168082163411027</v>
      </c>
      <c r="AD17" s="27">
        <f t="shared" si="0"/>
        <v>-3.9387508223519108</v>
      </c>
      <c r="AE17" s="27">
        <f t="shared" si="0"/>
        <v>-0.77124788362477048</v>
      </c>
      <c r="AF17" s="27">
        <f t="shared" si="0"/>
        <v>3.8841741449565426</v>
      </c>
      <c r="AG17" s="27">
        <f t="shared" si="0"/>
        <v>5.9147567148706948</v>
      </c>
      <c r="AH17" s="27">
        <f t="shared" si="0"/>
        <v>-4.9576841214871159E-3</v>
      </c>
      <c r="AI17" s="27">
        <f t="shared" si="0"/>
        <v>4.8155015515733757</v>
      </c>
      <c r="AJ17" s="27">
        <f t="shared" si="0"/>
        <v>2.0117170902905768</v>
      </c>
      <c r="AK17" s="27">
        <f t="shared" si="0"/>
        <v>5.2337276816427858</v>
      </c>
      <c r="AL17" s="27">
        <f t="shared" si="0"/>
        <v>15.411879391788986</v>
      </c>
      <c r="AM17" s="27">
        <f t="shared" si="0"/>
        <v>12.587669032850691</v>
      </c>
      <c r="AN17" s="27">
        <f t="shared" si="0"/>
        <v>6.1220668911260212</v>
      </c>
      <c r="AO17" s="27">
        <f t="shared" si="0"/>
        <v>3.7420663434101664</v>
      </c>
      <c r="AP17" s="27">
        <f t="shared" si="0"/>
        <v>16.633151514383691</v>
      </c>
      <c r="AQ17" s="27">
        <f t="shared" si="0"/>
        <v>19.257456188190524</v>
      </c>
      <c r="AR17" s="27">
        <f t="shared" si="0"/>
        <v>7.6700496125819306</v>
      </c>
      <c r="AS17" s="27">
        <f t="shared" si="0"/>
        <v>10.825614451381661</v>
      </c>
      <c r="AT17" s="27">
        <f t="shared" si="0"/>
        <v>-0.91863150906738023</v>
      </c>
      <c r="AU17" s="27">
        <f t="shared" si="0"/>
        <v>-0.56391987364878826</v>
      </c>
      <c r="AV17" s="27">
        <f t="shared" si="0"/>
        <v>10.599158047916625</v>
      </c>
      <c r="AW17" s="27">
        <f t="shared" si="0"/>
        <v>8.5284294190336887</v>
      </c>
      <c r="AX17" s="27">
        <f t="shared" si="0"/>
        <v>-0.40560189891551968</v>
      </c>
      <c r="AY17" s="27">
        <f t="shared" si="0"/>
        <v>2.2635456212126703</v>
      </c>
      <c r="AZ17" s="27">
        <f t="shared" si="0"/>
        <v>4.9479362233244562</v>
      </c>
      <c r="BA17" s="27">
        <f t="shared" si="0"/>
        <v>8.9400772423239729</v>
      </c>
      <c r="BB17" s="27">
        <f t="shared" si="0"/>
        <v>20.439508624212866</v>
      </c>
      <c r="BC17" s="27">
        <f t="shared" si="0"/>
        <v>-29.003564730453789</v>
      </c>
      <c r="BD17" s="27">
        <f t="shared" si="0"/>
        <v>-23.380471484338393</v>
      </c>
      <c r="BE17" s="27">
        <f t="shared" si="0"/>
        <v>-20.574868851997984</v>
      </c>
      <c r="BF17" s="27">
        <f t="shared" si="0"/>
        <v>-28.615358869024586</v>
      </c>
      <c r="BG17" s="27">
        <f t="shared" si="0"/>
        <v>33.826132853288456</v>
      </c>
      <c r="BH17" s="27">
        <f t="shared" si="0"/>
        <v>25.656551036339835</v>
      </c>
      <c r="BI17" s="27">
        <f t="shared" si="0"/>
        <v>27.219898003342347</v>
      </c>
      <c r="BJ17" s="27">
        <f t="shared" si="0"/>
        <v>30.652877560956071</v>
      </c>
      <c r="BK17" s="27">
        <f t="shared" si="0"/>
        <v>18.173797453206753</v>
      </c>
      <c r="BL17" s="27">
        <f t="shared" si="0"/>
        <v>9.1980311319735719</v>
      </c>
      <c r="BM17" s="27">
        <f t="shared" si="0"/>
        <v>2.052126970737822</v>
      </c>
      <c r="BN17" s="27">
        <f t="shared" si="1"/>
        <v>5.477428145163632</v>
      </c>
      <c r="BO17" s="27">
        <f t="shared" si="1"/>
        <v>2.8928144216712637</v>
      </c>
      <c r="BP17" s="27">
        <f t="shared" si="1"/>
        <v>10.348015005047673</v>
      </c>
      <c r="BQ17" s="27">
        <f t="shared" si="1"/>
        <v>7.6966994066745009</v>
      </c>
      <c r="BR17" s="27">
        <f t="shared" si="1"/>
        <v>8.7139176004501273</v>
      </c>
      <c r="BS17" s="27">
        <f t="shared" si="1"/>
        <v>5.2834662198143478</v>
      </c>
    </row>
    <row r="18" spans="1:71" ht="15" customHeight="1" x14ac:dyDescent="0.25">
      <c r="A18" s="84" t="s">
        <v>140</v>
      </c>
      <c r="B18" s="16"/>
      <c r="C18" s="16"/>
      <c r="D18" s="16"/>
      <c r="E18" s="16"/>
      <c r="F18" s="28">
        <f t="shared" si="0"/>
        <v>12.401180659575029</v>
      </c>
      <c r="G18" s="28">
        <f t="shared" si="0"/>
        <v>7.7383660718487013</v>
      </c>
      <c r="H18" s="28">
        <f t="shared" si="0"/>
        <v>11.32706278053619</v>
      </c>
      <c r="I18" s="28">
        <f t="shared" si="0"/>
        <v>-10.547612002749041</v>
      </c>
      <c r="J18" s="28">
        <f t="shared" si="0"/>
        <v>-0.69832451638225379</v>
      </c>
      <c r="K18" s="28">
        <f t="shared" si="0"/>
        <v>12.863456079762736</v>
      </c>
      <c r="L18" s="28">
        <f t="shared" si="0"/>
        <v>-2.2894651577561209</v>
      </c>
      <c r="M18" s="28">
        <f t="shared" si="0"/>
        <v>18.703713574572788</v>
      </c>
      <c r="N18" s="28">
        <f t="shared" si="0"/>
        <v>4.25366893746848</v>
      </c>
      <c r="O18" s="28">
        <f t="shared" si="0"/>
        <v>3.0193324141437605</v>
      </c>
      <c r="P18" s="28">
        <f t="shared" si="0"/>
        <v>5.1142235874849451</v>
      </c>
      <c r="Q18" s="28">
        <f t="shared" si="0"/>
        <v>-2.9827520181608835</v>
      </c>
      <c r="R18" s="28">
        <f t="shared" si="0"/>
        <v>16.812297733149251</v>
      </c>
      <c r="S18" s="28">
        <f t="shared" si="0"/>
        <v>3.4051592544698472</v>
      </c>
      <c r="T18" s="28">
        <f t="shared" si="0"/>
        <v>-6.2359690606061946E-2</v>
      </c>
      <c r="U18" s="28">
        <f t="shared" si="0"/>
        <v>5.869685064882213</v>
      </c>
      <c r="V18" s="28">
        <f t="shared" si="0"/>
        <v>-8.4691315548323765</v>
      </c>
      <c r="W18" s="28">
        <f t="shared" si="0"/>
        <v>-4.9514734495678114</v>
      </c>
      <c r="X18" s="28">
        <f t="shared" si="0"/>
        <v>-9.1274239231869956</v>
      </c>
      <c r="Y18" s="28">
        <f t="shared" si="0"/>
        <v>-1.95126146444774</v>
      </c>
      <c r="Z18" s="28">
        <f t="shared" si="0"/>
        <v>2.4874352911982367</v>
      </c>
      <c r="AA18" s="28">
        <f t="shared" si="0"/>
        <v>3.3343917753018149</v>
      </c>
      <c r="AB18" s="28">
        <f t="shared" si="0"/>
        <v>-2.0278341370630337</v>
      </c>
      <c r="AC18" s="28">
        <f t="shared" si="0"/>
        <v>3.5327556090605672</v>
      </c>
      <c r="AD18" s="28">
        <f t="shared" si="0"/>
        <v>8.2654255415220312</v>
      </c>
      <c r="AE18" s="28">
        <f t="shared" si="0"/>
        <v>5.9594765713496978</v>
      </c>
      <c r="AF18" s="28">
        <f t="shared" si="0"/>
        <v>13.457962847172066</v>
      </c>
      <c r="AG18" s="28">
        <f t="shared" si="0"/>
        <v>-4.0166559141532439</v>
      </c>
      <c r="AH18" s="28">
        <f t="shared" si="0"/>
        <v>2.4376295283128346</v>
      </c>
      <c r="AI18" s="28">
        <f t="shared" si="0"/>
        <v>4.4659793866448361</v>
      </c>
      <c r="AJ18" s="28">
        <f t="shared" si="0"/>
        <v>-4.2310606041934262</v>
      </c>
      <c r="AK18" s="28">
        <f t="shared" si="0"/>
        <v>11.355413621650756</v>
      </c>
      <c r="AL18" s="28">
        <f t="shared" si="0"/>
        <v>7.5556242692456088</v>
      </c>
      <c r="AM18" s="28">
        <f t="shared" si="0"/>
        <v>1.3997463544226818</v>
      </c>
      <c r="AN18" s="28">
        <f t="shared" si="0"/>
        <v>9.4662747411189407</v>
      </c>
      <c r="AO18" s="28">
        <f t="shared" si="0"/>
        <v>-1.3529383674118489</v>
      </c>
      <c r="AP18" s="28">
        <f t="shared" si="0"/>
        <v>-11.635158578383187</v>
      </c>
      <c r="AQ18" s="28">
        <f t="shared" si="0"/>
        <v>-8.5371937752329092</v>
      </c>
      <c r="AR18" s="28">
        <f t="shared" si="0"/>
        <v>-1.9580934897383551</v>
      </c>
      <c r="AS18" s="28">
        <f t="shared" si="0"/>
        <v>-10.447413440732811</v>
      </c>
      <c r="AT18" s="28">
        <f t="shared" si="0"/>
        <v>2.019356506053871</v>
      </c>
      <c r="AU18" s="28">
        <f t="shared" si="0"/>
        <v>7.5258234437415972</v>
      </c>
      <c r="AV18" s="28">
        <f t="shared" si="0"/>
        <v>3.4366549296382942</v>
      </c>
      <c r="AW18" s="28">
        <f t="shared" si="0"/>
        <v>8.7602224313386721</v>
      </c>
      <c r="AX18" s="28">
        <f t="shared" si="0"/>
        <v>17.957705198953434</v>
      </c>
      <c r="AY18" s="28">
        <f t="shared" si="0"/>
        <v>13.392123346972905</v>
      </c>
      <c r="AZ18" s="28">
        <f t="shared" si="0"/>
        <v>13.14923496874707</v>
      </c>
      <c r="BA18" s="28">
        <f t="shared" si="0"/>
        <v>20.422052534611602</v>
      </c>
      <c r="BB18" s="28">
        <f t="shared" si="0"/>
        <v>-1.1173075001666422</v>
      </c>
      <c r="BC18" s="28">
        <f t="shared" si="0"/>
        <v>1.7205656756444476</v>
      </c>
      <c r="BD18" s="28">
        <f t="shared" si="0"/>
        <v>5.8436387918989308</v>
      </c>
      <c r="BE18" s="28">
        <f t="shared" si="0"/>
        <v>2.8904218033329876</v>
      </c>
      <c r="BF18" s="28">
        <f t="shared" si="0"/>
        <v>20.049454868642492</v>
      </c>
      <c r="BG18" s="28">
        <f t="shared" si="0"/>
        <v>15.273857670223467</v>
      </c>
      <c r="BH18" s="28">
        <f t="shared" si="0"/>
        <v>7.0816090200789716</v>
      </c>
      <c r="BI18" s="28">
        <f t="shared" si="0"/>
        <v>0.92624400163727749</v>
      </c>
      <c r="BJ18" s="28">
        <f t="shared" si="0"/>
        <v>-6.6079425113710455</v>
      </c>
      <c r="BK18" s="28">
        <f t="shared" si="0"/>
        <v>-4.4646636684957723</v>
      </c>
      <c r="BL18" s="28">
        <f t="shared" si="0"/>
        <v>-0.97573801472441435</v>
      </c>
      <c r="BM18" s="28">
        <f t="shared" si="0"/>
        <v>0.58141730230012456</v>
      </c>
      <c r="BN18" s="28">
        <f t="shared" si="1"/>
        <v>5.2864928647381682</v>
      </c>
      <c r="BO18" s="28">
        <f t="shared" si="1"/>
        <v>1.876814873918109</v>
      </c>
      <c r="BP18" s="28">
        <f t="shared" si="1"/>
        <v>1.9737100009503905</v>
      </c>
      <c r="BQ18" s="28">
        <f t="shared" si="1"/>
        <v>1.3601269651126957</v>
      </c>
      <c r="BR18" s="28">
        <f t="shared" si="1"/>
        <v>-0.54937648483590618</v>
      </c>
      <c r="BS18" s="28">
        <f t="shared" si="1"/>
        <v>8.9953222933804469</v>
      </c>
    </row>
    <row r="19" spans="1:71" ht="15" customHeight="1" x14ac:dyDescent="0.25">
      <c r="A19" s="4" t="s">
        <v>96</v>
      </c>
      <c r="B19" s="20"/>
      <c r="C19" s="20"/>
      <c r="D19" s="20"/>
      <c r="E19" s="20"/>
      <c r="F19" s="27">
        <f t="shared" si="0"/>
        <v>-7.2886189685607778</v>
      </c>
      <c r="G19" s="27">
        <f t="shared" si="0"/>
        <v>-16.742543529553178</v>
      </c>
      <c r="H19" s="27">
        <f t="shared" si="0"/>
        <v>8.4105046901938874</v>
      </c>
      <c r="I19" s="27">
        <f t="shared" si="0"/>
        <v>31.126469315523721</v>
      </c>
      <c r="J19" s="27">
        <f t="shared" si="0"/>
        <v>29.607443103691566</v>
      </c>
      <c r="K19" s="27">
        <f t="shared" si="0"/>
        <v>-1.0099256532047574</v>
      </c>
      <c r="L19" s="27">
        <f t="shared" si="0"/>
        <v>-13.936086235337219</v>
      </c>
      <c r="M19" s="27">
        <f t="shared" si="0"/>
        <v>-35.571427853609705</v>
      </c>
      <c r="N19" s="27">
        <f t="shared" si="0"/>
        <v>-2.0621117570838732</v>
      </c>
      <c r="O19" s="27">
        <f t="shared" si="0"/>
        <v>19.290173785888022</v>
      </c>
      <c r="P19" s="27">
        <f t="shared" si="0"/>
        <v>6.8388114577319969</v>
      </c>
      <c r="Q19" s="27">
        <f t="shared" si="0"/>
        <v>21.178376858610793</v>
      </c>
      <c r="R19" s="27">
        <f t="shared" si="0"/>
        <v>-3.718308681125948</v>
      </c>
      <c r="S19" s="27">
        <f t="shared" si="0"/>
        <v>11.761079813817776</v>
      </c>
      <c r="T19" s="27">
        <f t="shared" si="0"/>
        <v>8.0294546158884437</v>
      </c>
      <c r="U19" s="27">
        <f t="shared" si="0"/>
        <v>-8.6431393205798734</v>
      </c>
      <c r="V19" s="27">
        <f t="shared" si="0"/>
        <v>-18.282219483956453</v>
      </c>
      <c r="W19" s="27">
        <f t="shared" si="0"/>
        <v>-30.422810141834777</v>
      </c>
      <c r="X19" s="27">
        <f t="shared" si="0"/>
        <v>-14.358191684280609</v>
      </c>
      <c r="Y19" s="27">
        <f t="shared" si="0"/>
        <v>-16.495976659451983</v>
      </c>
      <c r="Z19" s="27">
        <f t="shared" si="0"/>
        <v>-25.917497683893444</v>
      </c>
      <c r="AA19" s="27">
        <f t="shared" si="0"/>
        <v>-0.57679096309547484</v>
      </c>
      <c r="AB19" s="27">
        <f t="shared" si="0"/>
        <v>-21.571783142507773</v>
      </c>
      <c r="AC19" s="27">
        <f t="shared" si="0"/>
        <v>-2.3155574072400209</v>
      </c>
      <c r="AD19" s="27">
        <f t="shared" si="0"/>
        <v>26.362992648539631</v>
      </c>
      <c r="AE19" s="27">
        <f t="shared" si="0"/>
        <v>10.426608627402324</v>
      </c>
      <c r="AF19" s="27">
        <f t="shared" si="0"/>
        <v>44.575636268422556</v>
      </c>
      <c r="AG19" s="27">
        <f t="shared" si="0"/>
        <v>-7.0510210141076612</v>
      </c>
      <c r="AH19" s="27">
        <f t="shared" si="0"/>
        <v>-0.16403408930757424</v>
      </c>
      <c r="AI19" s="27">
        <f t="shared" si="0"/>
        <v>-3.6965388752339567</v>
      </c>
      <c r="AJ19" s="27">
        <f t="shared" si="0"/>
        <v>-44.399490562428198</v>
      </c>
      <c r="AK19" s="27">
        <f t="shared" si="0"/>
        <v>-8.7516977755857095</v>
      </c>
      <c r="AL19" s="27">
        <f t="shared" si="0"/>
        <v>-25.159294804431887</v>
      </c>
      <c r="AM19" s="27">
        <f t="shared" si="0"/>
        <v>-6.4987144359437421</v>
      </c>
      <c r="AN19" s="27">
        <f t="shared" si="0"/>
        <v>66.526275967546141</v>
      </c>
      <c r="AO19" s="27">
        <f t="shared" si="0"/>
        <v>4.3010894738686245</v>
      </c>
      <c r="AP19" s="27">
        <f t="shared" si="0"/>
        <v>7.5145331577414654</v>
      </c>
      <c r="AQ19" s="27">
        <f t="shared" si="0"/>
        <v>-6.6370654488549956</v>
      </c>
      <c r="AR19" s="27">
        <f t="shared" si="0"/>
        <v>-9.8502981554180913</v>
      </c>
      <c r="AS19" s="27">
        <f t="shared" si="0"/>
        <v>25.189802812556252</v>
      </c>
      <c r="AT19" s="27">
        <f t="shared" si="0"/>
        <v>-15.231635241127361</v>
      </c>
      <c r="AU19" s="27">
        <f t="shared" si="0"/>
        <v>22.226236255686249</v>
      </c>
      <c r="AV19" s="27">
        <f t="shared" si="0"/>
        <v>19.055981985489655</v>
      </c>
      <c r="AW19" s="27">
        <f t="shared" si="0"/>
        <v>-13.1036794279897</v>
      </c>
      <c r="AX19" s="27">
        <f t="shared" si="0"/>
        <v>35.159002212025882</v>
      </c>
      <c r="AY19" s="27">
        <f t="shared" si="0"/>
        <v>-11.924242635013716</v>
      </c>
      <c r="AZ19" s="27">
        <f t="shared" si="0"/>
        <v>-8.470902141350745</v>
      </c>
      <c r="BA19" s="27">
        <f t="shared" si="0"/>
        <v>-13.735431214312188</v>
      </c>
      <c r="BB19" s="27">
        <f t="shared" si="0"/>
        <v>-32.198179680358166</v>
      </c>
      <c r="BC19" s="27">
        <f t="shared" si="0"/>
        <v>-9.8370219202139388</v>
      </c>
      <c r="BD19" s="27">
        <f t="shared" si="0"/>
        <v>12.124642032606925</v>
      </c>
      <c r="BE19" s="27">
        <f t="shared" si="0"/>
        <v>30.11728827413944</v>
      </c>
      <c r="BF19" s="27">
        <f t="shared" si="0"/>
        <v>78.552554315846805</v>
      </c>
      <c r="BG19" s="27">
        <f t="shared" si="0"/>
        <v>24.511035605595133</v>
      </c>
      <c r="BH19" s="27">
        <f t="shared" si="0"/>
        <v>-25.364096061613651</v>
      </c>
      <c r="BI19" s="27">
        <f t="shared" si="0"/>
        <v>-25.456233291556362</v>
      </c>
      <c r="BJ19" s="27">
        <f t="shared" si="0"/>
        <v>-48.591596678150076</v>
      </c>
      <c r="BK19" s="27">
        <f t="shared" si="0"/>
        <v>-21.952171918845607</v>
      </c>
      <c r="BL19" s="27">
        <f t="shared" si="0"/>
        <v>23.297666267215568</v>
      </c>
      <c r="BM19" s="27">
        <f t="shared" si="0"/>
        <v>16.918553601976004</v>
      </c>
      <c r="BN19" s="27">
        <f t="shared" si="1"/>
        <v>27.299563920296709</v>
      </c>
      <c r="BO19" s="27">
        <f t="shared" si="1"/>
        <v>-20.787990584815784</v>
      </c>
      <c r="BP19" s="27">
        <f t="shared" si="1"/>
        <v>-11.374226529964847</v>
      </c>
      <c r="BQ19" s="27">
        <f t="shared" si="1"/>
        <v>-30.644226870168502</v>
      </c>
      <c r="BR19" s="27">
        <f t="shared" si="1"/>
        <v>-30.116734255636366</v>
      </c>
      <c r="BS19" s="27">
        <f t="shared" si="1"/>
        <v>-2.9722255241776074</v>
      </c>
    </row>
    <row r="20" spans="1:71" ht="15" customHeight="1" x14ac:dyDescent="0.25">
      <c r="A20" s="15" t="s">
        <v>97</v>
      </c>
      <c r="B20" s="16"/>
      <c r="C20" s="16"/>
      <c r="D20" s="16"/>
      <c r="E20" s="16"/>
      <c r="F20" s="28">
        <f t="shared" si="0"/>
        <v>17.303224771229765</v>
      </c>
      <c r="G20" s="28">
        <f t="shared" si="0"/>
        <v>4.5057771412156722</v>
      </c>
      <c r="H20" s="28">
        <f t="shared" si="0"/>
        <v>16.470085828451797</v>
      </c>
      <c r="I20" s="28">
        <f t="shared" si="0"/>
        <v>-4.2098306455478962</v>
      </c>
      <c r="J20" s="28">
        <f t="shared" si="0"/>
        <v>-23.75197055412993</v>
      </c>
      <c r="K20" s="28">
        <f t="shared" si="0"/>
        <v>-17.353531410267109</v>
      </c>
      <c r="L20" s="28">
        <f t="shared" si="0"/>
        <v>-11.741088375404008</v>
      </c>
      <c r="M20" s="28">
        <f t="shared" si="0"/>
        <v>-14.304174110886791</v>
      </c>
      <c r="N20" s="28">
        <f t="shared" si="0"/>
        <v>4.7811629313588178</v>
      </c>
      <c r="O20" s="28">
        <f t="shared" si="0"/>
        <v>2.2901385330587498</v>
      </c>
      <c r="P20" s="28">
        <f t="shared" si="0"/>
        <v>9.4588536339103015</v>
      </c>
      <c r="Q20" s="28">
        <f t="shared" si="0"/>
        <v>9.4547142395206443</v>
      </c>
      <c r="R20" s="28">
        <f t="shared" si="0"/>
        <v>6.2943965577312966</v>
      </c>
      <c r="S20" s="28">
        <f t="shared" si="0"/>
        <v>5.1703340504524409</v>
      </c>
      <c r="T20" s="28">
        <f t="shared" si="0"/>
        <v>12.618418049473368</v>
      </c>
      <c r="U20" s="28">
        <f t="shared" ref="U20:BM25" si="2">+(U7/Q7-1)*100</f>
        <v>17.801574452209977</v>
      </c>
      <c r="V20" s="28">
        <f t="shared" si="2"/>
        <v>21.060587371088246</v>
      </c>
      <c r="W20" s="28">
        <f t="shared" si="2"/>
        <v>26.719429610470158</v>
      </c>
      <c r="X20" s="28">
        <f t="shared" si="2"/>
        <v>11.243062971578421</v>
      </c>
      <c r="Y20" s="28">
        <f t="shared" si="2"/>
        <v>-3.0603574931653554E-2</v>
      </c>
      <c r="Z20" s="28">
        <f t="shared" si="2"/>
        <v>2.8394928857179647</v>
      </c>
      <c r="AA20" s="28">
        <f t="shared" si="2"/>
        <v>-3.3738672179700724</v>
      </c>
      <c r="AB20" s="28">
        <f t="shared" si="2"/>
        <v>-2.9303888995269145</v>
      </c>
      <c r="AC20" s="28">
        <f t="shared" si="2"/>
        <v>5.4529423306705516</v>
      </c>
      <c r="AD20" s="28">
        <f t="shared" si="2"/>
        <v>-1.4576863797179151</v>
      </c>
      <c r="AE20" s="28">
        <f t="shared" si="2"/>
        <v>-6.9856220247222378</v>
      </c>
      <c r="AF20" s="28">
        <f t="shared" si="2"/>
        <v>-14.181028042025989</v>
      </c>
      <c r="AG20" s="28">
        <f t="shared" si="2"/>
        <v>15.88089715858063</v>
      </c>
      <c r="AH20" s="28">
        <f t="shared" si="2"/>
        <v>18.723016529327928</v>
      </c>
      <c r="AI20" s="28">
        <f t="shared" si="2"/>
        <v>15.354875760380594</v>
      </c>
      <c r="AJ20" s="28">
        <f t="shared" si="2"/>
        <v>30.000155812788254</v>
      </c>
      <c r="AK20" s="28">
        <f t="shared" si="2"/>
        <v>-3.6602927755929215</v>
      </c>
      <c r="AL20" s="28">
        <f t="shared" si="2"/>
        <v>12.326770074427195</v>
      </c>
      <c r="AM20" s="28">
        <f t="shared" si="2"/>
        <v>4.2556620678747548</v>
      </c>
      <c r="AN20" s="28">
        <f t="shared" si="2"/>
        <v>1.9994969502090676</v>
      </c>
      <c r="AO20" s="28">
        <f t="shared" si="2"/>
        <v>16.384891448360062</v>
      </c>
      <c r="AP20" s="28">
        <f t="shared" si="2"/>
        <v>14.300700948510814</v>
      </c>
      <c r="AQ20" s="28">
        <f t="shared" si="2"/>
        <v>3.9607366767284713</v>
      </c>
      <c r="AR20" s="28">
        <f t="shared" si="2"/>
        <v>10.651167259806282</v>
      </c>
      <c r="AS20" s="28">
        <f t="shared" si="2"/>
        <v>9.3722088715945127</v>
      </c>
      <c r="AT20" s="28">
        <f t="shared" si="2"/>
        <v>9.0509501779683745</v>
      </c>
      <c r="AU20" s="28">
        <f t="shared" si="2"/>
        <v>27.432283709079776</v>
      </c>
      <c r="AV20" s="28">
        <f t="shared" si="2"/>
        <v>7.9124563550077021</v>
      </c>
      <c r="AW20" s="28">
        <f t="shared" si="2"/>
        <v>11.774175179502699</v>
      </c>
      <c r="AX20" s="28">
        <f t="shared" si="2"/>
        <v>4.3952271812631949</v>
      </c>
      <c r="AY20" s="28">
        <f t="shared" si="2"/>
        <v>6.6903693149334087</v>
      </c>
      <c r="AZ20" s="28">
        <f t="shared" si="2"/>
        <v>12.784820768806782</v>
      </c>
      <c r="BA20" s="28">
        <f t="shared" si="2"/>
        <v>12.990070907111351</v>
      </c>
      <c r="BB20" s="28">
        <f t="shared" si="2"/>
        <v>0.45551443275833048</v>
      </c>
      <c r="BC20" s="28">
        <f t="shared" si="2"/>
        <v>-75.489276423092036</v>
      </c>
      <c r="BD20" s="28">
        <f t="shared" si="2"/>
        <v>-77.58526313120602</v>
      </c>
      <c r="BE20" s="28">
        <f t="shared" si="2"/>
        <v>-74.431464698081527</v>
      </c>
      <c r="BF20" s="28">
        <f t="shared" si="2"/>
        <v>-69.272980137711372</v>
      </c>
      <c r="BG20" s="28">
        <f t="shared" si="2"/>
        <v>53.454547292186703</v>
      </c>
      <c r="BH20" s="28">
        <f t="shared" si="2"/>
        <v>102.96329149023076</v>
      </c>
      <c r="BI20" s="28">
        <f t="shared" si="2"/>
        <v>108.58082398130962</v>
      </c>
      <c r="BJ20" s="28">
        <f t="shared" si="2"/>
        <v>123.61924906193326</v>
      </c>
      <c r="BK20" s="28">
        <f t="shared" si="2"/>
        <v>101.353919663336</v>
      </c>
      <c r="BL20" s="28">
        <f t="shared" si="2"/>
        <v>88.360967748604025</v>
      </c>
      <c r="BM20" s="28">
        <f t="shared" si="2"/>
        <v>36.47772959826947</v>
      </c>
      <c r="BN20" s="28">
        <f t="shared" si="1"/>
        <v>6.7961423530872977</v>
      </c>
      <c r="BO20" s="28">
        <f t="shared" si="1"/>
        <v>-15.244031024074378</v>
      </c>
      <c r="BP20" s="28">
        <f t="shared" si="1"/>
        <v>-11.35321430436087</v>
      </c>
      <c r="BQ20" s="28">
        <f t="shared" si="1"/>
        <v>-4.2072388472471633</v>
      </c>
      <c r="BR20" s="28">
        <f t="shared" si="1"/>
        <v>3.7314608774127622</v>
      </c>
      <c r="BS20" s="28">
        <f t="shared" si="1"/>
        <v>8.017553990697035</v>
      </c>
    </row>
    <row r="21" spans="1:71" ht="15" customHeight="1" x14ac:dyDescent="0.25">
      <c r="A21" s="12" t="s">
        <v>87</v>
      </c>
      <c r="B21" s="20"/>
      <c r="C21" s="20"/>
      <c r="D21" s="20"/>
      <c r="E21" s="20"/>
      <c r="F21" s="27">
        <f t="shared" ref="F21:U26" si="3">+(F8/B8-1)*100</f>
        <v>3.914277284333445</v>
      </c>
      <c r="G21" s="27">
        <f t="shared" si="3"/>
        <v>-2.9206027688772673</v>
      </c>
      <c r="H21" s="27">
        <f t="shared" si="3"/>
        <v>128.58474534147285</v>
      </c>
      <c r="I21" s="27">
        <f t="shared" si="3"/>
        <v>31.280214107103244</v>
      </c>
      <c r="J21" s="27">
        <f t="shared" si="3"/>
        <v>-39.948647059674769</v>
      </c>
      <c r="K21" s="27">
        <f t="shared" si="3"/>
        <v>5.2802644994547565</v>
      </c>
      <c r="L21" s="27">
        <f t="shared" si="3"/>
        <v>-9.9036999941790818</v>
      </c>
      <c r="M21" s="27">
        <f t="shared" si="3"/>
        <v>9.8153201685869718</v>
      </c>
      <c r="N21" s="27">
        <f t="shared" si="3"/>
        <v>75.218865835820495</v>
      </c>
      <c r="O21" s="27">
        <f t="shared" si="3"/>
        <v>72.048884147225039</v>
      </c>
      <c r="P21" s="27">
        <f t="shared" si="3"/>
        <v>-21.938588450655427</v>
      </c>
      <c r="Q21" s="27">
        <f t="shared" si="3"/>
        <v>70.154713451673473</v>
      </c>
      <c r="R21" s="27">
        <f t="shared" si="3"/>
        <v>52.736247778544886</v>
      </c>
      <c r="S21" s="27">
        <f t="shared" si="3"/>
        <v>9.237687962517672</v>
      </c>
      <c r="T21" s="27">
        <f t="shared" si="3"/>
        <v>71.392380966718576</v>
      </c>
      <c r="U21" s="27">
        <f t="shared" si="2"/>
        <v>4.4726791378523867</v>
      </c>
      <c r="V21" s="27">
        <f t="shared" si="2"/>
        <v>-21.033993940749252</v>
      </c>
      <c r="W21" s="27">
        <f t="shared" si="2"/>
        <v>14.537294840352555</v>
      </c>
      <c r="X21" s="27">
        <f t="shared" si="2"/>
        <v>23.914411172733942</v>
      </c>
      <c r="Y21" s="27">
        <f t="shared" si="2"/>
        <v>-40.067472530713331</v>
      </c>
      <c r="Z21" s="27">
        <f t="shared" si="2"/>
        <v>-21.705470265699311</v>
      </c>
      <c r="AA21" s="27">
        <f t="shared" si="2"/>
        <v>4.3406177022775605</v>
      </c>
      <c r="AB21" s="27">
        <f t="shared" si="2"/>
        <v>24.071436784601751</v>
      </c>
      <c r="AC21" s="27">
        <f t="shared" si="2"/>
        <v>69.352503929414766</v>
      </c>
      <c r="AD21" s="27">
        <f t="shared" si="2"/>
        <v>73.397940158172688</v>
      </c>
      <c r="AE21" s="27">
        <f t="shared" si="2"/>
        <v>-38.679121320670994</v>
      </c>
      <c r="AF21" s="27">
        <f t="shared" si="2"/>
        <v>-0.71177209441661837</v>
      </c>
      <c r="AG21" s="27">
        <f t="shared" si="2"/>
        <v>75.129049764967149</v>
      </c>
      <c r="AH21" s="27">
        <f t="shared" si="2"/>
        <v>143.70704398235873</v>
      </c>
      <c r="AI21" s="27">
        <f t="shared" si="2"/>
        <v>262.05181833922228</v>
      </c>
      <c r="AJ21" s="27">
        <f t="shared" si="2"/>
        <v>79.798649452557541</v>
      </c>
      <c r="AK21" s="27">
        <f t="shared" si="2"/>
        <v>33.800235894952088</v>
      </c>
      <c r="AL21" s="27">
        <f t="shared" si="2"/>
        <v>19.940576524314668</v>
      </c>
      <c r="AM21" s="27">
        <f t="shared" si="2"/>
        <v>-8.8087449462528546</v>
      </c>
      <c r="AN21" s="27">
        <f t="shared" si="2"/>
        <v>-2.2322280615413193</v>
      </c>
      <c r="AO21" s="27">
        <f t="shared" si="2"/>
        <v>-2.6707704592839998</v>
      </c>
      <c r="AP21" s="27">
        <f t="shared" si="2"/>
        <v>15.491197590331151</v>
      </c>
      <c r="AQ21" s="27">
        <f t="shared" si="2"/>
        <v>24.147617516847465</v>
      </c>
      <c r="AR21" s="27">
        <f t="shared" si="2"/>
        <v>28.914078833437308</v>
      </c>
      <c r="AS21" s="27">
        <f t="shared" si="2"/>
        <v>59.019523401418184</v>
      </c>
      <c r="AT21" s="27">
        <f t="shared" si="2"/>
        <v>60.216446030137959</v>
      </c>
      <c r="AU21" s="27">
        <f t="shared" si="2"/>
        <v>74.870011498159016</v>
      </c>
      <c r="AV21" s="27">
        <f t="shared" si="2"/>
        <v>78.573259268603124</v>
      </c>
      <c r="AW21" s="27">
        <f t="shared" si="2"/>
        <v>38.770068165739602</v>
      </c>
      <c r="AX21" s="27">
        <f t="shared" si="2"/>
        <v>-0.51689405814523415</v>
      </c>
      <c r="AY21" s="27">
        <f t="shared" si="2"/>
        <v>2.3305875343821558</v>
      </c>
      <c r="AZ21" s="27">
        <f t="shared" si="2"/>
        <v>-8.1900640383361871</v>
      </c>
      <c r="BA21" s="27">
        <f t="shared" si="2"/>
        <v>4.1819180410062051</v>
      </c>
      <c r="BB21" s="27">
        <f t="shared" si="2"/>
        <v>-9.7339463404827136</v>
      </c>
      <c r="BC21" s="27">
        <f t="shared" si="2"/>
        <v>-69.402151492268445</v>
      </c>
      <c r="BD21" s="27">
        <f t="shared" si="2"/>
        <v>-62.696535533624534</v>
      </c>
      <c r="BE21" s="27">
        <f t="shared" si="2"/>
        <v>-59.968304608308507</v>
      </c>
      <c r="BF21" s="27">
        <f t="shared" si="2"/>
        <v>-44.057348269267138</v>
      </c>
      <c r="BG21" s="27">
        <f t="shared" si="2"/>
        <v>104.78770097317289</v>
      </c>
      <c r="BH21" s="27">
        <f t="shared" si="2"/>
        <v>66.695447011721015</v>
      </c>
      <c r="BI21" s="27">
        <f t="shared" si="2"/>
        <v>40.6030539184733</v>
      </c>
      <c r="BJ21" s="27">
        <f t="shared" si="2"/>
        <v>64.448369301938698</v>
      </c>
      <c r="BK21" s="27">
        <f t="shared" si="2"/>
        <v>56.626586344746485</v>
      </c>
      <c r="BL21" s="27">
        <f t="shared" si="2"/>
        <v>83.61583844219291</v>
      </c>
      <c r="BM21" s="27">
        <f t="shared" si="2"/>
        <v>25.010609811728003</v>
      </c>
      <c r="BN21" s="27">
        <f t="shared" si="1"/>
        <v>9.6973812072209462</v>
      </c>
      <c r="BO21" s="27">
        <f t="shared" si="1"/>
        <v>-32.596880153174112</v>
      </c>
      <c r="BP21" s="27">
        <f t="shared" si="1"/>
        <v>-50.705967400548133</v>
      </c>
      <c r="BQ21" s="27">
        <f t="shared" si="1"/>
        <v>-2.3451017365468285</v>
      </c>
      <c r="BR21" s="27">
        <f t="shared" si="1"/>
        <v>-6.5088244552718555</v>
      </c>
      <c r="BS21" s="27">
        <f t="shared" si="1"/>
        <v>6.1129992665494903</v>
      </c>
    </row>
    <row r="22" spans="1:71" ht="15" customHeight="1" x14ac:dyDescent="0.25">
      <c r="A22" s="12" t="s">
        <v>88</v>
      </c>
      <c r="B22" s="20"/>
      <c r="C22" s="20"/>
      <c r="D22" s="20"/>
      <c r="E22" s="20"/>
      <c r="F22" s="27">
        <f t="shared" si="3"/>
        <v>18.183069440001276</v>
      </c>
      <c r="G22" s="27">
        <f t="shared" si="3"/>
        <v>4.9364518239494393</v>
      </c>
      <c r="H22" s="27">
        <f t="shared" si="3"/>
        <v>12.030639985654346</v>
      </c>
      <c r="I22" s="27">
        <f t="shared" si="3"/>
        <v>-5.8238625086914686</v>
      </c>
      <c r="J22" s="27">
        <f t="shared" si="3"/>
        <v>-22.789171468227742</v>
      </c>
      <c r="K22" s="27">
        <f t="shared" si="3"/>
        <v>-18.576611758512396</v>
      </c>
      <c r="L22" s="27">
        <f t="shared" si="3"/>
        <v>-11.920880783106879</v>
      </c>
      <c r="M22" s="27">
        <f t="shared" si="3"/>
        <v>-15.863360296811912</v>
      </c>
      <c r="N22" s="27">
        <f t="shared" si="3"/>
        <v>1.5613291704629217</v>
      </c>
      <c r="O22" s="27">
        <f t="shared" si="3"/>
        <v>-2.5864480853668326</v>
      </c>
      <c r="P22" s="27">
        <f t="shared" si="3"/>
        <v>12.088911199126805</v>
      </c>
      <c r="Q22" s="27">
        <f t="shared" si="3"/>
        <v>4.4101199595653284</v>
      </c>
      <c r="R22" s="27">
        <f t="shared" si="3"/>
        <v>2.6610096436870956</v>
      </c>
      <c r="S22" s="27">
        <f t="shared" si="3"/>
        <v>4.6586076557154188</v>
      </c>
      <c r="T22" s="27">
        <f t="shared" si="3"/>
        <v>9.2125014907339811</v>
      </c>
      <c r="U22" s="27">
        <f t="shared" si="2"/>
        <v>19.605090763404554</v>
      </c>
      <c r="V22" s="27">
        <f t="shared" si="2"/>
        <v>25.885529633277415</v>
      </c>
      <c r="W22" s="27">
        <f t="shared" si="2"/>
        <v>28.298775503238225</v>
      </c>
      <c r="X22" s="27">
        <f t="shared" si="2"/>
        <v>10.067182877138592</v>
      </c>
      <c r="Y22" s="27">
        <f t="shared" si="2"/>
        <v>4.6585470183185818</v>
      </c>
      <c r="Z22" s="27">
        <f t="shared" si="2"/>
        <v>4.5663771004351261</v>
      </c>
      <c r="AA22" s="27">
        <f t="shared" si="2"/>
        <v>-4.2147351859157194</v>
      </c>
      <c r="AB22" s="27">
        <f t="shared" si="2"/>
        <v>-5.6138672468585726</v>
      </c>
      <c r="AC22" s="27">
        <f t="shared" si="2"/>
        <v>1.1996573836451141</v>
      </c>
      <c r="AD22" s="27">
        <f t="shared" si="2"/>
        <v>-5.4315526003096304</v>
      </c>
      <c r="AE22" s="27">
        <f t="shared" si="2"/>
        <v>-3.0840798805320202</v>
      </c>
      <c r="AF22" s="27">
        <f t="shared" si="2"/>
        <v>-16.002578616290918</v>
      </c>
      <c r="AG22" s="27">
        <f t="shared" si="2"/>
        <v>9.2144069718886445</v>
      </c>
      <c r="AH22" s="27">
        <f t="shared" si="2"/>
        <v>6.235000790845735</v>
      </c>
      <c r="AI22" s="27">
        <f t="shared" si="2"/>
        <v>-4.1677475150648124</v>
      </c>
      <c r="AJ22" s="27">
        <f t="shared" si="2"/>
        <v>22.011125712569534</v>
      </c>
      <c r="AK22" s="27">
        <f t="shared" si="2"/>
        <v>-10.567461250954191</v>
      </c>
      <c r="AL22" s="27">
        <f t="shared" si="2"/>
        <v>10.524449315305052</v>
      </c>
      <c r="AM22" s="27">
        <f t="shared" si="2"/>
        <v>8.1471392467101325</v>
      </c>
      <c r="AN22" s="27">
        <f t="shared" si="2"/>
        <v>2.8046316917850644</v>
      </c>
      <c r="AO22" s="27">
        <f t="shared" si="2"/>
        <v>21.343561180648685</v>
      </c>
      <c r="AP22" s="27">
        <f t="shared" si="2"/>
        <v>14.203464443017811</v>
      </c>
      <c r="AQ22" s="27">
        <f t="shared" si="2"/>
        <v>-7.4142902134488597E-2</v>
      </c>
      <c r="AR22" s="27">
        <f t="shared" si="2"/>
        <v>7.1715535912484807</v>
      </c>
      <c r="AS22" s="27">
        <f t="shared" si="2"/>
        <v>0.25583647502323004</v>
      </c>
      <c r="AT22" s="27">
        <f t="shared" si="2"/>
        <v>-0.38441979067529441</v>
      </c>
      <c r="AU22" s="27">
        <f t="shared" si="2"/>
        <v>17.352907586624021</v>
      </c>
      <c r="AV22" s="27">
        <f t="shared" si="2"/>
        <v>-5.5494108335450543</v>
      </c>
      <c r="AW22" s="27">
        <f t="shared" si="2"/>
        <v>5.8810793563442099</v>
      </c>
      <c r="AX22" s="27">
        <f t="shared" si="2"/>
        <v>5.8848361742424693</v>
      </c>
      <c r="AY22" s="27">
        <f t="shared" si="2"/>
        <v>8.1257120454637732</v>
      </c>
      <c r="AZ22" s="27">
        <f t="shared" si="2"/>
        <v>20.287064807049092</v>
      </c>
      <c r="BA22" s="27">
        <f t="shared" si="2"/>
        <v>15.846019715755144</v>
      </c>
      <c r="BB22" s="27">
        <f t="shared" si="2"/>
        <v>3.1354576467893969</v>
      </c>
      <c r="BC22" s="27">
        <f t="shared" si="2"/>
        <v>-77.357841830691569</v>
      </c>
      <c r="BD22" s="27">
        <f t="shared" si="2"/>
        <v>-81.61223333376023</v>
      </c>
      <c r="BE22" s="27">
        <f t="shared" si="2"/>
        <v>-78.5583602770499</v>
      </c>
      <c r="BF22" s="27">
        <f t="shared" si="2"/>
        <v>-74.890484390535477</v>
      </c>
      <c r="BG22" s="27">
        <f t="shared" si="2"/>
        <v>34.181518965863148</v>
      </c>
      <c r="BH22" s="27">
        <f t="shared" si="2"/>
        <v>123.74359760180189</v>
      </c>
      <c r="BI22" s="27">
        <f>+(BI9/BE9-1)*100</f>
        <v>144.48908326800969</v>
      </c>
      <c r="BJ22" s="27">
        <f t="shared" si="2"/>
        <v>154.42364599460171</v>
      </c>
      <c r="BK22" s="27">
        <f t="shared" si="2"/>
        <v>127.68937941753636</v>
      </c>
      <c r="BL22" s="27">
        <f t="shared" si="2"/>
        <v>90.811260859912892</v>
      </c>
      <c r="BM22" s="27">
        <f t="shared" si="2"/>
        <v>41.871211213196013</v>
      </c>
      <c r="BN22" s="27">
        <f t="shared" si="1"/>
        <v>5.8153657521560653</v>
      </c>
      <c r="BO22" s="27">
        <f t="shared" si="1"/>
        <v>-6.8220085024068622</v>
      </c>
      <c r="BP22" s="27">
        <f t="shared" si="1"/>
        <v>6.7929154514408285</v>
      </c>
      <c r="BQ22" s="27">
        <f t="shared" si="1"/>
        <v>-4.0820543427397045</v>
      </c>
      <c r="BR22" s="27">
        <f t="shared" si="1"/>
        <v>7.7489197904264007</v>
      </c>
      <c r="BS22" s="27">
        <f t="shared" si="1"/>
        <v>8.4302535507232221</v>
      </c>
    </row>
    <row r="23" spans="1:71" ht="15" customHeight="1" x14ac:dyDescent="0.25">
      <c r="A23" s="35" t="s">
        <v>98</v>
      </c>
      <c r="B23" s="16"/>
      <c r="C23" s="16"/>
      <c r="D23" s="16"/>
      <c r="E23" s="16"/>
      <c r="F23" s="28">
        <f t="shared" si="3"/>
        <v>1.6417053488690714</v>
      </c>
      <c r="G23" s="28">
        <f t="shared" si="3"/>
        <v>-11.638406693805125</v>
      </c>
      <c r="H23" s="28">
        <f t="shared" si="3"/>
        <v>3.4415923960439132</v>
      </c>
      <c r="I23" s="28">
        <f t="shared" si="3"/>
        <v>1.5041459566654147</v>
      </c>
      <c r="J23" s="28">
        <f t="shared" si="3"/>
        <v>1.7497537759698423</v>
      </c>
      <c r="K23" s="28">
        <f t="shared" si="3"/>
        <v>3.0610684821504863</v>
      </c>
      <c r="L23" s="28">
        <f t="shared" si="3"/>
        <v>-10.750214695455041</v>
      </c>
      <c r="M23" s="28">
        <f t="shared" si="3"/>
        <v>-18.540816606057962</v>
      </c>
      <c r="N23" s="28">
        <f t="shared" si="3"/>
        <v>-1.9825685077022204</v>
      </c>
      <c r="O23" s="28">
        <f t="shared" si="3"/>
        <v>5.6659654921409341</v>
      </c>
      <c r="P23" s="28">
        <f t="shared" si="3"/>
        <v>11.362074762345497</v>
      </c>
      <c r="Q23" s="28">
        <f t="shared" si="3"/>
        <v>16.906555292262059</v>
      </c>
      <c r="R23" s="28">
        <f t="shared" si="3"/>
        <v>5.7240325405983228</v>
      </c>
      <c r="S23" s="28">
        <f t="shared" si="3"/>
        <v>7.1036703382766575</v>
      </c>
      <c r="T23" s="28">
        <f t="shared" si="3"/>
        <v>7.2543749721565076</v>
      </c>
      <c r="U23" s="28">
        <f t="shared" si="2"/>
        <v>-0.28750176814081874</v>
      </c>
      <c r="V23" s="28">
        <f t="shared" si="2"/>
        <v>-4.5520131575373268</v>
      </c>
      <c r="W23" s="28">
        <f t="shared" si="2"/>
        <v>-10.734290471212571</v>
      </c>
      <c r="X23" s="28">
        <f t="shared" si="2"/>
        <v>-4.70774541838479</v>
      </c>
      <c r="Y23" s="28">
        <f t="shared" si="2"/>
        <v>-13.379920657155475</v>
      </c>
      <c r="Z23" s="28">
        <f t="shared" si="2"/>
        <v>-13.607178207354087</v>
      </c>
      <c r="AA23" s="28">
        <f t="shared" si="2"/>
        <v>-4.2157961016028871</v>
      </c>
      <c r="AB23" s="28">
        <f t="shared" si="2"/>
        <v>-13.787613102621432</v>
      </c>
      <c r="AC23" s="28">
        <f t="shared" si="2"/>
        <v>5.6370054142416581</v>
      </c>
      <c r="AD23" s="28">
        <f t="shared" si="2"/>
        <v>12.281173521790034</v>
      </c>
      <c r="AE23" s="28">
        <f t="shared" si="2"/>
        <v>0.86364719741094387</v>
      </c>
      <c r="AF23" s="28">
        <f t="shared" si="2"/>
        <v>20.763027256771018</v>
      </c>
      <c r="AG23" s="28">
        <f t="shared" si="2"/>
        <v>13.197607556447677</v>
      </c>
      <c r="AH23" s="28">
        <f t="shared" si="2"/>
        <v>13.234753331011717</v>
      </c>
      <c r="AI23" s="28">
        <f t="shared" si="2"/>
        <v>12.339949941475714</v>
      </c>
      <c r="AJ23" s="28">
        <f t="shared" si="2"/>
        <v>-10.956980454674559</v>
      </c>
      <c r="AK23" s="28">
        <f t="shared" si="2"/>
        <v>-2.7027740865496197</v>
      </c>
      <c r="AL23" s="28">
        <f t="shared" si="2"/>
        <v>5.9859945586040464</v>
      </c>
      <c r="AM23" s="28">
        <f t="shared" si="2"/>
        <v>7.1807781188683251</v>
      </c>
      <c r="AN23" s="28">
        <f t="shared" si="2"/>
        <v>29.965445418433557</v>
      </c>
      <c r="AO23" s="28">
        <f t="shared" si="2"/>
        <v>14.084768598945852</v>
      </c>
      <c r="AP23" s="28">
        <f t="shared" si="2"/>
        <v>19.444022865561017</v>
      </c>
      <c r="AQ23" s="28">
        <f t="shared" si="2"/>
        <v>11.18306465774246</v>
      </c>
      <c r="AR23" s="28">
        <f t="shared" si="2"/>
        <v>4.7219870519625839</v>
      </c>
      <c r="AS23" s="28">
        <f t="shared" si="2"/>
        <v>18.710858030667943</v>
      </c>
      <c r="AT23" s="28">
        <f t="shared" si="2"/>
        <v>2.1135918153651012</v>
      </c>
      <c r="AU23" s="28">
        <f t="shared" si="2"/>
        <v>22.784396725267285</v>
      </c>
      <c r="AV23" s="28">
        <f t="shared" si="2"/>
        <v>17.080355426980187</v>
      </c>
      <c r="AW23" s="28">
        <f t="shared" si="2"/>
        <v>7.5522612263573263</v>
      </c>
      <c r="AX23" s="28">
        <f t="shared" si="2"/>
        <v>8.1393464405725915</v>
      </c>
      <c r="AY23" s="28">
        <f t="shared" si="2"/>
        <v>-1.3443891245363049</v>
      </c>
      <c r="AZ23" s="28">
        <f t="shared" si="2"/>
        <v>2.2329795199582003</v>
      </c>
      <c r="BA23" s="28">
        <f t="shared" si="2"/>
        <v>4.9119817568248569</v>
      </c>
      <c r="BB23" s="28">
        <f t="shared" si="2"/>
        <v>7.1714298682617583</v>
      </c>
      <c r="BC23" s="28">
        <f t="shared" si="2"/>
        <v>-38.561348481278245</v>
      </c>
      <c r="BD23" s="28">
        <f t="shared" si="2"/>
        <v>-33.530611352117965</v>
      </c>
      <c r="BE23" s="28">
        <f t="shared" si="2"/>
        <v>-32.301840831202163</v>
      </c>
      <c r="BF23" s="28">
        <f t="shared" si="2"/>
        <v>-28.712979725748276</v>
      </c>
      <c r="BG23" s="28">
        <f t="shared" si="2"/>
        <v>27.650281385987284</v>
      </c>
      <c r="BH23" s="28">
        <f t="shared" si="2"/>
        <v>18.753820477321902</v>
      </c>
      <c r="BI23" s="28">
        <f t="shared" si="2"/>
        <v>20.15573752988875</v>
      </c>
      <c r="BJ23" s="28">
        <f t="shared" si="2"/>
        <v>14.279977415157097</v>
      </c>
      <c r="BK23" s="28">
        <f t="shared" si="2"/>
        <v>20.395252667861151</v>
      </c>
      <c r="BL23" s="28">
        <f t="shared" si="2"/>
        <v>26.124204781459358</v>
      </c>
      <c r="BM23" s="28">
        <f t="shared" si="2"/>
        <v>12.166520099677026</v>
      </c>
      <c r="BN23" s="28">
        <f t="shared" si="1"/>
        <v>8.2669041958061342</v>
      </c>
      <c r="BO23" s="28">
        <f t="shared" si="1"/>
        <v>-17.551743586615665</v>
      </c>
      <c r="BP23" s="28">
        <f t="shared" si="1"/>
        <v>-7.1984134782234204</v>
      </c>
      <c r="BQ23" s="28">
        <f t="shared" si="1"/>
        <v>-15.677433638001425</v>
      </c>
      <c r="BR23" s="28">
        <f t="shared" si="1"/>
        <v>-14.184775734853828</v>
      </c>
      <c r="BS23" s="28">
        <f t="shared" si="1"/>
        <v>-0.9042580251508503</v>
      </c>
    </row>
    <row r="24" spans="1:71" ht="15" customHeight="1" x14ac:dyDescent="0.25">
      <c r="A24" s="12" t="s">
        <v>90</v>
      </c>
      <c r="B24" s="20"/>
      <c r="C24" s="20"/>
      <c r="D24" s="20"/>
      <c r="E24" s="20"/>
      <c r="F24" s="27">
        <f t="shared" si="3"/>
        <v>-1.0392375373747931</v>
      </c>
      <c r="G24" s="27">
        <f t="shared" si="3"/>
        <v>-15.504014798004008</v>
      </c>
      <c r="H24" s="27">
        <f t="shared" si="3"/>
        <v>2.8724607109147149</v>
      </c>
      <c r="I24" s="27">
        <f t="shared" si="3"/>
        <v>2.676292919496337</v>
      </c>
      <c r="J24" s="27">
        <f t="shared" si="3"/>
        <v>4.7096543375775513</v>
      </c>
      <c r="K24" s="27">
        <f t="shared" si="3"/>
        <v>3.9078907182924949</v>
      </c>
      <c r="L24" s="27">
        <f t="shared" si="3"/>
        <v>-14.925875318242676</v>
      </c>
      <c r="M24" s="27">
        <f t="shared" si="3"/>
        <v>-22.864234562312014</v>
      </c>
      <c r="N24" s="27">
        <f t="shared" si="3"/>
        <v>-0.41571967553269973</v>
      </c>
      <c r="O24" s="27">
        <f t="shared" si="3"/>
        <v>12.187216269675005</v>
      </c>
      <c r="P24" s="27">
        <f t="shared" si="3"/>
        <v>15.883476619747338</v>
      </c>
      <c r="Q24" s="27">
        <f t="shared" si="3"/>
        <v>14.645085373497713</v>
      </c>
      <c r="R24" s="27">
        <f t="shared" si="3"/>
        <v>5.4913342744992599</v>
      </c>
      <c r="S24" s="27">
        <f t="shared" si="3"/>
        <v>6.9850939393224953</v>
      </c>
      <c r="T24" s="27">
        <f t="shared" si="3"/>
        <v>11.779798125930663</v>
      </c>
      <c r="U24" s="27">
        <f t="shared" si="2"/>
        <v>8.7279940480454954</v>
      </c>
      <c r="V24" s="27">
        <f t="shared" si="2"/>
        <v>-6.2198977423021828</v>
      </c>
      <c r="W24" s="27">
        <f t="shared" si="2"/>
        <v>-14.01556842027577</v>
      </c>
      <c r="X24" s="27">
        <f t="shared" si="2"/>
        <v>-20.290238325539455</v>
      </c>
      <c r="Y24" s="27">
        <f t="shared" si="2"/>
        <v>-16.930108242548314</v>
      </c>
      <c r="Z24" s="27">
        <f t="shared" si="2"/>
        <v>-20.832774957988388</v>
      </c>
      <c r="AA24" s="27">
        <f t="shared" si="2"/>
        <v>-8.8849648406339234</v>
      </c>
      <c r="AB24" s="27">
        <f t="shared" si="2"/>
        <v>-7.6480669983583489</v>
      </c>
      <c r="AC24" s="27">
        <f t="shared" si="2"/>
        <v>2.834975831417097</v>
      </c>
      <c r="AD24" s="27">
        <f t="shared" si="2"/>
        <v>16.758641784523242</v>
      </c>
      <c r="AE24" s="27">
        <f t="shared" si="2"/>
        <v>-1.3255633690799185</v>
      </c>
      <c r="AF24" s="27">
        <f t="shared" si="2"/>
        <v>29.192716500564231</v>
      </c>
      <c r="AG24" s="27">
        <f t="shared" si="2"/>
        <v>11.354758052049974</v>
      </c>
      <c r="AH24" s="27">
        <f t="shared" si="2"/>
        <v>18.439013547118542</v>
      </c>
      <c r="AI24" s="27">
        <f t="shared" si="2"/>
        <v>17.448474138858018</v>
      </c>
      <c r="AJ24" s="27">
        <f t="shared" si="2"/>
        <v>-15.377718309496323</v>
      </c>
      <c r="AK24" s="27">
        <f t="shared" si="2"/>
        <v>-1.7757047138626025</v>
      </c>
      <c r="AL24" s="27">
        <f t="shared" si="2"/>
        <v>0.74079958219270825</v>
      </c>
      <c r="AM24" s="27">
        <f t="shared" si="2"/>
        <v>4.0369126502237007</v>
      </c>
      <c r="AN24" s="27">
        <f t="shared" si="2"/>
        <v>38.387248436938194</v>
      </c>
      <c r="AO24" s="27">
        <f t="shared" si="2"/>
        <v>18.684051867502149</v>
      </c>
      <c r="AP24" s="27">
        <f t="shared" si="2"/>
        <v>29.861649106802336</v>
      </c>
      <c r="AQ24" s="27">
        <f t="shared" si="2"/>
        <v>19.318298244381115</v>
      </c>
      <c r="AR24" s="27">
        <f t="shared" si="2"/>
        <v>7.0087948108506382</v>
      </c>
      <c r="AS24" s="27">
        <f t="shared" si="2"/>
        <v>22.888959791607121</v>
      </c>
      <c r="AT24" s="27">
        <f t="shared" si="2"/>
        <v>1.1704077739195684</v>
      </c>
      <c r="AU24" s="27">
        <f t="shared" si="2"/>
        <v>23.427752470229059</v>
      </c>
      <c r="AV24" s="27">
        <f t="shared" si="2"/>
        <v>16.914953315556946</v>
      </c>
      <c r="AW24" s="27">
        <f t="shared" si="2"/>
        <v>4.7463642017227636</v>
      </c>
      <c r="AX24" s="27">
        <f t="shared" si="2"/>
        <v>6.4784126870453651</v>
      </c>
      <c r="AY24" s="27">
        <f t="shared" si="2"/>
        <v>0.49689619304789101</v>
      </c>
      <c r="AZ24" s="27">
        <f t="shared" si="2"/>
        <v>2.0121448302405476</v>
      </c>
      <c r="BA24" s="27">
        <f t="shared" si="2"/>
        <v>8.9016902447919257</v>
      </c>
      <c r="BB24" s="27">
        <f t="shared" si="2"/>
        <v>12.862732060836368</v>
      </c>
      <c r="BC24" s="27">
        <f t="shared" si="2"/>
        <v>-34.317275132491019</v>
      </c>
      <c r="BD24" s="27">
        <f t="shared" si="2"/>
        <v>-26.564258271429463</v>
      </c>
      <c r="BE24" s="27">
        <f t="shared" si="2"/>
        <v>-28.169013455649427</v>
      </c>
      <c r="BF24" s="27">
        <f t="shared" si="2"/>
        <v>-22.958385411840698</v>
      </c>
      <c r="BG24" s="27">
        <f t="shared" si="2"/>
        <v>29.338016571084591</v>
      </c>
      <c r="BH24" s="27">
        <f t="shared" si="2"/>
        <v>17.840682240199722</v>
      </c>
      <c r="BI24" s="27">
        <f t="shared" si="2"/>
        <v>22.63288782100328</v>
      </c>
      <c r="BJ24" s="27">
        <f t="shared" si="2"/>
        <v>13.204495789142069</v>
      </c>
      <c r="BK24" s="27">
        <f t="shared" si="2"/>
        <v>21.396873332955568</v>
      </c>
      <c r="BL24" s="27">
        <f t="shared" si="2"/>
        <v>30.26071039498963</v>
      </c>
      <c r="BM24" s="27">
        <f t="shared" si="2"/>
        <v>13.13787045973922</v>
      </c>
      <c r="BN24" s="27">
        <f t="shared" si="1"/>
        <v>2.5784472707518935</v>
      </c>
      <c r="BO24" s="27">
        <f t="shared" si="1"/>
        <v>-25.340954534898831</v>
      </c>
      <c r="BP24" s="27">
        <f t="shared" si="1"/>
        <v>-14.379633199565712</v>
      </c>
      <c r="BQ24" s="27">
        <f t="shared" si="1"/>
        <v>-21.820116051134232</v>
      </c>
      <c r="BR24" s="27">
        <f t="shared" si="1"/>
        <v>-15.46800329690149</v>
      </c>
      <c r="BS24" s="27">
        <f t="shared" si="1"/>
        <v>-0.82407863760100009</v>
      </c>
    </row>
    <row r="25" spans="1:71" ht="15" customHeight="1" x14ac:dyDescent="0.25">
      <c r="A25" s="12" t="s">
        <v>91</v>
      </c>
      <c r="B25" s="20"/>
      <c r="C25" s="20"/>
      <c r="D25" s="20"/>
      <c r="E25" s="20"/>
      <c r="F25" s="27">
        <f t="shared" si="3"/>
        <v>10.322267947518849</v>
      </c>
      <c r="G25" s="27">
        <f t="shared" si="3"/>
        <v>2.3589819667607648</v>
      </c>
      <c r="H25" s="27">
        <f t="shared" si="3"/>
        <v>5.3994262527674364</v>
      </c>
      <c r="I25" s="27">
        <f t="shared" si="3"/>
        <v>-2.5876486908372853</v>
      </c>
      <c r="J25" s="27">
        <f t="shared" si="3"/>
        <v>-6.8516314692474989</v>
      </c>
      <c r="K25" s="27">
        <f t="shared" si="3"/>
        <v>0.55966888667688952</v>
      </c>
      <c r="L25" s="27">
        <f t="shared" si="3"/>
        <v>3.3664186015278208</v>
      </c>
      <c r="M25" s="27">
        <f t="shared" si="3"/>
        <v>-2.5703886826555666</v>
      </c>
      <c r="N25" s="27">
        <f t="shared" si="3"/>
        <v>-6.8958132111674448</v>
      </c>
      <c r="O25" s="27">
        <f t="shared" si="3"/>
        <v>-14.168236145873859</v>
      </c>
      <c r="P25" s="27">
        <f t="shared" si="3"/>
        <v>-1.1106410355379959</v>
      </c>
      <c r="Q25" s="27">
        <f t="shared" si="3"/>
        <v>23.356944742747633</v>
      </c>
      <c r="R25" s="27">
        <f t="shared" si="3"/>
        <v>6.4697874714641168</v>
      </c>
      <c r="S25" s="27">
        <f t="shared" si="3"/>
        <v>7.3241237801053849</v>
      </c>
      <c r="T25" s="27">
        <f t="shared" si="3"/>
        <v>-7.3956476929001642</v>
      </c>
      <c r="U25" s="27">
        <f t="shared" si="2"/>
        <v>-24.530276192975155</v>
      </c>
      <c r="V25" s="27">
        <f t="shared" si="2"/>
        <v>1.5832100574208363</v>
      </c>
      <c r="W25" s="27">
        <f t="shared" si="2"/>
        <v>2.7469958642381442</v>
      </c>
      <c r="X25" s="27">
        <f t="shared" si="2"/>
        <v>57.900026957821304</v>
      </c>
      <c r="Y25" s="27">
        <f t="shared" si="2"/>
        <v>0.82661461440358686</v>
      </c>
      <c r="Z25" s="27">
        <f t="shared" si="2"/>
        <v>10.277467582135259</v>
      </c>
      <c r="AA25" s="27">
        <f t="shared" si="2"/>
        <v>11.979279605578764</v>
      </c>
      <c r="AB25" s="27">
        <f t="shared" si="2"/>
        <v>-26.185723256391157</v>
      </c>
      <c r="AC25" s="27">
        <f t="shared" si="2"/>
        <v>14.881002121000208</v>
      </c>
      <c r="AD25" s="27">
        <f t="shared" si="2"/>
        <v>1.6351721189106883</v>
      </c>
      <c r="AE25" s="27">
        <f t="shared" si="2"/>
        <v>7.0589164102370816</v>
      </c>
      <c r="AF25" s="27">
        <f t="shared" si="2"/>
        <v>-0.58154944827147892</v>
      </c>
      <c r="AG25" s="27">
        <f t="shared" si="2"/>
        <v>18.753962012324287</v>
      </c>
      <c r="AH25" s="27">
        <f t="shared" si="2"/>
        <v>-0.8473554871669009</v>
      </c>
      <c r="AI25" s="27">
        <f t="shared" si="2"/>
        <v>-0.8901346803164345</v>
      </c>
      <c r="AJ25" s="27">
        <f t="shared" si="2"/>
        <v>3.5680237396843006</v>
      </c>
      <c r="AK25" s="27">
        <f t="shared" si="2"/>
        <v>-5.264738643519939</v>
      </c>
      <c r="AL25" s="27">
        <f t="shared" si="2"/>
        <v>22.614937556606908</v>
      </c>
      <c r="AM25" s="27">
        <f t="shared" si="2"/>
        <v>16.622057849515095</v>
      </c>
      <c r="AN25" s="27">
        <f t="shared" si="2"/>
        <v>7.7628412950591752</v>
      </c>
      <c r="AO25" s="27">
        <f t="shared" si="2"/>
        <v>1.2441506451978279</v>
      </c>
      <c r="AP25" s="27">
        <f t="shared" si="2"/>
        <v>-6.2639316813446255</v>
      </c>
      <c r="AQ25" s="27">
        <f t="shared" si="2"/>
        <v>-9.4886807176836836</v>
      </c>
      <c r="AR25" s="27">
        <f t="shared" si="2"/>
        <v>-1.730269377599003</v>
      </c>
      <c r="AS25" s="27">
        <f t="shared" si="2"/>
        <v>6.6195162795239737</v>
      </c>
      <c r="AT25" s="27">
        <f t="shared" si="2"/>
        <v>5.2159447029162198</v>
      </c>
      <c r="AU25" s="27">
        <f t="shared" si="2"/>
        <v>20.679444175338514</v>
      </c>
      <c r="AV25" s="27">
        <f t="shared" si="2"/>
        <v>17.642407758440083</v>
      </c>
      <c r="AW25" s="27">
        <f t="shared" si="2"/>
        <v>17.334197462154744</v>
      </c>
      <c r="AX25" s="27">
        <f t="shared" si="2"/>
        <v>13.262488433494223</v>
      </c>
      <c r="AY25" s="27">
        <f t="shared" si="2"/>
        <v>-7.2815247015788902</v>
      </c>
      <c r="AZ25" s="27">
        <f t="shared" ref="AZ25:BS25" si="4">+(AZ12/AV12-1)*100</f>
        <v>3.0181850342496652</v>
      </c>
      <c r="BA25" s="27">
        <f t="shared" si="4"/>
        <v>-7.2879451129046817</v>
      </c>
      <c r="BB25" s="27">
        <f t="shared" si="4"/>
        <v>-9.3002046878019264</v>
      </c>
      <c r="BC25" s="27">
        <f t="shared" si="4"/>
        <v>-53.121059844493622</v>
      </c>
      <c r="BD25" s="27">
        <f t="shared" si="4"/>
        <v>-55.735975054603728</v>
      </c>
      <c r="BE25" s="27">
        <f t="shared" si="4"/>
        <v>-46.675006424302644</v>
      </c>
      <c r="BF25" s="27">
        <f t="shared" si="4"/>
        <v>-48.930329753306815</v>
      </c>
      <c r="BG25" s="27">
        <f t="shared" si="4"/>
        <v>19.995539310982725</v>
      </c>
      <c r="BH25" s="27">
        <f t="shared" si="4"/>
        <v>23.972080122073571</v>
      </c>
      <c r="BI25" s="27">
        <f t="shared" si="4"/>
        <v>8.9846458625100425</v>
      </c>
      <c r="BJ25" s="27">
        <f t="shared" si="4"/>
        <v>19.960562070538558</v>
      </c>
      <c r="BK25" s="27">
        <f t="shared" si="4"/>
        <v>15.217919663758517</v>
      </c>
      <c r="BL25" s="27">
        <f t="shared" si="4"/>
        <v>5.5449067892709536</v>
      </c>
      <c r="BM25" s="27">
        <f t="shared" si="4"/>
        <v>7.0086206351879676</v>
      </c>
      <c r="BN25" s="27">
        <f t="shared" si="4"/>
        <v>40.145621708747115</v>
      </c>
      <c r="BO25" s="27">
        <f t="shared" si="4"/>
        <v>28.707665169640649</v>
      </c>
      <c r="BP25" s="27">
        <f t="shared" si="4"/>
        <v>40.170910471780338</v>
      </c>
      <c r="BQ25" s="27">
        <f t="shared" si="4"/>
        <v>21.522810268746937</v>
      </c>
      <c r="BR25" s="27">
        <f t="shared" si="4"/>
        <v>-8.8617069019737311</v>
      </c>
      <c r="BS25" s="27">
        <f t="shared" si="4"/>
        <v>-0.58788062981861566</v>
      </c>
    </row>
    <row r="26" spans="1:71" ht="15" customHeight="1" x14ac:dyDescent="0.25">
      <c r="A26" s="29" t="s">
        <v>81</v>
      </c>
      <c r="B26" s="29"/>
      <c r="C26" s="29"/>
      <c r="D26" s="29"/>
      <c r="E26" s="29"/>
      <c r="F26" s="31">
        <f t="shared" si="3"/>
        <v>8.1688697812362765</v>
      </c>
      <c r="G26" s="31">
        <f t="shared" si="3"/>
        <v>-0.22402899178947111</v>
      </c>
      <c r="H26" s="31">
        <f t="shared" si="3"/>
        <v>11.691076080972795</v>
      </c>
      <c r="I26" s="31">
        <f t="shared" si="3"/>
        <v>8.6394824076723165</v>
      </c>
      <c r="J26" s="31">
        <f t="shared" si="3"/>
        <v>-0.53712871496386372</v>
      </c>
      <c r="K26" s="31">
        <f t="shared" si="3"/>
        <v>3.5956149932408366</v>
      </c>
      <c r="L26" s="31">
        <f t="shared" si="3"/>
        <v>0.43566527296321489</v>
      </c>
      <c r="M26" s="31">
        <f t="shared" si="3"/>
        <v>-8.4645982343322324</v>
      </c>
      <c r="N26" s="31">
        <f t="shared" si="3"/>
        <v>1.323568488058946</v>
      </c>
      <c r="O26" s="31">
        <f t="shared" si="3"/>
        <v>5.0269923367910252</v>
      </c>
      <c r="P26" s="31">
        <f t="shared" si="3"/>
        <v>-0.15705347069941977</v>
      </c>
      <c r="Q26" s="31">
        <f t="shared" si="3"/>
        <v>1.2506925914703038</v>
      </c>
      <c r="R26" s="31">
        <f t="shared" si="3"/>
        <v>0.63927496557394381</v>
      </c>
      <c r="S26" s="31">
        <f t="shared" si="3"/>
        <v>0.81628361109447045</v>
      </c>
      <c r="T26" s="31">
        <f t="shared" si="3"/>
        <v>5.0355079765705524</v>
      </c>
      <c r="U26" s="31">
        <f t="shared" si="3"/>
        <v>9.0982901652441939</v>
      </c>
      <c r="V26" s="31">
        <f t="shared" ref="V26:BS26" si="5">+(V13/R13-1)*100</f>
        <v>3.8290965785564124</v>
      </c>
      <c r="W26" s="31">
        <f t="shared" si="5"/>
        <v>1.0305988219537765</v>
      </c>
      <c r="X26" s="31">
        <f t="shared" si="5"/>
        <v>-0.54428970250273156</v>
      </c>
      <c r="Y26" s="31">
        <f t="shared" si="5"/>
        <v>0.23872488904941314</v>
      </c>
      <c r="Z26" s="31">
        <f t="shared" si="5"/>
        <v>3.2805550199336064</v>
      </c>
      <c r="AA26" s="31">
        <f t="shared" si="5"/>
        <v>1.8131518341601982E-2</v>
      </c>
      <c r="AB26" s="31">
        <f t="shared" si="5"/>
        <v>-0.2776351871858207</v>
      </c>
      <c r="AC26" s="31">
        <f t="shared" si="5"/>
        <v>-0.37698233237151157</v>
      </c>
      <c r="AD26" s="31">
        <f t="shared" si="5"/>
        <v>-0.34087749750122409</v>
      </c>
      <c r="AE26" s="31">
        <f t="shared" si="5"/>
        <v>1.1985882389771607</v>
      </c>
      <c r="AF26" s="31">
        <f t="shared" si="5"/>
        <v>2.2492362338300875</v>
      </c>
      <c r="AG26" s="31">
        <f t="shared" si="5"/>
        <v>-0.2457760409011911</v>
      </c>
      <c r="AH26" s="31">
        <f t="shared" si="5"/>
        <v>0.93908339415440523</v>
      </c>
      <c r="AI26" s="31">
        <f t="shared" si="5"/>
        <v>1.3554343360010046</v>
      </c>
      <c r="AJ26" s="31">
        <f t="shared" si="5"/>
        <v>-1.8940593487762336</v>
      </c>
      <c r="AK26" s="31">
        <f t="shared" si="5"/>
        <v>3.2700913105268015</v>
      </c>
      <c r="AL26" s="31">
        <f t="shared" si="5"/>
        <v>4.6838816545913264</v>
      </c>
      <c r="AM26" s="31">
        <f t="shared" si="5"/>
        <v>3.3497924489712672</v>
      </c>
      <c r="AN26" s="31">
        <f t="shared" si="5"/>
        <v>7.0654965589666219</v>
      </c>
      <c r="AO26" s="31">
        <f t="shared" si="5"/>
        <v>2.214778858103239</v>
      </c>
      <c r="AP26" s="31">
        <f t="shared" si="5"/>
        <v>6.750230030667459</v>
      </c>
      <c r="AQ26" s="31">
        <f t="shared" si="5"/>
        <v>3.9416197591303881</v>
      </c>
      <c r="AR26" s="31">
        <f t="shared" si="5"/>
        <v>2.4925197271872035</v>
      </c>
      <c r="AS26" s="31">
        <f t="shared" si="5"/>
        <v>5.0060855642671376</v>
      </c>
      <c r="AT26" s="31">
        <f t="shared" si="5"/>
        <v>-1.2991787402134136</v>
      </c>
      <c r="AU26" s="31">
        <f t="shared" si="5"/>
        <v>4.9882306301635371</v>
      </c>
      <c r="AV26" s="31">
        <f t="shared" si="5"/>
        <v>7.4236382870081608</v>
      </c>
      <c r="AW26" s="31">
        <f t="shared" si="5"/>
        <v>3.8821187598814699</v>
      </c>
      <c r="AX26" s="31">
        <f t="shared" si="5"/>
        <v>7.3332893324485671</v>
      </c>
      <c r="AY26" s="31">
        <f t="shared" si="5"/>
        <v>3.6454759245363677</v>
      </c>
      <c r="AZ26" s="31">
        <f t="shared" si="5"/>
        <v>6.3133308333575</v>
      </c>
      <c r="BA26" s="31">
        <f t="shared" si="5"/>
        <v>10.314513145319637</v>
      </c>
      <c r="BB26" s="31">
        <f t="shared" si="5"/>
        <v>2.2800344616565438</v>
      </c>
      <c r="BC26" s="31">
        <f t="shared" si="5"/>
        <v>-33.444428665145495</v>
      </c>
      <c r="BD26" s="31">
        <f t="shared" si="5"/>
        <v>-25.755584847623545</v>
      </c>
      <c r="BE26" s="31">
        <f t="shared" si="5"/>
        <v>-25.704401410121857</v>
      </c>
      <c r="BF26" s="31">
        <f t="shared" si="5"/>
        <v>-23.779523083496755</v>
      </c>
      <c r="BG26" s="31">
        <f t="shared" si="5"/>
        <v>31.475673452216647</v>
      </c>
      <c r="BH26" s="31">
        <f t="shared" si="5"/>
        <v>13.002748193351387</v>
      </c>
      <c r="BI26" s="31">
        <f t="shared" si="5"/>
        <v>20.137982257598352</v>
      </c>
      <c r="BJ26" s="31">
        <f t="shared" si="5"/>
        <v>20.583333884426146</v>
      </c>
      <c r="BK26" s="31">
        <f t="shared" si="5"/>
        <v>14.170493380044547</v>
      </c>
      <c r="BL26" s="31">
        <f t="shared" si="5"/>
        <v>20.127323831109422</v>
      </c>
      <c r="BM26" s="31">
        <f t="shared" si="5"/>
        <v>9.8161254183622084</v>
      </c>
      <c r="BN26" s="31">
        <f t="shared" si="5"/>
        <v>7.8203218602499458</v>
      </c>
      <c r="BO26" s="31">
        <f t="shared" si="5"/>
        <v>2.6098955888156805</v>
      </c>
      <c r="BP26" s="31">
        <f t="shared" si="5"/>
        <v>4.4668793184334366</v>
      </c>
      <c r="BQ26" s="31">
        <f t="shared" si="5"/>
        <v>7.0100079471488996</v>
      </c>
      <c r="BR26" s="31">
        <f t="shared" si="5"/>
        <v>10.90870362174423</v>
      </c>
      <c r="BS26" s="31">
        <f t="shared" si="5"/>
        <v>8.530715774180365</v>
      </c>
    </row>
    <row r="27" spans="1:71" ht="15" customHeight="1" x14ac:dyDescent="0.25">
      <c r="A27" s="32"/>
      <c r="B27" s="20"/>
      <c r="C27" s="20"/>
      <c r="D27" s="20"/>
      <c r="E27" s="20"/>
    </row>
    <row r="28" spans="1:71" ht="15" customHeight="1" x14ac:dyDescent="0.25">
      <c r="A28" s="32" t="s">
        <v>113</v>
      </c>
      <c r="B28" s="20"/>
      <c r="C28" s="20"/>
      <c r="D28" s="20"/>
      <c r="E28" s="20"/>
    </row>
  </sheetData>
  <pageMargins left="0.31496062992125984" right="0.70866141732283472" top="0.56833333333333336" bottom="0.74803149606299213" header="0.31496062992125984" footer="0.31496062992125984"/>
  <pageSetup paperSize="9" scale="22" orientation="landscape" r:id="rId1"/>
  <headerFooter>
    <oddHeader>&amp;C&amp;G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Y26"/>
  <sheetViews>
    <sheetView showGridLines="0" view="pageLayout" zoomScaleNormal="100" workbookViewId="0">
      <selection activeCell="A2" sqref="A2"/>
    </sheetView>
  </sheetViews>
  <sheetFormatPr defaultColWidth="9.140625" defaultRowHeight="15" customHeight="1" x14ac:dyDescent="0.25"/>
  <cols>
    <col min="1" max="1" width="47.5703125" style="34" bestFit="1" customWidth="1"/>
    <col min="2" max="18" width="9" style="34" bestFit="1" customWidth="1"/>
    <col min="19" max="16384" width="9.140625" style="34"/>
  </cols>
  <sheetData>
    <row r="1" spans="1:25" ht="15" customHeight="1" x14ac:dyDescent="0.25">
      <c r="A1" s="60" t="s">
        <v>133</v>
      </c>
    </row>
    <row r="2" spans="1:25" ht="15" customHeight="1" x14ac:dyDescent="0.25">
      <c r="A2" s="62" t="s">
        <v>156</v>
      </c>
      <c r="B2" s="107">
        <v>2007</v>
      </c>
      <c r="C2" s="107">
        <v>2008</v>
      </c>
      <c r="D2" s="107">
        <v>2009</v>
      </c>
      <c r="E2" s="107">
        <v>2010</v>
      </c>
      <c r="F2" s="107">
        <v>2011</v>
      </c>
      <c r="G2" s="107">
        <v>2012</v>
      </c>
      <c r="H2" s="107">
        <v>2013</v>
      </c>
      <c r="I2" s="107">
        <v>2014</v>
      </c>
      <c r="J2" s="107">
        <v>2015</v>
      </c>
      <c r="K2" s="107">
        <v>2016</v>
      </c>
      <c r="L2" s="107">
        <v>2017</v>
      </c>
      <c r="M2" s="107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134</v>
      </c>
    </row>
    <row r="3" spans="1:25" ht="15" customHeight="1" x14ac:dyDescent="0.25">
      <c r="A3" s="97" t="s">
        <v>65</v>
      </c>
      <c r="B3" s="65">
        <v>6739.275999999998</v>
      </c>
      <c r="C3" s="65">
        <v>6781.4519999999975</v>
      </c>
      <c r="D3" s="65">
        <v>7182.4319999999998</v>
      </c>
      <c r="E3" s="65">
        <v>6994.4529999999968</v>
      </c>
      <c r="F3" s="65">
        <v>7408.5870000000014</v>
      </c>
      <c r="G3" s="65">
        <v>8195.1860000000015</v>
      </c>
      <c r="H3" s="65">
        <v>8034.8549999999996</v>
      </c>
      <c r="I3" s="65">
        <v>7793.0839999999998</v>
      </c>
      <c r="J3" s="65">
        <v>8609.8909999999996</v>
      </c>
      <c r="K3" s="65">
        <v>9183.0600000000013</v>
      </c>
      <c r="L3" s="65">
        <v>8025.1820000000016</v>
      </c>
      <c r="M3" s="65">
        <v>6608.5230000000001</v>
      </c>
      <c r="N3" s="65">
        <v>6446.4569999999985</v>
      </c>
      <c r="O3" s="65">
        <v>7632.7510000000002</v>
      </c>
      <c r="P3" s="65">
        <v>7911.3909999999996</v>
      </c>
      <c r="Q3" s="65">
        <v>7586.3880000000008</v>
      </c>
      <c r="R3" s="65">
        <v>7782.6058887105119</v>
      </c>
    </row>
    <row r="4" spans="1:25" ht="15" customHeight="1" x14ac:dyDescent="0.25">
      <c r="A4" s="73" t="s">
        <v>114</v>
      </c>
      <c r="B4" s="64">
        <v>1365.701</v>
      </c>
      <c r="C4" s="64">
        <v>1066.2369999999999</v>
      </c>
      <c r="D4" s="64">
        <v>1751.7340000000004</v>
      </c>
      <c r="E4" s="64">
        <v>1863.6059999999995</v>
      </c>
      <c r="F4" s="64">
        <v>1352.5300000000004</v>
      </c>
      <c r="G4" s="64">
        <v>1367.6059999999995</v>
      </c>
      <c r="H4" s="64">
        <v>1780.616</v>
      </c>
      <c r="I4" s="64">
        <v>1930.762999999999</v>
      </c>
      <c r="J4" s="64">
        <v>2534.8119999999985</v>
      </c>
      <c r="K4" s="64">
        <v>2459.2069999999994</v>
      </c>
      <c r="L4" s="64">
        <v>2472.5880000000006</v>
      </c>
      <c r="M4" s="64">
        <v>2707.7579999999989</v>
      </c>
      <c r="N4" s="64">
        <v>3396.8779999999992</v>
      </c>
      <c r="O4" s="64">
        <v>3283.7849999999999</v>
      </c>
      <c r="P4" s="64">
        <v>3510.1790000000001</v>
      </c>
      <c r="Q4" s="64">
        <v>4086.7210000000005</v>
      </c>
      <c r="R4" s="64">
        <v>4197.0008880026062</v>
      </c>
    </row>
    <row r="5" spans="1:25" ht="15" customHeight="1" x14ac:dyDescent="0.25">
      <c r="A5" s="98" t="s">
        <v>66</v>
      </c>
      <c r="B5" s="65">
        <v>625.45899999999995</v>
      </c>
      <c r="C5" s="65">
        <v>844.65700000000004</v>
      </c>
      <c r="D5" s="65">
        <v>581.59300000000019</v>
      </c>
      <c r="E5" s="65">
        <v>547.90499999999997</v>
      </c>
      <c r="F5" s="65">
        <v>463.41500000000008</v>
      </c>
      <c r="G5" s="65">
        <v>447.82899999999984</v>
      </c>
      <c r="H5" s="65">
        <v>560.92700000000013</v>
      </c>
      <c r="I5" s="65">
        <v>669.89800000000002</v>
      </c>
      <c r="J5" s="65">
        <v>517.33100000000002</v>
      </c>
      <c r="K5" s="65">
        <v>457.78699999999998</v>
      </c>
      <c r="L5" s="65">
        <v>492.65400000000017</v>
      </c>
      <c r="M5" s="65">
        <v>498.44199999999989</v>
      </c>
      <c r="N5" s="65">
        <v>614.92700000000002</v>
      </c>
      <c r="O5" s="65">
        <v>566.20600000000002</v>
      </c>
      <c r="P5" s="65">
        <v>569.21299999999997</v>
      </c>
      <c r="Q5" s="65">
        <v>554.88900000000001</v>
      </c>
      <c r="R5" s="65">
        <v>508.30344124952228</v>
      </c>
    </row>
    <row r="6" spans="1:25" ht="15" customHeight="1" x14ac:dyDescent="0.25">
      <c r="A6" s="73" t="s">
        <v>116</v>
      </c>
      <c r="B6" s="64">
        <v>5009.0200000000013</v>
      </c>
      <c r="C6" s="64">
        <v>5872.3900000000012</v>
      </c>
      <c r="D6" s="64">
        <v>6057.215999999994</v>
      </c>
      <c r="E6" s="64">
        <v>6783.6339999999982</v>
      </c>
      <c r="F6" s="64">
        <v>7186.4409999999998</v>
      </c>
      <c r="G6" s="64">
        <v>7664.4190000000008</v>
      </c>
      <c r="H6" s="64">
        <v>8151.3910000000005</v>
      </c>
      <c r="I6" s="64">
        <v>8796.9940000000006</v>
      </c>
      <c r="J6" s="64">
        <v>8594.5509999999977</v>
      </c>
      <c r="K6" s="64">
        <v>9411.4199999999946</v>
      </c>
      <c r="L6" s="64">
        <v>9180.7449999999972</v>
      </c>
      <c r="M6" s="64">
        <v>9430.4179999999997</v>
      </c>
      <c r="N6" s="64">
        <v>10687.635</v>
      </c>
      <c r="O6" s="64">
        <v>9142.2209999999995</v>
      </c>
      <c r="P6" s="64">
        <v>10301.165000000001</v>
      </c>
      <c r="Q6" s="64">
        <v>11198.563</v>
      </c>
      <c r="R6" s="64">
        <v>12131.567025795266</v>
      </c>
      <c r="S6" s="99"/>
      <c r="T6" s="99"/>
      <c r="U6" s="99"/>
      <c r="V6" s="99"/>
      <c r="W6" s="99"/>
      <c r="X6" s="99"/>
      <c r="Y6" s="99"/>
    </row>
    <row r="7" spans="1:25" ht="15" customHeight="1" x14ac:dyDescent="0.25">
      <c r="A7" s="98" t="s">
        <v>67</v>
      </c>
      <c r="B7" s="65">
        <v>879.49600000000191</v>
      </c>
      <c r="C7" s="65">
        <v>1272.7860000000014</v>
      </c>
      <c r="D7" s="65">
        <v>2009.6500000000008</v>
      </c>
      <c r="E7" s="65">
        <v>1808.3050000000012</v>
      </c>
      <c r="F7" s="65">
        <v>1990.7559999999994</v>
      </c>
      <c r="G7" s="65">
        <v>3056.7209999999991</v>
      </c>
      <c r="H7" s="65">
        <v>3705.4309999999987</v>
      </c>
      <c r="I7" s="65">
        <v>3802.0169999999989</v>
      </c>
      <c r="J7" s="65">
        <v>4918.6940000000022</v>
      </c>
      <c r="K7" s="65">
        <v>5011.5329999999985</v>
      </c>
      <c r="L7" s="65">
        <v>4341.128999999999</v>
      </c>
      <c r="M7" s="65">
        <v>4263.1719999999996</v>
      </c>
      <c r="N7" s="65">
        <v>4718.58</v>
      </c>
      <c r="O7" s="65">
        <v>3936.6960000000008</v>
      </c>
      <c r="P7" s="65">
        <v>3081.373000000001</v>
      </c>
      <c r="Q7" s="65">
        <v>4328.009</v>
      </c>
      <c r="R7" s="65">
        <v>5240.9513201727832</v>
      </c>
    </row>
    <row r="8" spans="1:25" ht="15" customHeight="1" x14ac:dyDescent="0.25">
      <c r="A8" s="73" t="s">
        <v>68</v>
      </c>
      <c r="B8" s="64">
        <v>12119.179000000002</v>
      </c>
      <c r="C8" s="64">
        <v>14865.519000000006</v>
      </c>
      <c r="D8" s="64">
        <v>15026.644000000004</v>
      </c>
      <c r="E8" s="64">
        <v>13565.629999999992</v>
      </c>
      <c r="F8" s="64">
        <v>14001.414000000008</v>
      </c>
      <c r="G8" s="64">
        <v>11961.197</v>
      </c>
      <c r="H8" s="64">
        <v>12153.459000000004</v>
      </c>
      <c r="I8" s="64">
        <v>12936.322999999999</v>
      </c>
      <c r="J8" s="64">
        <v>11388.038999999997</v>
      </c>
      <c r="K8" s="64">
        <v>8477.1929999999975</v>
      </c>
      <c r="L8" s="64">
        <v>10434.092000000006</v>
      </c>
      <c r="M8" s="64">
        <v>15941.055999999999</v>
      </c>
      <c r="N8" s="64">
        <v>13449.224</v>
      </c>
      <c r="O8" s="64">
        <v>12250.317999999999</v>
      </c>
      <c r="P8" s="64">
        <v>9993.4779999999992</v>
      </c>
      <c r="Q8" s="64">
        <v>10023.547999999999</v>
      </c>
      <c r="R8" s="64">
        <v>9375.5395477195016</v>
      </c>
    </row>
    <row r="9" spans="1:25" ht="15" customHeight="1" x14ac:dyDescent="0.25">
      <c r="A9" s="98" t="s">
        <v>69</v>
      </c>
      <c r="B9" s="65">
        <v>14541.154999999997</v>
      </c>
      <c r="C9" s="65">
        <v>14726.349000000004</v>
      </c>
      <c r="D9" s="65">
        <v>15904.275000000003</v>
      </c>
      <c r="E9" s="65">
        <v>16655.822999999997</v>
      </c>
      <c r="F9" s="65">
        <v>17977.619999999995</v>
      </c>
      <c r="G9" s="65">
        <v>17763.635999999999</v>
      </c>
      <c r="H9" s="65">
        <v>16340.092000000002</v>
      </c>
      <c r="I9" s="65">
        <v>16755.636999999999</v>
      </c>
      <c r="J9" s="65">
        <v>15304.749999999996</v>
      </c>
      <c r="K9" s="65">
        <v>17864.093000000001</v>
      </c>
      <c r="L9" s="65">
        <v>19635.815999999995</v>
      </c>
      <c r="M9" s="65">
        <v>21521.888999999992</v>
      </c>
      <c r="N9" s="65">
        <v>23636.420999999991</v>
      </c>
      <c r="O9" s="65">
        <v>17743.848999999998</v>
      </c>
      <c r="P9" s="65">
        <v>20569.23</v>
      </c>
      <c r="Q9" s="65">
        <v>28872.524000000001</v>
      </c>
      <c r="R9" s="65">
        <v>28494.79785074362</v>
      </c>
    </row>
    <row r="10" spans="1:25" ht="15" customHeight="1" x14ac:dyDescent="0.25">
      <c r="A10" s="100" t="s">
        <v>117</v>
      </c>
      <c r="B10" s="64">
        <v>13248.046999999995</v>
      </c>
      <c r="C10" s="64">
        <v>15146.262000000004</v>
      </c>
      <c r="D10" s="64">
        <v>13796.352000000001</v>
      </c>
      <c r="E10" s="64">
        <v>14549.809999999996</v>
      </c>
      <c r="F10" s="64">
        <v>13682.847000000007</v>
      </c>
      <c r="G10" s="64">
        <v>12901.474999999999</v>
      </c>
      <c r="H10" s="64">
        <v>14377.688000000004</v>
      </c>
      <c r="I10" s="64">
        <v>12682.935999999996</v>
      </c>
      <c r="J10" s="64">
        <v>14639.397999999986</v>
      </c>
      <c r="K10" s="64">
        <v>18541.433000000001</v>
      </c>
      <c r="L10" s="64">
        <v>21996.582000000006</v>
      </c>
      <c r="M10" s="64">
        <v>19175.712999999992</v>
      </c>
      <c r="N10" s="64">
        <v>22537.073000000008</v>
      </c>
      <c r="O10" s="64">
        <v>12864.474999999995</v>
      </c>
      <c r="P10" s="64">
        <v>18729.569</v>
      </c>
      <c r="Q10" s="64">
        <v>22094.839</v>
      </c>
      <c r="R10" s="64">
        <v>25423.325069781407</v>
      </c>
    </row>
    <row r="11" spans="1:25" ht="15" customHeight="1" x14ac:dyDescent="0.25">
      <c r="A11" s="98" t="s">
        <v>70</v>
      </c>
      <c r="B11" s="65">
        <v>8560.3670000000002</v>
      </c>
      <c r="C11" s="65">
        <v>9626.6640000000007</v>
      </c>
      <c r="D11" s="65">
        <v>9729.3650000000016</v>
      </c>
      <c r="E11" s="65">
        <v>10040.017000000002</v>
      </c>
      <c r="F11" s="65">
        <v>12385.538999999999</v>
      </c>
      <c r="G11" s="65">
        <v>14799.128000000002</v>
      </c>
      <c r="H11" s="65">
        <v>15344.951000000006</v>
      </c>
      <c r="I11" s="65">
        <v>14008.883999999998</v>
      </c>
      <c r="J11" s="65">
        <v>12619.694999999996</v>
      </c>
      <c r="K11" s="65">
        <v>11260.763999999999</v>
      </c>
      <c r="L11" s="65">
        <v>15061.66</v>
      </c>
      <c r="M11" s="65">
        <v>15174.386999999999</v>
      </c>
      <c r="N11" s="65">
        <v>17141.282000000003</v>
      </c>
      <c r="O11" s="65">
        <v>4970.748999999998</v>
      </c>
      <c r="P11" s="65">
        <v>3609.3869999999988</v>
      </c>
      <c r="Q11" s="65">
        <v>13529.342999999997</v>
      </c>
      <c r="R11" s="65">
        <v>16828.438708960257</v>
      </c>
    </row>
    <row r="12" spans="1:25" ht="15" customHeight="1" x14ac:dyDescent="0.25">
      <c r="A12" s="100" t="s">
        <v>118</v>
      </c>
      <c r="B12" s="64">
        <v>6870.5639999999985</v>
      </c>
      <c r="C12" s="64">
        <v>7117.0709999999963</v>
      </c>
      <c r="D12" s="64">
        <v>7409.3019999999979</v>
      </c>
      <c r="E12" s="64">
        <v>6627.8620000000019</v>
      </c>
      <c r="F12" s="64">
        <v>6710.451</v>
      </c>
      <c r="G12" s="64">
        <v>6856.6539999999977</v>
      </c>
      <c r="H12" s="64">
        <v>6663.5140000000038</v>
      </c>
      <c r="I12" s="64">
        <v>6616.6130000000012</v>
      </c>
      <c r="J12" s="64">
        <v>6503.0270000000028</v>
      </c>
      <c r="K12" s="64">
        <v>5299.3700000000017</v>
      </c>
      <c r="L12" s="64">
        <v>5150.4430000000002</v>
      </c>
      <c r="M12" s="64">
        <v>5738.2759999999998</v>
      </c>
      <c r="N12" s="64">
        <v>5458.8980000000001</v>
      </c>
      <c r="O12" s="64">
        <v>5216.8649999999989</v>
      </c>
      <c r="P12" s="64">
        <v>5826.6639999999989</v>
      </c>
      <c r="Q12" s="64">
        <v>6691.192</v>
      </c>
      <c r="R12" s="64">
        <v>8219.4990639948046</v>
      </c>
      <c r="S12" s="101"/>
      <c r="T12" s="101"/>
    </row>
    <row r="13" spans="1:25" ht="15" customHeight="1" x14ac:dyDescent="0.25">
      <c r="A13" s="98" t="s">
        <v>72</v>
      </c>
      <c r="B13" s="65">
        <v>9618.8770000000022</v>
      </c>
      <c r="C13" s="65">
        <v>12063.088999999996</v>
      </c>
      <c r="D13" s="65">
        <v>10111.99</v>
      </c>
      <c r="E13" s="65">
        <v>9980.9030000000002</v>
      </c>
      <c r="F13" s="65">
        <v>9961.5229999999956</v>
      </c>
      <c r="G13" s="65">
        <v>10200.721</v>
      </c>
      <c r="H13" s="65">
        <v>10268.475</v>
      </c>
      <c r="I13" s="65">
        <v>11185.089</v>
      </c>
      <c r="J13" s="65">
        <v>11517.222999999996</v>
      </c>
      <c r="K13" s="65">
        <v>13188.686999999998</v>
      </c>
      <c r="L13" s="65">
        <v>13257.64</v>
      </c>
      <c r="M13" s="65">
        <v>14475.338000000002</v>
      </c>
      <c r="N13" s="65">
        <v>15818.884</v>
      </c>
      <c r="O13" s="65">
        <v>14629.156000000003</v>
      </c>
      <c r="P13" s="65">
        <v>13490.208999999999</v>
      </c>
      <c r="Q13" s="65">
        <v>14171.091</v>
      </c>
      <c r="R13" s="65">
        <v>15877.474387240332</v>
      </c>
    </row>
    <row r="14" spans="1:25" ht="15" customHeight="1" x14ac:dyDescent="0.25">
      <c r="A14" s="73" t="s">
        <v>73</v>
      </c>
      <c r="B14" s="64">
        <v>12970.084000000004</v>
      </c>
      <c r="C14" s="64">
        <v>14175.617999999999</v>
      </c>
      <c r="D14" s="64">
        <v>14119.714999999997</v>
      </c>
      <c r="E14" s="64">
        <v>15159.441999999999</v>
      </c>
      <c r="F14" s="64">
        <v>15479.517000000002</v>
      </c>
      <c r="G14" s="64">
        <v>16099.203999999998</v>
      </c>
      <c r="H14" s="64">
        <v>16117.112999999998</v>
      </c>
      <c r="I14" s="64">
        <v>15939.882000000001</v>
      </c>
      <c r="J14" s="64">
        <v>16334.933000000001</v>
      </c>
      <c r="K14" s="64">
        <v>19129.183000000001</v>
      </c>
      <c r="L14" s="64">
        <v>17269.212</v>
      </c>
      <c r="M14" s="64">
        <v>16473.275999999998</v>
      </c>
      <c r="N14" s="64">
        <v>18095.61</v>
      </c>
      <c r="O14" s="64">
        <v>16507.781999999999</v>
      </c>
      <c r="P14" s="64">
        <v>17888.032999999999</v>
      </c>
      <c r="Q14" s="64">
        <v>20337.780999999995</v>
      </c>
      <c r="R14" s="64">
        <v>21632.485782402917</v>
      </c>
    </row>
    <row r="15" spans="1:25" ht="15" customHeight="1" x14ac:dyDescent="0.25">
      <c r="A15" s="98" t="s">
        <v>74</v>
      </c>
      <c r="B15" s="65">
        <v>2580.5460000000007</v>
      </c>
      <c r="C15" s="65">
        <v>3009.204999999999</v>
      </c>
      <c r="D15" s="65">
        <v>2968.7680000000009</v>
      </c>
      <c r="E15" s="65">
        <v>3606.3789999999999</v>
      </c>
      <c r="F15" s="65">
        <v>4499.8270000000002</v>
      </c>
      <c r="G15" s="65">
        <v>4680.5509999999986</v>
      </c>
      <c r="H15" s="65">
        <v>4958.6530000000002</v>
      </c>
      <c r="I15" s="65">
        <v>4424.5339999999997</v>
      </c>
      <c r="J15" s="65">
        <v>5721.478000000001</v>
      </c>
      <c r="K15" s="65">
        <v>6159.567</v>
      </c>
      <c r="L15" s="65">
        <v>6165.8940000000002</v>
      </c>
      <c r="M15" s="65">
        <v>7202.0880000000006</v>
      </c>
      <c r="N15" s="65">
        <v>7652.7160000000013</v>
      </c>
      <c r="O15" s="65">
        <v>4416.5699999999988</v>
      </c>
      <c r="P15" s="65">
        <v>6142.5120000000006</v>
      </c>
      <c r="Q15" s="65">
        <v>8712.777</v>
      </c>
      <c r="R15" s="65">
        <v>11066.290040887148</v>
      </c>
      <c r="S15" s="101"/>
    </row>
    <row r="16" spans="1:25" ht="15" customHeight="1" x14ac:dyDescent="0.25">
      <c r="A16" s="73" t="s">
        <v>75</v>
      </c>
      <c r="B16" s="64">
        <v>11481.820999999998</v>
      </c>
      <c r="C16" s="64">
        <v>11852.579</v>
      </c>
      <c r="D16" s="64">
        <v>13709.563</v>
      </c>
      <c r="E16" s="64">
        <v>13973.169999999996</v>
      </c>
      <c r="F16" s="64">
        <v>15736.195</v>
      </c>
      <c r="G16" s="64">
        <v>15948.225</v>
      </c>
      <c r="H16" s="64">
        <v>16174.460999999999</v>
      </c>
      <c r="I16" s="64">
        <v>17334.573</v>
      </c>
      <c r="J16" s="64">
        <v>18244.604000000003</v>
      </c>
      <c r="K16" s="64">
        <v>19523.989000000001</v>
      </c>
      <c r="L16" s="64">
        <v>19662.050999999999</v>
      </c>
      <c r="M16" s="64">
        <v>20773.847000000002</v>
      </c>
      <c r="N16" s="64">
        <v>24682.268000000004</v>
      </c>
      <c r="O16" s="64">
        <v>23199.147000000001</v>
      </c>
      <c r="P16" s="64">
        <v>23773.600999999999</v>
      </c>
      <c r="Q16" s="64">
        <v>24423.32</v>
      </c>
      <c r="R16" s="64">
        <v>30383.211709193543</v>
      </c>
    </row>
    <row r="17" spans="1:19" ht="15" customHeight="1" x14ac:dyDescent="0.25">
      <c r="A17" s="98" t="s">
        <v>76</v>
      </c>
      <c r="B17" s="65">
        <v>5764.3919999999998</v>
      </c>
      <c r="C17" s="65">
        <v>6396.4610000000002</v>
      </c>
      <c r="D17" s="65">
        <v>6592.4529999999995</v>
      </c>
      <c r="E17" s="65">
        <v>7066.3310000000019</v>
      </c>
      <c r="F17" s="65">
        <v>7534.2460000000001</v>
      </c>
      <c r="G17" s="65">
        <v>8062.0069999999996</v>
      </c>
      <c r="H17" s="65">
        <v>8184.1239999999998</v>
      </c>
      <c r="I17" s="65">
        <v>8578.35</v>
      </c>
      <c r="J17" s="65">
        <v>8717.3349999999991</v>
      </c>
      <c r="K17" s="65">
        <v>9363.152</v>
      </c>
      <c r="L17" s="65">
        <v>9502.3970000000008</v>
      </c>
      <c r="M17" s="65">
        <v>9983.5790000000015</v>
      </c>
      <c r="N17" s="65">
        <v>10230.906999999999</v>
      </c>
      <c r="O17" s="65">
        <v>9681.6990000000005</v>
      </c>
      <c r="P17" s="65">
        <v>11572.928</v>
      </c>
      <c r="Q17" s="65">
        <v>11570.936</v>
      </c>
      <c r="R17" s="65">
        <v>10178.256748129406</v>
      </c>
      <c r="S17" s="101"/>
    </row>
    <row r="18" spans="1:19" ht="15" customHeight="1" x14ac:dyDescent="0.25">
      <c r="A18" s="73" t="s">
        <v>115</v>
      </c>
      <c r="B18" s="64">
        <v>1662.6030000000005</v>
      </c>
      <c r="C18" s="64">
        <v>1842.0430000000001</v>
      </c>
      <c r="D18" s="64">
        <v>2038.8030000000006</v>
      </c>
      <c r="E18" s="64">
        <v>2283.7579999999998</v>
      </c>
      <c r="F18" s="64">
        <v>2615.8249999999994</v>
      </c>
      <c r="G18" s="64">
        <v>2337.1909999999998</v>
      </c>
      <c r="H18" s="64">
        <v>2974.6339999999991</v>
      </c>
      <c r="I18" s="64">
        <v>3206.5770000000011</v>
      </c>
      <c r="J18" s="64">
        <v>3201.4629999999997</v>
      </c>
      <c r="K18" s="64">
        <v>3543.6009999999997</v>
      </c>
      <c r="L18" s="64">
        <v>4268.4840000000013</v>
      </c>
      <c r="M18" s="64">
        <v>4136.8999999999996</v>
      </c>
      <c r="N18" s="64">
        <v>4423.3069999999998</v>
      </c>
      <c r="O18" s="64">
        <v>4528.634</v>
      </c>
      <c r="P18" s="64">
        <v>5725.3769999999995</v>
      </c>
      <c r="Q18" s="64">
        <v>5966.6539999999986</v>
      </c>
      <c r="R18" s="64">
        <v>4649.9260756036974</v>
      </c>
    </row>
    <row r="19" spans="1:19" ht="15" customHeight="1" x14ac:dyDescent="0.25">
      <c r="A19" s="98" t="s">
        <v>112</v>
      </c>
      <c r="B19" s="65">
        <v>2223.1989999999996</v>
      </c>
      <c r="C19" s="65">
        <v>2192.8290000000002</v>
      </c>
      <c r="D19" s="65">
        <v>2519.0940000000001</v>
      </c>
      <c r="E19" s="65">
        <v>2538.7869999999998</v>
      </c>
      <c r="F19" s="65">
        <v>2542.4039999999995</v>
      </c>
      <c r="G19" s="65">
        <v>3745.9759999999992</v>
      </c>
      <c r="H19" s="65">
        <v>3277.6260000000011</v>
      </c>
      <c r="I19" s="65">
        <v>3798.194</v>
      </c>
      <c r="J19" s="65">
        <v>3981.5409999999997</v>
      </c>
      <c r="K19" s="65">
        <v>3888.8389999999999</v>
      </c>
      <c r="L19" s="65">
        <v>3969.1310000000003</v>
      </c>
      <c r="M19" s="65">
        <v>4239.2929999999997</v>
      </c>
      <c r="N19" s="65">
        <v>5216.0849999999991</v>
      </c>
      <c r="O19" s="65">
        <v>2582.9</v>
      </c>
      <c r="P19" s="65">
        <v>3767.5439999999999</v>
      </c>
      <c r="Q19" s="65">
        <v>6225.469000000001</v>
      </c>
      <c r="R19" s="65">
        <v>7874.0660783923495</v>
      </c>
      <c r="S19" s="101"/>
    </row>
    <row r="20" spans="1:19" s="67" customFormat="1" ht="15" customHeight="1" x14ac:dyDescent="0.25">
      <c r="A20" s="102" t="s">
        <v>78</v>
      </c>
      <c r="B20" s="66">
        <v>116259.78599999998</v>
      </c>
      <c r="C20" s="66">
        <v>128851.21100000002</v>
      </c>
      <c r="D20" s="66">
        <v>131508.94899999999</v>
      </c>
      <c r="E20" s="66">
        <v>134045.81499999997</v>
      </c>
      <c r="F20" s="66">
        <v>141529.13699999999</v>
      </c>
      <c r="G20" s="66">
        <v>146087.726</v>
      </c>
      <c r="H20" s="66">
        <v>149068.01000000004</v>
      </c>
      <c r="I20" s="66">
        <v>150460.348</v>
      </c>
      <c r="J20" s="66">
        <v>153348.76500000001</v>
      </c>
      <c r="K20" s="66">
        <v>162762.878</v>
      </c>
      <c r="L20" s="66">
        <v>170885.7</v>
      </c>
      <c r="M20" s="66">
        <v>178343.95500000005</v>
      </c>
      <c r="N20" s="66">
        <v>194207.15200000003</v>
      </c>
      <c r="O20" s="66">
        <v>153153.80300000001</v>
      </c>
      <c r="P20" s="66">
        <v>166461.85299999997</v>
      </c>
      <c r="Q20" s="66">
        <v>200374.04399999997</v>
      </c>
      <c r="R20" s="66">
        <v>219863.73962697969</v>
      </c>
    </row>
    <row r="21" spans="1:19" ht="15" customHeight="1" x14ac:dyDescent="0.25">
      <c r="A21" s="73" t="s">
        <v>79</v>
      </c>
      <c r="B21" s="64">
        <v>16724.515000000003</v>
      </c>
      <c r="C21" s="64">
        <v>18778.777999999998</v>
      </c>
      <c r="D21" s="64">
        <v>16743.422999999995</v>
      </c>
      <c r="E21" s="64">
        <v>17917.095000000001</v>
      </c>
      <c r="F21" s="64">
        <v>20736.208999999999</v>
      </c>
      <c r="G21" s="64">
        <v>19047.442999999999</v>
      </c>
      <c r="H21" s="64">
        <v>19478.691999999999</v>
      </c>
      <c r="I21" s="64">
        <v>19090.298999999999</v>
      </c>
      <c r="J21" s="64">
        <v>20562.048999999999</v>
      </c>
      <c r="K21" s="64">
        <v>21639.197</v>
      </c>
      <c r="L21" s="64">
        <v>24409.475999999999</v>
      </c>
      <c r="M21" s="64">
        <v>27642.281999999999</v>
      </c>
      <c r="N21" s="64">
        <v>27621.437000000002</v>
      </c>
      <c r="O21" s="64">
        <v>23165.993999999999</v>
      </c>
      <c r="P21" s="64">
        <v>24807.000999999997</v>
      </c>
      <c r="Q21" s="64">
        <v>35253.615999999995</v>
      </c>
      <c r="R21" s="64">
        <v>38091.270065429439</v>
      </c>
    </row>
    <row r="22" spans="1:19" ht="15" customHeight="1" x14ac:dyDescent="0.25">
      <c r="A22" s="74" t="s">
        <v>80</v>
      </c>
      <c r="B22" s="103">
        <v>132984.30100000001</v>
      </c>
      <c r="C22" s="103">
        <v>147629.989</v>
      </c>
      <c r="D22" s="103">
        <v>148252.372</v>
      </c>
      <c r="E22" s="103">
        <v>151962.91</v>
      </c>
      <c r="F22" s="103">
        <v>162265.34600000002</v>
      </c>
      <c r="G22" s="103">
        <v>165135.16899999999</v>
      </c>
      <c r="H22" s="103">
        <v>168546.70200000002</v>
      </c>
      <c r="I22" s="103">
        <v>169550.647</v>
      </c>
      <c r="J22" s="103">
        <v>173910.81400000001</v>
      </c>
      <c r="K22" s="103">
        <v>184402.07500000001</v>
      </c>
      <c r="L22" s="103">
        <v>195295.17600000001</v>
      </c>
      <c r="M22" s="103">
        <v>205986.23700000002</v>
      </c>
      <c r="N22" s="103">
        <v>221828.58900000001</v>
      </c>
      <c r="O22" s="103">
        <v>176319.79699999999</v>
      </c>
      <c r="P22" s="103">
        <v>191268.85399999999</v>
      </c>
      <c r="Q22" s="103">
        <v>235627.65999999995</v>
      </c>
      <c r="R22" s="103">
        <v>257955.0096924091</v>
      </c>
    </row>
    <row r="23" spans="1:19" ht="15" customHeight="1" x14ac:dyDescent="0.25">
      <c r="B23" s="63"/>
      <c r="C23" s="63"/>
      <c r="D23" s="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ht="15" customHeight="1" x14ac:dyDescent="0.25">
      <c r="A24" s="34" t="s">
        <v>119</v>
      </c>
      <c r="B24" s="63"/>
      <c r="C24" s="63"/>
      <c r="D24" s="6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ht="15" customHeight="1" x14ac:dyDescent="0.25">
      <c r="A25" s="32" t="s">
        <v>113</v>
      </c>
      <c r="B25" s="63"/>
      <c r="C25" s="63"/>
      <c r="D25" s="6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9" ht="15" customHeight="1" x14ac:dyDescent="0.25">
      <c r="A26" s="86" t="s">
        <v>155</v>
      </c>
    </row>
  </sheetData>
  <pageMargins left="0.34218749999999998" right="0.7" top="0.66562500000000002" bottom="0.75" header="0.3" footer="0.3"/>
  <pageSetup paperSize="9" scale="45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R28"/>
  <sheetViews>
    <sheetView showGridLines="0" view="pageLayout" zoomScaleNormal="100" workbookViewId="0">
      <selection activeCell="A6" sqref="A6"/>
    </sheetView>
  </sheetViews>
  <sheetFormatPr defaultColWidth="9.140625" defaultRowHeight="15" customHeight="1" x14ac:dyDescent="0.25"/>
  <cols>
    <col min="1" max="1" width="54.7109375" style="34" customWidth="1"/>
    <col min="2" max="18" width="9" style="34" bestFit="1" customWidth="1"/>
    <col min="19" max="16384" width="9.140625" style="34"/>
  </cols>
  <sheetData>
    <row r="1" spans="1:18" ht="15" customHeight="1" thickBot="1" x14ac:dyDescent="0.3">
      <c r="A1" s="67" t="s">
        <v>135</v>
      </c>
    </row>
    <row r="2" spans="1:18" ht="15" customHeight="1" thickBot="1" x14ac:dyDescent="0.3">
      <c r="A2" s="114" t="s">
        <v>157</v>
      </c>
      <c r="B2" s="115" t="s">
        <v>100</v>
      </c>
      <c r="C2" s="115" t="s">
        <v>101</v>
      </c>
      <c r="D2" s="115" t="s">
        <v>102</v>
      </c>
      <c r="E2" s="115" t="s">
        <v>103</v>
      </c>
      <c r="F2" s="115" t="s">
        <v>104</v>
      </c>
      <c r="G2" s="115" t="s">
        <v>105</v>
      </c>
      <c r="H2" s="115" t="s">
        <v>106</v>
      </c>
      <c r="I2" s="115" t="s">
        <v>107</v>
      </c>
      <c r="J2" s="115" t="s">
        <v>108</v>
      </c>
      <c r="K2" s="115" t="s">
        <v>109</v>
      </c>
      <c r="L2" s="115" t="s">
        <v>110</v>
      </c>
      <c r="M2" s="115" t="s">
        <v>111</v>
      </c>
      <c r="N2" s="115" t="s">
        <v>121</v>
      </c>
      <c r="O2" s="115" t="s">
        <v>123</v>
      </c>
      <c r="P2" s="115" t="s">
        <v>136</v>
      </c>
      <c r="Q2" s="115" t="s">
        <v>153</v>
      </c>
      <c r="R2" s="130" t="s">
        <v>134</v>
      </c>
    </row>
    <row r="3" spans="1:18" ht="15" customHeight="1" x14ac:dyDescent="0.25">
      <c r="A3" s="98" t="s">
        <v>65</v>
      </c>
      <c r="B3" s="65">
        <v>6382.96384054586</v>
      </c>
      <c r="C3" s="65">
        <v>6634.7126270245199</v>
      </c>
      <c r="D3" s="65">
        <v>7365.6984753972947</v>
      </c>
      <c r="E3" s="65">
        <v>7046.2338530713387</v>
      </c>
      <c r="F3" s="65">
        <v>7600.3347899095688</v>
      </c>
      <c r="G3" s="65">
        <v>8198.6434355612073</v>
      </c>
      <c r="H3" s="65">
        <v>7932.7983264859495</v>
      </c>
      <c r="I3" s="65">
        <v>8031.3859811094089</v>
      </c>
      <c r="J3" s="65">
        <v>8609.8909999999996</v>
      </c>
      <c r="K3" s="65">
        <v>9387.4760000000006</v>
      </c>
      <c r="L3" s="65">
        <v>7934.207504144807</v>
      </c>
      <c r="M3" s="65">
        <v>6539.2166230104895</v>
      </c>
      <c r="N3" s="65">
        <v>6411.2439509569413</v>
      </c>
      <c r="O3" s="65">
        <v>7717.675519907868</v>
      </c>
      <c r="P3" s="65">
        <v>7223.3661900977722</v>
      </c>
      <c r="Q3" s="65">
        <v>6669.6824988566914</v>
      </c>
      <c r="R3" s="65">
        <v>5831.6531571637079</v>
      </c>
    </row>
    <row r="4" spans="1:18" ht="15" customHeight="1" x14ac:dyDescent="0.25">
      <c r="A4" s="73" t="s">
        <v>114</v>
      </c>
      <c r="B4" s="64">
        <v>1743.772676943478</v>
      </c>
      <c r="C4" s="64">
        <v>1368.000601778806</v>
      </c>
      <c r="D4" s="64">
        <v>1915.3627592836351</v>
      </c>
      <c r="E4" s="64">
        <v>1987.0751208239019</v>
      </c>
      <c r="F4" s="64">
        <v>1335.6191821246146</v>
      </c>
      <c r="G4" s="64">
        <v>1769.9045187836823</v>
      </c>
      <c r="H4" s="64">
        <v>2150.6833883942913</v>
      </c>
      <c r="I4" s="64">
        <v>2160.214383632916</v>
      </c>
      <c r="J4" s="64">
        <v>2534.8119999999972</v>
      </c>
      <c r="K4" s="64">
        <v>2511.3239999999964</v>
      </c>
      <c r="L4" s="64">
        <v>2476.2235678167781</v>
      </c>
      <c r="M4" s="64">
        <v>2485.2037524381608</v>
      </c>
      <c r="N4" s="64">
        <v>2571.1033009200364</v>
      </c>
      <c r="O4" s="64">
        <v>2505.607825447586</v>
      </c>
      <c r="P4" s="64">
        <v>2287.9749760358673</v>
      </c>
      <c r="Q4" s="64">
        <v>2209.253747921638</v>
      </c>
      <c r="R4" s="64">
        <v>2419.9740585781442</v>
      </c>
    </row>
    <row r="5" spans="1:18" ht="15" customHeight="1" x14ac:dyDescent="0.25">
      <c r="A5" s="98" t="s">
        <v>66</v>
      </c>
      <c r="B5" s="65">
        <v>1175.1475045598354</v>
      </c>
      <c r="C5" s="65">
        <v>1560.1965314176848</v>
      </c>
      <c r="D5" s="65">
        <v>1071.6955002478182</v>
      </c>
      <c r="E5" s="65">
        <v>1022.954511829706</v>
      </c>
      <c r="F5" s="65">
        <v>876.93230848293297</v>
      </c>
      <c r="G5" s="65">
        <v>571.83256830036817</v>
      </c>
      <c r="H5" s="65">
        <v>685.75625325866861</v>
      </c>
      <c r="I5" s="65">
        <v>731.31302093330521</v>
      </c>
      <c r="J5" s="65">
        <v>517.33100000000013</v>
      </c>
      <c r="K5" s="65">
        <v>470.50700000000018</v>
      </c>
      <c r="L5" s="65">
        <v>510.31725703656952</v>
      </c>
      <c r="M5" s="65">
        <v>524.53848658480251</v>
      </c>
      <c r="N5" s="65">
        <v>587.22523563260233</v>
      </c>
      <c r="O5" s="65">
        <v>482.35059225600043</v>
      </c>
      <c r="P5" s="65">
        <v>522.42649910174066</v>
      </c>
      <c r="Q5" s="65">
        <v>495.06948747564365</v>
      </c>
      <c r="R5" s="65">
        <v>411.82095018847536</v>
      </c>
    </row>
    <row r="6" spans="1:18" ht="15" customHeight="1" x14ac:dyDescent="0.25">
      <c r="A6" s="73" t="s">
        <v>116</v>
      </c>
      <c r="B6" s="64">
        <v>6710.0141072367906</v>
      </c>
      <c r="C6" s="64">
        <v>7505.3585889527776</v>
      </c>
      <c r="D6" s="64">
        <v>7447.8490195224213</v>
      </c>
      <c r="E6" s="64">
        <v>8169.5957191158268</v>
      </c>
      <c r="F6" s="64">
        <v>8517.271477704624</v>
      </c>
      <c r="G6" s="64">
        <v>8317.8769184036355</v>
      </c>
      <c r="H6" s="64">
        <v>8683.8543475715251</v>
      </c>
      <c r="I6" s="64">
        <v>8852.1272489046351</v>
      </c>
      <c r="J6" s="64">
        <v>8594.550999999994</v>
      </c>
      <c r="K6" s="64">
        <v>9244.657999999994</v>
      </c>
      <c r="L6" s="64">
        <v>9393.6297372747104</v>
      </c>
      <c r="M6" s="64">
        <v>10017.238374455612</v>
      </c>
      <c r="N6" s="64">
        <v>10288.102903872115</v>
      </c>
      <c r="O6" s="64">
        <v>8264.767865327316</v>
      </c>
      <c r="P6" s="64">
        <v>9444.9132914053971</v>
      </c>
      <c r="Q6" s="64">
        <v>9665.8268340332925</v>
      </c>
      <c r="R6" s="64">
        <v>10744.730903253805</v>
      </c>
    </row>
    <row r="7" spans="1:18" ht="15" customHeight="1" x14ac:dyDescent="0.25">
      <c r="A7" s="98" t="s">
        <v>67</v>
      </c>
      <c r="B7" s="65">
        <v>1146.7136545382903</v>
      </c>
      <c r="C7" s="65">
        <v>1606.3282259234297</v>
      </c>
      <c r="D7" s="65">
        <v>1818.0003923770798</v>
      </c>
      <c r="E7" s="65">
        <v>2034.4153979093762</v>
      </c>
      <c r="F7" s="65">
        <v>1958.4774502024968</v>
      </c>
      <c r="G7" s="65">
        <v>3121.1233588266109</v>
      </c>
      <c r="H7" s="65">
        <v>3469.8256037821666</v>
      </c>
      <c r="I7" s="65">
        <v>3534.7304832008772</v>
      </c>
      <c r="J7" s="65">
        <v>4918.6940000000004</v>
      </c>
      <c r="K7" s="65">
        <v>4268.3649999999989</v>
      </c>
      <c r="L7" s="65">
        <v>4363.9002850485058</v>
      </c>
      <c r="M7" s="65">
        <v>4538.3355061541333</v>
      </c>
      <c r="N7" s="65">
        <v>3985.2046686029666</v>
      </c>
      <c r="O7" s="65">
        <v>3414.0864231576497</v>
      </c>
      <c r="P7" s="65">
        <v>3851.700817893282</v>
      </c>
      <c r="Q7" s="65">
        <v>5551.4265078243088</v>
      </c>
      <c r="R7" s="65">
        <v>5909.6429727742316</v>
      </c>
    </row>
    <row r="8" spans="1:18" ht="15" customHeight="1" x14ac:dyDescent="0.25">
      <c r="A8" s="73" t="s">
        <v>68</v>
      </c>
      <c r="B8" s="64">
        <v>14319.871324080654</v>
      </c>
      <c r="C8" s="64">
        <v>17057.404138826958</v>
      </c>
      <c r="D8" s="64">
        <v>15752.252485106479</v>
      </c>
      <c r="E8" s="64">
        <v>14025.244969798927</v>
      </c>
      <c r="F8" s="64">
        <v>14113.20548409428</v>
      </c>
      <c r="G8" s="64">
        <v>12274.17340893829</v>
      </c>
      <c r="H8" s="64">
        <v>12339.223096404012</v>
      </c>
      <c r="I8" s="64">
        <v>13247.542633013505</v>
      </c>
      <c r="J8" s="64">
        <v>11388.039000000006</v>
      </c>
      <c r="K8" s="64">
        <v>8130.5770000000057</v>
      </c>
      <c r="L8" s="64">
        <v>8927.0715082234183</v>
      </c>
      <c r="M8" s="64">
        <v>8918.9222264156851</v>
      </c>
      <c r="N8" s="64">
        <v>10078.750106121308</v>
      </c>
      <c r="O8" s="64">
        <v>8333.1739839643287</v>
      </c>
      <c r="P8" s="64">
        <v>6751.9425479040738</v>
      </c>
      <c r="Q8" s="64">
        <v>6403.3135862349163</v>
      </c>
      <c r="R8" s="64">
        <v>5330.4987561946718</v>
      </c>
    </row>
    <row r="9" spans="1:18" ht="15" customHeight="1" x14ac:dyDescent="0.25">
      <c r="A9" s="98" t="s">
        <v>69</v>
      </c>
      <c r="B9" s="65">
        <v>17094.005141224847</v>
      </c>
      <c r="C9" s="65">
        <v>16508.388001379175</v>
      </c>
      <c r="D9" s="65">
        <v>17435.519518942729</v>
      </c>
      <c r="E9" s="65">
        <v>17873.746006632493</v>
      </c>
      <c r="F9" s="65">
        <v>18264.875715263843</v>
      </c>
      <c r="G9" s="65">
        <v>17868.238718021534</v>
      </c>
      <c r="H9" s="65">
        <v>16435.877511299361</v>
      </c>
      <c r="I9" s="65">
        <v>16829.054882447675</v>
      </c>
      <c r="J9" s="65">
        <v>15304.749999999995</v>
      </c>
      <c r="K9" s="65">
        <v>17726.642</v>
      </c>
      <c r="L9" s="65">
        <v>19513.667543264015</v>
      </c>
      <c r="M9" s="65">
        <v>21452.654192542224</v>
      </c>
      <c r="N9" s="65">
        <v>23552.807304127698</v>
      </c>
      <c r="O9" s="65">
        <v>17177.028651292494</v>
      </c>
      <c r="P9" s="65">
        <v>18709.619093630841</v>
      </c>
      <c r="Q9" s="65">
        <v>24106.975949037223</v>
      </c>
      <c r="R9" s="65">
        <v>22994.392366967742</v>
      </c>
    </row>
    <row r="10" spans="1:18" ht="15" customHeight="1" x14ac:dyDescent="0.25">
      <c r="A10" s="100" t="s">
        <v>117</v>
      </c>
      <c r="B10" s="64">
        <v>15908.948096544658</v>
      </c>
      <c r="C10" s="64">
        <v>17130.092428345422</v>
      </c>
      <c r="D10" s="64">
        <v>15656.906212166352</v>
      </c>
      <c r="E10" s="64">
        <v>17156.258457556276</v>
      </c>
      <c r="F10" s="64">
        <v>15078.094322616109</v>
      </c>
      <c r="G10" s="64">
        <v>14128.515287000102</v>
      </c>
      <c r="H10" s="64">
        <v>15331.097765148241</v>
      </c>
      <c r="I10" s="64">
        <v>13689.870160995271</v>
      </c>
      <c r="J10" s="64">
        <v>14639.397999999997</v>
      </c>
      <c r="K10" s="64">
        <v>20329.95600000002</v>
      </c>
      <c r="L10" s="64">
        <v>23605.469515409332</v>
      </c>
      <c r="M10" s="64">
        <v>24294.925012029125</v>
      </c>
      <c r="N10" s="64">
        <v>24926.211024756194</v>
      </c>
      <c r="O10" s="64">
        <v>15727.024501122101</v>
      </c>
      <c r="P10" s="64">
        <v>23047.627857131305</v>
      </c>
      <c r="Q10" s="64">
        <v>25224.170157755074</v>
      </c>
      <c r="R10" s="64">
        <v>27594.334035901851</v>
      </c>
    </row>
    <row r="11" spans="1:18" ht="15" customHeight="1" x14ac:dyDescent="0.25">
      <c r="A11" s="98" t="s">
        <v>70</v>
      </c>
      <c r="B11" s="65">
        <v>10789.312764683473</v>
      </c>
      <c r="C11" s="65">
        <v>11636.3395965577</v>
      </c>
      <c r="D11" s="65">
        <v>11461.601052439155</v>
      </c>
      <c r="E11" s="65">
        <v>11157.324572336451</v>
      </c>
      <c r="F11" s="65">
        <v>13684.559881081623</v>
      </c>
      <c r="G11" s="65">
        <v>15864.200502419581</v>
      </c>
      <c r="H11" s="65">
        <v>16275.177183587568</v>
      </c>
      <c r="I11" s="65">
        <v>14617.733089322221</v>
      </c>
      <c r="J11" s="65">
        <v>12619.694999999994</v>
      </c>
      <c r="K11" s="65">
        <v>10294.279000000002</v>
      </c>
      <c r="L11" s="65">
        <v>10968.761753226423</v>
      </c>
      <c r="M11" s="65">
        <v>10404.331866564247</v>
      </c>
      <c r="N11" s="65">
        <v>11731.38378421048</v>
      </c>
      <c r="O11" s="65">
        <v>3413.4124210993073</v>
      </c>
      <c r="P11" s="65">
        <v>2559.186005334147</v>
      </c>
      <c r="Q11" s="65">
        <v>8305.8101673556739</v>
      </c>
      <c r="R11" s="65">
        <v>9812.8073039441479</v>
      </c>
    </row>
    <row r="12" spans="1:18" ht="15" customHeight="1" x14ac:dyDescent="0.25">
      <c r="A12" s="100" t="s">
        <v>118</v>
      </c>
      <c r="B12" s="64">
        <v>4969.2656086677625</v>
      </c>
      <c r="C12" s="64">
        <v>5193.7458693416456</v>
      </c>
      <c r="D12" s="64">
        <v>5581.4945011487825</v>
      </c>
      <c r="E12" s="64">
        <v>5572.6272999234789</v>
      </c>
      <c r="F12" s="64">
        <v>5739.719635460292</v>
      </c>
      <c r="G12" s="64">
        <v>7225.2534050797331</v>
      </c>
      <c r="H12" s="64">
        <v>6798.5604824017137</v>
      </c>
      <c r="I12" s="64">
        <v>6673.0054597027547</v>
      </c>
      <c r="J12" s="64">
        <v>6503.0270000000037</v>
      </c>
      <c r="K12" s="64">
        <v>4863.6990000000005</v>
      </c>
      <c r="L12" s="64">
        <v>4729.8175710893929</v>
      </c>
      <c r="M12" s="64">
        <v>4376.0677486485292</v>
      </c>
      <c r="N12" s="64">
        <v>4296.9965111342262</v>
      </c>
      <c r="O12" s="64">
        <v>4118.5438470519894</v>
      </c>
      <c r="P12" s="64">
        <v>4440.3527861918974</v>
      </c>
      <c r="Q12" s="64">
        <v>4782.4717099290328</v>
      </c>
      <c r="R12" s="64">
        <v>5738.6087172911948</v>
      </c>
    </row>
    <row r="13" spans="1:18" ht="15" customHeight="1" x14ac:dyDescent="0.25">
      <c r="A13" s="98" t="s">
        <v>72</v>
      </c>
      <c r="B13" s="65">
        <v>10694.705359205404</v>
      </c>
      <c r="C13" s="65">
        <v>12869.172786405903</v>
      </c>
      <c r="D13" s="65">
        <v>10775.593694048588</v>
      </c>
      <c r="E13" s="65">
        <v>10721.844612974126</v>
      </c>
      <c r="F13" s="65">
        <v>10494.94987109262</v>
      </c>
      <c r="G13" s="65">
        <v>10481.535035157531</v>
      </c>
      <c r="H13" s="65">
        <v>10332.03164372615</v>
      </c>
      <c r="I13" s="65">
        <v>11319.604617731922</v>
      </c>
      <c r="J13" s="65">
        <v>11517.222999999996</v>
      </c>
      <c r="K13" s="65">
        <v>13253.178000000002</v>
      </c>
      <c r="L13" s="65">
        <v>12990.695740811505</v>
      </c>
      <c r="M13" s="65">
        <v>13953.069046403019</v>
      </c>
      <c r="N13" s="65">
        <v>14930.917777404915</v>
      </c>
      <c r="O13" s="65">
        <v>13700.943376755336</v>
      </c>
      <c r="P13" s="65">
        <v>12488.233166452308</v>
      </c>
      <c r="Q13" s="65">
        <v>12278.02863180749</v>
      </c>
      <c r="R13" s="65">
        <v>13289.771877164278</v>
      </c>
    </row>
    <row r="14" spans="1:18" ht="15" customHeight="1" x14ac:dyDescent="0.25">
      <c r="A14" s="73" t="s">
        <v>73</v>
      </c>
      <c r="B14" s="64">
        <v>14896.915903476949</v>
      </c>
      <c r="C14" s="64">
        <v>15574.963533388524</v>
      </c>
      <c r="D14" s="64">
        <v>15137.714533902126</v>
      </c>
      <c r="E14" s="64">
        <v>15620.990464523555</v>
      </c>
      <c r="F14" s="64">
        <v>15874.439029098303</v>
      </c>
      <c r="G14" s="64">
        <v>15861.150437410395</v>
      </c>
      <c r="H14" s="64">
        <v>15888.466462291355</v>
      </c>
      <c r="I14" s="64">
        <v>15937.459418178865</v>
      </c>
      <c r="J14" s="64">
        <v>16334.933000000003</v>
      </c>
      <c r="K14" s="64">
        <v>16877.671999999999</v>
      </c>
      <c r="L14" s="64">
        <v>16951.713706672363</v>
      </c>
      <c r="M14" s="64">
        <v>17335.035259165281</v>
      </c>
      <c r="N14" s="64">
        <v>19060.674221924313</v>
      </c>
      <c r="O14" s="64">
        <v>17035.433938424943</v>
      </c>
      <c r="P14" s="64">
        <v>18061.530022141771</v>
      </c>
      <c r="Q14" s="64">
        <v>20005.454138150413</v>
      </c>
      <c r="R14" s="64">
        <v>21402.395732186189</v>
      </c>
    </row>
    <row r="15" spans="1:18" ht="15" customHeight="1" x14ac:dyDescent="0.25">
      <c r="A15" s="98" t="s">
        <v>74</v>
      </c>
      <c r="B15" s="65">
        <v>2917.4034813248809</v>
      </c>
      <c r="C15" s="65">
        <v>3259.761827753372</v>
      </c>
      <c r="D15" s="65">
        <v>3255.5360169860542</v>
      </c>
      <c r="E15" s="65">
        <v>4016.4303597255748</v>
      </c>
      <c r="F15" s="65">
        <v>4431.9012271571628</v>
      </c>
      <c r="G15" s="65">
        <v>4515.5688902133215</v>
      </c>
      <c r="H15" s="65">
        <v>4750.0942065270456</v>
      </c>
      <c r="I15" s="65">
        <v>4506.2236467380753</v>
      </c>
      <c r="J15" s="65">
        <v>5721.4780000000028</v>
      </c>
      <c r="K15" s="65">
        <v>5913.9129999999996</v>
      </c>
      <c r="L15" s="65">
        <v>6490.3622669244514</v>
      </c>
      <c r="M15" s="65">
        <v>6558.8975023399744</v>
      </c>
      <c r="N15" s="65">
        <v>6286.083667229449</v>
      </c>
      <c r="O15" s="65">
        <v>3185.888673383773</v>
      </c>
      <c r="P15" s="65">
        <v>4272.8924762164461</v>
      </c>
      <c r="Q15" s="65">
        <v>5293.8262284079965</v>
      </c>
      <c r="R15" s="65">
        <v>6202.5407940270716</v>
      </c>
    </row>
    <row r="16" spans="1:18" ht="15" customHeight="1" x14ac:dyDescent="0.25">
      <c r="A16" s="73" t="s">
        <v>75</v>
      </c>
      <c r="B16" s="64">
        <v>12739.206368735988</v>
      </c>
      <c r="C16" s="64">
        <v>12809.048974861398</v>
      </c>
      <c r="D16" s="64">
        <v>14614.779447343562</v>
      </c>
      <c r="E16" s="64">
        <v>14696.380700596914</v>
      </c>
      <c r="F16" s="64">
        <v>16442.715027462542</v>
      </c>
      <c r="G16" s="64">
        <v>16543.216429452437</v>
      </c>
      <c r="H16" s="64">
        <v>16621.484406562835</v>
      </c>
      <c r="I16" s="64">
        <v>17634.422685842208</v>
      </c>
      <c r="J16" s="64">
        <v>18244.604000000003</v>
      </c>
      <c r="K16" s="64">
        <v>18827.973000000005</v>
      </c>
      <c r="L16" s="64">
        <v>18629.835570782732</v>
      </c>
      <c r="M16" s="64">
        <v>19774.827487367231</v>
      </c>
      <c r="N16" s="64">
        <v>22876.436926954586</v>
      </c>
      <c r="O16" s="64">
        <v>22140.013101602173</v>
      </c>
      <c r="P16" s="64">
        <v>22214.349020095648</v>
      </c>
      <c r="Q16" s="64">
        <v>22499.075709948454</v>
      </c>
      <c r="R16" s="64">
        <v>27017.754273585793</v>
      </c>
    </row>
    <row r="17" spans="1:18" ht="15" customHeight="1" x14ac:dyDescent="0.25">
      <c r="A17" s="98" t="s">
        <v>76</v>
      </c>
      <c r="B17" s="65">
        <v>6521.4022807638812</v>
      </c>
      <c r="C17" s="65">
        <v>7026.5819999168689</v>
      </c>
      <c r="D17" s="65">
        <v>7134.8457396632393</v>
      </c>
      <c r="E17" s="65">
        <v>7513.5704888671107</v>
      </c>
      <c r="F17" s="65">
        <v>7975.6865936173754</v>
      </c>
      <c r="G17" s="65">
        <v>8496.9453744150778</v>
      </c>
      <c r="H17" s="65">
        <v>8394.8545906074287</v>
      </c>
      <c r="I17" s="65">
        <v>8690.8097613269347</v>
      </c>
      <c r="J17" s="65">
        <v>8717.3349999999973</v>
      </c>
      <c r="K17" s="65">
        <v>9337.1179999999968</v>
      </c>
      <c r="L17" s="65">
        <v>8719.9986684842897</v>
      </c>
      <c r="M17" s="65">
        <v>8926.5673753349729</v>
      </c>
      <c r="N17" s="65">
        <v>9054.2582578770907</v>
      </c>
      <c r="O17" s="65">
        <v>8625.8112166369574</v>
      </c>
      <c r="P17" s="65">
        <v>10148.753462221932</v>
      </c>
      <c r="Q17" s="65">
        <v>9805.7080269509934</v>
      </c>
      <c r="R17" s="65">
        <v>8338.8425920940808</v>
      </c>
    </row>
    <row r="18" spans="1:18" ht="15" customHeight="1" x14ac:dyDescent="0.25">
      <c r="A18" s="73" t="s">
        <v>115</v>
      </c>
      <c r="B18" s="64">
        <v>1883.8697313282432</v>
      </c>
      <c r="C18" s="64">
        <v>2017.4184727557154</v>
      </c>
      <c r="D18" s="64">
        <v>2119.4501515812735</v>
      </c>
      <c r="E18" s="64">
        <v>2318.8037510552986</v>
      </c>
      <c r="F18" s="64">
        <v>2684.8399192790939</v>
      </c>
      <c r="G18" s="64">
        <v>2391.1433270445391</v>
      </c>
      <c r="H18" s="64">
        <v>3049.3660711266334</v>
      </c>
      <c r="I18" s="64">
        <v>3254.2410260888046</v>
      </c>
      <c r="J18" s="64">
        <v>3201.4630000000025</v>
      </c>
      <c r="K18" s="64">
        <v>3258.2240000000011</v>
      </c>
      <c r="L18" s="64">
        <v>3608.1455367870158</v>
      </c>
      <c r="M18" s="64">
        <v>3584.2489322021152</v>
      </c>
      <c r="N18" s="64">
        <v>4031.4270687003677</v>
      </c>
      <c r="O18" s="64">
        <v>4554.5037435840513</v>
      </c>
      <c r="P18" s="64">
        <v>5729.9694305792618</v>
      </c>
      <c r="Q18" s="64">
        <v>5144.9305361913966</v>
      </c>
      <c r="R18" s="64">
        <v>3758.1981089264327</v>
      </c>
    </row>
    <row r="19" spans="1:18" ht="15" customHeight="1" x14ac:dyDescent="0.25">
      <c r="A19" s="98" t="s">
        <v>112</v>
      </c>
      <c r="B19" s="65">
        <v>2082.0288417028191</v>
      </c>
      <c r="C19" s="65">
        <v>1999.3376464186022</v>
      </c>
      <c r="D19" s="65">
        <v>2289.7994164402817</v>
      </c>
      <c r="E19" s="65">
        <v>2315.8288921522571</v>
      </c>
      <c r="F19" s="65">
        <v>2278.7278243862311</v>
      </c>
      <c r="G19" s="65">
        <v>3291.0356515002845</v>
      </c>
      <c r="H19" s="65">
        <v>2879.4980556573532</v>
      </c>
      <c r="I19" s="65">
        <v>3753.8786065024988</v>
      </c>
      <c r="J19" s="65">
        <v>3981.5410000000011</v>
      </c>
      <c r="K19" s="65">
        <v>3752.9350000000018</v>
      </c>
      <c r="L19" s="65">
        <v>3921.7082604705438</v>
      </c>
      <c r="M19" s="65">
        <v>4158.6718100234293</v>
      </c>
      <c r="N19" s="65">
        <v>5005.6471069456229</v>
      </c>
      <c r="O19" s="65">
        <v>2497.7512918467528</v>
      </c>
      <c r="P19" s="65">
        <v>3511.5342809475687</v>
      </c>
      <c r="Q19" s="65">
        <v>4927.0980736299134</v>
      </c>
      <c r="R19" s="65">
        <v>6135.4938794802383</v>
      </c>
    </row>
    <row r="20" spans="1:18" s="67" customFormat="1" ht="15" customHeight="1" x14ac:dyDescent="0.25">
      <c r="A20" s="102" t="s">
        <v>78</v>
      </c>
      <c r="B20" s="66">
        <v>131155.24623431152</v>
      </c>
      <c r="C20" s="66">
        <v>140550.92822234493</v>
      </c>
      <c r="D20" s="66">
        <v>140139.39002771629</v>
      </c>
      <c r="E20" s="66">
        <v>142375.42452098464</v>
      </c>
      <c r="F20" s="66">
        <v>146692.67850362358</v>
      </c>
      <c r="G20" s="66">
        <v>150838.01416658072</v>
      </c>
      <c r="H20" s="66">
        <v>151655.06113750994</v>
      </c>
      <c r="I20" s="66">
        <v>153363.04018549802</v>
      </c>
      <c r="J20" s="66">
        <v>153348.76500000001</v>
      </c>
      <c r="K20" s="66">
        <v>158448.49599999993</v>
      </c>
      <c r="L20" s="66">
        <v>163521.79940882899</v>
      </c>
      <c r="M20" s="66">
        <v>167255.05516803189</v>
      </c>
      <c r="N20" s="66">
        <v>179826.17613983143</v>
      </c>
      <c r="O20" s="66">
        <v>141487.51577050483</v>
      </c>
      <c r="P20" s="66">
        <v>151376.33110666744</v>
      </c>
      <c r="Q20" s="66">
        <v>170107.30303995271</v>
      </c>
      <c r="R20" s="66">
        <v>179365.57720109174</v>
      </c>
    </row>
    <row r="21" spans="1:18" ht="15" customHeight="1" x14ac:dyDescent="0.25">
      <c r="A21" s="98" t="s">
        <v>79</v>
      </c>
      <c r="B21" s="65">
        <v>19616.595475949882</v>
      </c>
      <c r="C21" s="65">
        <v>20827.261296069599</v>
      </c>
      <c r="D21" s="65">
        <v>18783.812081397511</v>
      </c>
      <c r="E21" s="65">
        <v>19484.085150057417</v>
      </c>
      <c r="F21" s="65">
        <v>21549.647127683271</v>
      </c>
      <c r="G21" s="65">
        <v>19220.701009770029</v>
      </c>
      <c r="H21" s="65">
        <v>19475.562364642254</v>
      </c>
      <c r="I21" s="65">
        <v>18971.009444029369</v>
      </c>
      <c r="J21" s="65">
        <v>20562.049000000003</v>
      </c>
      <c r="K21" s="65">
        <v>22906.944</v>
      </c>
      <c r="L21" s="65">
        <v>26274.596148718829</v>
      </c>
      <c r="M21" s="65">
        <v>29867.809878913493</v>
      </c>
      <c r="N21" s="65">
        <v>30847.821049715392</v>
      </c>
      <c r="O21" s="65">
        <v>25545.903720882496</v>
      </c>
      <c r="P21" s="65">
        <v>27417.586605812976</v>
      </c>
      <c r="Q21" s="65">
        <v>38145.443349170084</v>
      </c>
      <c r="R21" s="65">
        <v>40305.246388849468</v>
      </c>
    </row>
    <row r="22" spans="1:18" ht="15" customHeight="1" x14ac:dyDescent="0.25">
      <c r="A22" s="68" t="s">
        <v>80</v>
      </c>
      <c r="B22" s="69">
        <v>150752.0425085919</v>
      </c>
      <c r="C22" s="69">
        <v>161363.49584452793</v>
      </c>
      <c r="D22" s="69">
        <v>158937.25565098968</v>
      </c>
      <c r="E22" s="69">
        <v>161856.0099041342</v>
      </c>
      <c r="F22" s="69">
        <v>168208.4021975261</v>
      </c>
      <c r="G22" s="69">
        <v>170031.19003730614</v>
      </c>
      <c r="H22" s="69">
        <v>171106.01958288974</v>
      </c>
      <c r="I22" s="69">
        <v>172298.058500082</v>
      </c>
      <c r="J22" s="69">
        <v>173910.81400000001</v>
      </c>
      <c r="K22" s="69">
        <v>181355.44</v>
      </c>
      <c r="L22" s="69">
        <v>189609.49704920274</v>
      </c>
      <c r="M22" s="69">
        <v>196638.25394438652</v>
      </c>
      <c r="N22" s="69">
        <v>210300.3383167994</v>
      </c>
      <c r="O22" s="69">
        <v>166546.77267962252</v>
      </c>
      <c r="P22" s="69">
        <v>178260.89007204998</v>
      </c>
      <c r="Q22" s="69">
        <v>206503.96744824704</v>
      </c>
      <c r="R22" s="69">
        <v>217810.95980875759</v>
      </c>
    </row>
    <row r="24" spans="1:18" ht="15" customHeight="1" x14ac:dyDescent="0.25">
      <c r="A24" s="34" t="s">
        <v>119</v>
      </c>
    </row>
    <row r="25" spans="1:18" ht="15" customHeight="1" x14ac:dyDescent="0.25">
      <c r="A25" s="32" t="s">
        <v>113</v>
      </c>
    </row>
    <row r="26" spans="1:18" ht="15" customHeight="1" x14ac:dyDescent="0.25">
      <c r="A26" s="86" t="s">
        <v>155</v>
      </c>
    </row>
    <row r="27" spans="1:18" ht="15" customHeight="1" x14ac:dyDescent="0.25">
      <c r="M27" s="116"/>
    </row>
    <row r="28" spans="1:18" ht="15" customHeight="1" x14ac:dyDescent="0.25">
      <c r="M28" s="116"/>
    </row>
  </sheetData>
  <pageMargins left="0.18562500000000001" right="0.7" top="0.75" bottom="0.75" header="0.3" footer="0.3"/>
  <pageSetup paperSize="9" scale="66" orientation="landscape" r:id="rId1"/>
  <headerFooter>
    <oddHeader>&amp;C&amp;G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R26"/>
  <sheetViews>
    <sheetView showGridLines="0" view="pageLayout" zoomScaleNormal="100" workbookViewId="0">
      <selection activeCell="A2" sqref="A2"/>
    </sheetView>
  </sheetViews>
  <sheetFormatPr defaultColWidth="9.140625" defaultRowHeight="15" customHeight="1" x14ac:dyDescent="0.25"/>
  <cols>
    <col min="1" max="1" width="51" style="34" customWidth="1"/>
    <col min="2" max="15" width="6.28515625" style="34" bestFit="1" customWidth="1"/>
    <col min="16" max="16" width="6.7109375" style="34" bestFit="1" customWidth="1"/>
    <col min="17" max="17" width="6.28515625" style="34" bestFit="1" customWidth="1"/>
    <col min="18" max="16384" width="9.140625" style="34"/>
  </cols>
  <sheetData>
    <row r="1" spans="1:17" ht="15" customHeight="1" x14ac:dyDescent="0.25">
      <c r="A1" s="67" t="s">
        <v>137</v>
      </c>
    </row>
    <row r="2" spans="1:17" ht="15" customHeight="1" x14ac:dyDescent="0.25">
      <c r="A2" s="112" t="s">
        <v>158</v>
      </c>
      <c r="B2" s="113">
        <v>2008</v>
      </c>
      <c r="C2" s="113">
        <v>2009</v>
      </c>
      <c r="D2" s="113">
        <v>2010</v>
      </c>
      <c r="E2" s="113">
        <v>2011</v>
      </c>
      <c r="F2" s="113">
        <v>2012</v>
      </c>
      <c r="G2" s="113">
        <v>2013</v>
      </c>
      <c r="H2" s="113">
        <v>2014</v>
      </c>
      <c r="I2" s="113">
        <v>2015</v>
      </c>
      <c r="J2" s="113">
        <v>2016</v>
      </c>
      <c r="K2" s="113">
        <v>2017</v>
      </c>
      <c r="L2" s="113">
        <v>2018</v>
      </c>
      <c r="M2" s="113">
        <v>2019</v>
      </c>
      <c r="N2" s="113">
        <v>2020</v>
      </c>
      <c r="O2" s="113">
        <v>2021</v>
      </c>
      <c r="P2" s="113">
        <v>2022</v>
      </c>
      <c r="Q2" s="113" t="s">
        <v>134</v>
      </c>
    </row>
    <row r="3" spans="1:17" ht="15" customHeight="1" x14ac:dyDescent="0.25">
      <c r="A3" s="98" t="s">
        <v>65</v>
      </c>
      <c r="B3" s="71">
        <f>('Q2.2'!C3/'Q2.2'!B3-1)*100</f>
        <v>3.9440735176893948</v>
      </c>
      <c r="C3" s="71">
        <f>('Q2.2'!D3/'Q2.2'!C3-1)*100</f>
        <v>11.017596231603498</v>
      </c>
      <c r="D3" s="71">
        <f>('Q2.2'!E3/'Q2.2'!D3-1)*100</f>
        <v>-4.3371938641396106</v>
      </c>
      <c r="E3" s="71">
        <f>('Q2.2'!F3/'Q2.2'!E3-1)*100</f>
        <v>7.863788633650115</v>
      </c>
      <c r="F3" s="71">
        <f>('Q2.2'!G3/'Q2.2'!F3-1)*100</f>
        <v>7.8721354017979639</v>
      </c>
      <c r="G3" s="71">
        <f>('Q2.2'!H3/'Q2.2'!G3-1)*100</f>
        <v>-3.242549955547136</v>
      </c>
      <c r="H3" s="71">
        <f>('Q2.2'!I3/'Q2.2'!H3-1)*100</f>
        <v>1.2427853396234312</v>
      </c>
      <c r="I3" s="71">
        <f>('Q2.2'!J3/'Q2.2'!I3-1)*100</f>
        <v>7.2030533739916081</v>
      </c>
      <c r="J3" s="71">
        <f>('Q2.2'!K3/'Q2.2'!J3-1)*100</f>
        <v>9.0312990025076978</v>
      </c>
      <c r="K3" s="71">
        <f>('Q2.2'!L3/'Q2.2'!K3-1)*100</f>
        <v>-15.480929014947076</v>
      </c>
      <c r="L3" s="71">
        <f>('Q2.2'!M3/'Q2.2'!L3-1)*100</f>
        <v>-17.581981318305306</v>
      </c>
      <c r="M3" s="71">
        <f>('Q2.2'!N3/'Q2.2'!M3-1)*100</f>
        <v>-1.95700310039022</v>
      </c>
      <c r="N3" s="71">
        <f>('Q2.2'!O3/'Q2.2'!N3-1)*100</f>
        <v>20.377193239635339</v>
      </c>
      <c r="O3" s="71">
        <f>('Q2.2'!P3/'Q2.2'!O3-1)*100</f>
        <v>-6.4048990986342531</v>
      </c>
      <c r="P3" s="71">
        <f>('Q2.2'!Q3/'Q2.2'!P3-1)*100</f>
        <v>-7.6651754413351476</v>
      </c>
      <c r="Q3" s="71">
        <f>('Q2.2'!R3/'Q2.2'!Q3-1)*100</f>
        <v>-12.564756145988021</v>
      </c>
    </row>
    <row r="4" spans="1:17" ht="15" customHeight="1" x14ac:dyDescent="0.25">
      <c r="A4" s="73" t="s">
        <v>114</v>
      </c>
      <c r="B4" s="70">
        <f>('Q2.2'!C4/'Q2.2'!B4-1)*100</f>
        <v>-21.549372812936451</v>
      </c>
      <c r="C4" s="70">
        <f>('Q2.2'!D4/'Q2.2'!C4-1)*100</f>
        <v>40.011836017695913</v>
      </c>
      <c r="D4" s="70">
        <f>('Q2.2'!E4/'Q2.2'!D4-1)*100</f>
        <v>3.7440615983934</v>
      </c>
      <c r="E4" s="70">
        <f>('Q2.2'!F4/'Q2.2'!E4-1)*100</f>
        <v>-32.784665857482722</v>
      </c>
      <c r="F4" s="70">
        <f>('Q2.2'!G4/'Q2.2'!F4-1)*100</f>
        <v>32.515655844971867</v>
      </c>
      <c r="G4" s="70">
        <f>('Q2.2'!H4/'Q2.2'!G4-1)*100</f>
        <v>21.514091046690396</v>
      </c>
      <c r="H4" s="70">
        <f>('Q2.2'!I4/'Q2.2'!H4-1)*100</f>
        <v>0.44316124307541838</v>
      </c>
      <c r="I4" s="70">
        <f>('Q2.2'!J4/'Q2.2'!I4-1)*100</f>
        <v>17.34076113950811</v>
      </c>
      <c r="J4" s="70">
        <f>('Q2.2'!K4/'Q2.2'!J4-1)*100</f>
        <v>-0.92661704299966674</v>
      </c>
      <c r="K4" s="70">
        <f>('Q2.2'!L4/'Q2.2'!K4-1)*100</f>
        <v>-1.3976863273404194</v>
      </c>
      <c r="L4" s="70">
        <f>('Q2.2'!M4/'Q2.2'!L4-1)*100</f>
        <v>0.36265645550335179</v>
      </c>
      <c r="M4" s="70">
        <f>('Q2.2'!N4/'Q2.2'!M4-1)*100</f>
        <v>3.4564388693523407</v>
      </c>
      <c r="N4" s="70">
        <f>('Q2.2'!O4/'Q2.2'!N4-1)*100</f>
        <v>-2.5473684954242626</v>
      </c>
      <c r="O4" s="70">
        <f>('Q2.2'!P4/'Q2.2'!O4-1)*100</f>
        <v>-8.6858305278816772</v>
      </c>
      <c r="P4" s="70">
        <f>('Q2.2'!Q4/'Q2.2'!P4-1)*100</f>
        <v>-3.4406507474404768</v>
      </c>
      <c r="Q4" s="70">
        <f>('Q2.2'!R4/'Q2.2'!Q4-1)*100</f>
        <v>9.5380764140263086</v>
      </c>
    </row>
    <row r="5" spans="1:17" ht="15" customHeight="1" x14ac:dyDescent="0.25">
      <c r="A5" s="98" t="s">
        <v>66</v>
      </c>
      <c r="B5" s="71">
        <f>('Q2.2'!C5/'Q2.2'!B5-1)*100</f>
        <v>32.766016637381526</v>
      </c>
      <c r="C5" s="71">
        <f>('Q2.2'!D5/'Q2.2'!C5-1)*100</f>
        <v>-31.31022415015795</v>
      </c>
      <c r="D5" s="71">
        <f>('Q2.2'!E5/'Q2.2'!D5-1)*100</f>
        <v>-4.5480258531309881</v>
      </c>
      <c r="E5" s="71">
        <f>('Q2.2'!F5/'Q2.2'!E5-1)*100</f>
        <v>-14.274554895465553</v>
      </c>
      <c r="F5" s="71">
        <f>('Q2.2'!G5/'Q2.2'!F5-1)*100</f>
        <v>-34.791709374966281</v>
      </c>
      <c r="G5" s="71">
        <f>('Q2.2'!H5/'Q2.2'!G5-1)*100</f>
        <v>19.922559727038735</v>
      </c>
      <c r="H5" s="71">
        <f>('Q2.2'!I5/'Q2.2'!H5-1)*100</f>
        <v>6.6432886988859075</v>
      </c>
      <c r="I5" s="71">
        <f>('Q2.2'!J5/'Q2.2'!I5-1)*100</f>
        <v>-29.259976892004492</v>
      </c>
      <c r="J5" s="71">
        <f>('Q2.2'!K5/'Q2.2'!J5-1)*100</f>
        <v>-9.0510717509679424</v>
      </c>
      <c r="K5" s="71">
        <f>('Q2.2'!L5/'Q2.2'!K5-1)*100</f>
        <v>8.4611402246022482</v>
      </c>
      <c r="L5" s="71">
        <f>('Q2.2'!M5/'Q2.2'!L5-1)*100</f>
        <v>2.7867428255936577</v>
      </c>
      <c r="M5" s="71">
        <f>('Q2.2'!N5/'Q2.2'!M5-1)*100</f>
        <v>11.950838813743591</v>
      </c>
      <c r="N5" s="71">
        <f>('Q2.2'!O5/'Q2.2'!N5-1)*100</f>
        <v>-17.859355663355171</v>
      </c>
      <c r="O5" s="71">
        <f>('Q2.2'!P5/'Q2.2'!O5-1)*100</f>
        <v>8.3084601717396733</v>
      </c>
      <c r="P5" s="71">
        <f>('Q2.2'!Q5/'Q2.2'!P5-1)*100</f>
        <v>-5.2365283294654059</v>
      </c>
      <c r="Q5" s="71">
        <f>('Q2.2'!R5/'Q2.2'!Q5-1)*100</f>
        <v>-16.815525778341154</v>
      </c>
    </row>
    <row r="6" spans="1:17" ht="15" customHeight="1" x14ac:dyDescent="0.25">
      <c r="A6" s="73" t="s">
        <v>116</v>
      </c>
      <c r="B6" s="70">
        <f>('Q2.2'!C6/'Q2.2'!B6-1)*100</f>
        <v>11.853097012988446</v>
      </c>
      <c r="C6" s="70">
        <f>('Q2.2'!D6/'Q2.2'!C6-1)*100</f>
        <v>-0.76624679219198244</v>
      </c>
      <c r="D6" s="70">
        <f>('Q2.2'!E6/'Q2.2'!D6-1)*100</f>
        <v>9.6906730748911762</v>
      </c>
      <c r="E6" s="70">
        <f>('Q2.2'!F6/'Q2.2'!E6-1)*100</f>
        <v>4.2557278296559975</v>
      </c>
      <c r="F6" s="70">
        <f>('Q2.2'!G6/'Q2.2'!F6-1)*100</f>
        <v>-2.3410614516977235</v>
      </c>
      <c r="G6" s="70">
        <f>('Q2.2'!H6/'Q2.2'!G6-1)*100</f>
        <v>4.3998899329485086</v>
      </c>
      <c r="H6" s="70">
        <f>('Q2.2'!I6/'Q2.2'!H6-1)*100</f>
        <v>1.9377674313499682</v>
      </c>
      <c r="I6" s="70">
        <f>('Q2.2'!J6/'Q2.2'!I6-1)*100</f>
        <v>-2.9097666771172315</v>
      </c>
      <c r="J6" s="70">
        <f>('Q2.2'!K6/'Q2.2'!J6-1)*100</f>
        <v>7.5641764182910798</v>
      </c>
      <c r="K6" s="70">
        <f>('Q2.2'!L6/'Q2.2'!K6-1)*100</f>
        <v>1.61143589383963</v>
      </c>
      <c r="L6" s="70">
        <f>('Q2.2'!M6/'Q2.2'!L6-1)*100</f>
        <v>6.6386333570970013</v>
      </c>
      <c r="M6" s="70">
        <f>('Q2.2'!N6/'Q2.2'!M6-1)*100</f>
        <v>2.7039840651812641</v>
      </c>
      <c r="N6" s="70">
        <f>('Q2.2'!O6/'Q2.2'!N6-1)*100</f>
        <v>-19.666745729995373</v>
      </c>
      <c r="O6" s="70">
        <f>('Q2.2'!P6/'Q2.2'!O6-1)*100</f>
        <v>14.279232584729629</v>
      </c>
      <c r="P6" s="70">
        <f>('Q2.2'!Q6/'Q2.2'!P6-1)*100</f>
        <v>2.3389684564803837</v>
      </c>
      <c r="Q6" s="70">
        <f>('Q2.2'!R6/'Q2.2'!Q6-1)*100</f>
        <v>11.162046328222019</v>
      </c>
    </row>
    <row r="7" spans="1:17" ht="15" customHeight="1" x14ac:dyDescent="0.25">
      <c r="A7" s="98" t="s">
        <v>67</v>
      </c>
      <c r="B7" s="71">
        <f>('Q2.2'!C7/'Q2.2'!B7-1)*100</f>
        <v>40.081023677196683</v>
      </c>
      <c r="C7" s="71">
        <f>('Q2.2'!D7/'Q2.2'!C7-1)*100</f>
        <v>13.177391957485284</v>
      </c>
      <c r="D7" s="71">
        <f>('Q2.2'!E7/'Q2.2'!D7-1)*100</f>
        <v>11.904013136615909</v>
      </c>
      <c r="E7" s="71">
        <f>('Q2.2'!F7/'Q2.2'!E7-1)*100</f>
        <v>-3.7326667791108603</v>
      </c>
      <c r="F7" s="71">
        <f>('Q2.2'!G7/'Q2.2'!F7-1)*100</f>
        <v>59.364784031794812</v>
      </c>
      <c r="G7" s="71">
        <f>('Q2.2'!H7/'Q2.2'!G7-1)*100</f>
        <v>11.172331396944557</v>
      </c>
      <c r="H7" s="71">
        <f>('Q2.2'!I7/'Q2.2'!H7-1)*100</f>
        <v>1.8705516308359593</v>
      </c>
      <c r="I7" s="71">
        <f>('Q2.2'!J7/'Q2.2'!I7-1)*100</f>
        <v>39.153296789572309</v>
      </c>
      <c r="J7" s="71">
        <f>('Q2.2'!K7/'Q2.2'!J7-1)*100</f>
        <v>-13.221578736144213</v>
      </c>
      <c r="K7" s="71">
        <f>('Q2.2'!L7/'Q2.2'!K7-1)*100</f>
        <v>2.2382173279114292</v>
      </c>
      <c r="L7" s="71">
        <f>('Q2.2'!M7/'Q2.2'!L7-1)*100</f>
        <v>3.9972320564535702</v>
      </c>
      <c r="M7" s="71">
        <f>('Q2.2'!N7/'Q2.2'!M7-1)*100</f>
        <v>-12.187967081788088</v>
      </c>
      <c r="N7" s="71">
        <f>('Q2.2'!O7/'Q2.2'!N7-1)*100</f>
        <v>-14.330963976450562</v>
      </c>
      <c r="O7" s="71">
        <f>('Q2.2'!P7/'Q2.2'!O7-1)*100</f>
        <v>12.817906183256135</v>
      </c>
      <c r="P7" s="71">
        <f>('Q2.2'!Q7/'Q2.2'!P7-1)*100</f>
        <v>44.129224212712991</v>
      </c>
      <c r="Q7" s="71">
        <f>('Q2.2'!R7/'Q2.2'!Q7-1)*100</f>
        <v>6.4526921944304538</v>
      </c>
    </row>
    <row r="8" spans="1:17" ht="15" customHeight="1" x14ac:dyDescent="0.25">
      <c r="A8" s="73" t="s">
        <v>68</v>
      </c>
      <c r="B8" s="70">
        <f>('Q2.2'!C8/'Q2.2'!B8-1)*100</f>
        <v>19.11702104573245</v>
      </c>
      <c r="C8" s="70">
        <f>('Q2.2'!D8/'Q2.2'!C8-1)*100</f>
        <v>-7.6515256547719623</v>
      </c>
      <c r="D8" s="70">
        <f>('Q2.2'!E8/'Q2.2'!D8-1)*100</f>
        <v>-10.963559128705002</v>
      </c>
      <c r="E8" s="70">
        <f>('Q2.2'!F8/'Q2.2'!E8-1)*100</f>
        <v>0.6271584880318537</v>
      </c>
      <c r="F8" s="70">
        <f>('Q2.2'!G8/'Q2.2'!F8-1)*100</f>
        <v>-13.030576768889235</v>
      </c>
      <c r="G8" s="70">
        <f>('Q2.2'!H8/'Q2.2'!G8-1)*100</f>
        <v>0.52997204209572768</v>
      </c>
      <c r="H8" s="70">
        <f>('Q2.2'!I8/'Q2.2'!H8-1)*100</f>
        <v>7.3612376525893586</v>
      </c>
      <c r="I8" s="70">
        <f>('Q2.2'!J8/'Q2.2'!I8-1)*100</f>
        <v>-14.036592932937818</v>
      </c>
      <c r="J8" s="70">
        <f>('Q2.2'!K8/'Q2.2'!J8-1)*100</f>
        <v>-28.604239939817543</v>
      </c>
      <c r="K8" s="70">
        <f>('Q2.2'!L8/'Q2.2'!K8-1)*100</f>
        <v>9.7962851618453648</v>
      </c>
      <c r="L8" s="70">
        <f>('Q2.2'!M8/'Q2.2'!L8-1)*100</f>
        <v>-9.1287291697239592E-2</v>
      </c>
      <c r="M8" s="70">
        <f>('Q2.2'!N8/'Q2.2'!M8-1)*100</f>
        <v>13.0041259499998</v>
      </c>
      <c r="N8" s="70">
        <f>('Q2.2'!O8/'Q2.2'!N8-1)*100</f>
        <v>-17.31937099121852</v>
      </c>
      <c r="O8" s="70">
        <f>('Q2.2'!P8/'Q2.2'!O8-1)*100</f>
        <v>-18.975140073914766</v>
      </c>
      <c r="P8" s="70">
        <f>('Q2.2'!Q8/'Q2.2'!P8-1)*100</f>
        <v>-5.1633875613674824</v>
      </c>
      <c r="Q8" s="70">
        <f>('Q2.2'!R8/'Q2.2'!Q8-1)*100</f>
        <v>-16.754057342224414</v>
      </c>
    </row>
    <row r="9" spans="1:17" ht="15" customHeight="1" x14ac:dyDescent="0.25">
      <c r="A9" s="98" t="s">
        <v>69</v>
      </c>
      <c r="B9" s="71">
        <f>('Q2.2'!C9/'Q2.2'!B9-1)*100</f>
        <v>-3.4258626635917278</v>
      </c>
      <c r="C9" s="71">
        <f>('Q2.2'!D9/'Q2.2'!C9-1)*100</f>
        <v>5.6161238607070452</v>
      </c>
      <c r="D9" s="71">
        <f>('Q2.2'!E9/'Q2.2'!D9-1)*100</f>
        <v>2.5134122743727616</v>
      </c>
      <c r="E9" s="71">
        <f>('Q2.2'!F9/'Q2.2'!E9-1)*100</f>
        <v>2.1882917463760032</v>
      </c>
      <c r="F9" s="71">
        <f>('Q2.2'!G9/'Q2.2'!F9-1)*100</f>
        <v>-2.1715833352801917</v>
      </c>
      <c r="G9" s="71">
        <f>('Q2.2'!H9/'Q2.2'!G9-1)*100</f>
        <v>-8.0162417198821228</v>
      </c>
      <c r="H9" s="71">
        <f>('Q2.2'!I9/'Q2.2'!H9-1)*100</f>
        <v>2.3921897134972614</v>
      </c>
      <c r="I9" s="71">
        <f>('Q2.2'!J9/'Q2.2'!I9-1)*100</f>
        <v>-9.0575786524856881</v>
      </c>
      <c r="J9" s="71">
        <f>('Q2.2'!K9/'Q2.2'!J9-1)*100</f>
        <v>15.824446658717095</v>
      </c>
      <c r="K9" s="71">
        <f>('Q2.2'!L9/'Q2.2'!K9-1)*100</f>
        <v>10.081015588084963</v>
      </c>
      <c r="L9" s="71">
        <f>('Q2.2'!M9/'Q2.2'!L9-1)*100</f>
        <v>9.9365567491567433</v>
      </c>
      <c r="M9" s="71">
        <f>('Q2.2'!N9/'Q2.2'!M9-1)*100</f>
        <v>9.7897122320443231</v>
      </c>
      <c r="N9" s="71">
        <f>('Q2.2'!O9/'Q2.2'!N9-1)*100</f>
        <v>-27.07014314899876</v>
      </c>
      <c r="O9" s="71">
        <f>('Q2.2'!P9/'Q2.2'!O9-1)*100</f>
        <v>8.9223257028393288</v>
      </c>
      <c r="P9" s="71">
        <f>('Q2.2'!Q9/'Q2.2'!P9-1)*100</f>
        <v>28.848031744503878</v>
      </c>
      <c r="Q9" s="71">
        <f>('Q2.2'!R9/'Q2.2'!Q9-1)*100</f>
        <v>-4.6151934793543292</v>
      </c>
    </row>
    <row r="10" spans="1:17" ht="15" customHeight="1" x14ac:dyDescent="0.25">
      <c r="A10" s="100" t="s">
        <v>117</v>
      </c>
      <c r="B10" s="70">
        <f>('Q2.2'!C10/'Q2.2'!B10-1)*100</f>
        <v>7.6758332756518888</v>
      </c>
      <c r="C10" s="70">
        <f>('Q2.2'!D10/'Q2.2'!C10-1)*100</f>
        <v>-8.5999898852931249</v>
      </c>
      <c r="D10" s="70">
        <f>('Q2.2'!E10/'Q2.2'!D10-1)*100</f>
        <v>9.5762995899205006</v>
      </c>
      <c r="E10" s="70">
        <f>('Q2.2'!F10/'Q2.2'!E10-1)*100</f>
        <v>-12.113154742226817</v>
      </c>
      <c r="F10" s="70">
        <f>('Q2.2'!G10/'Q2.2'!F10-1)*100</f>
        <v>-6.2977390597146137</v>
      </c>
      <c r="G10" s="70">
        <f>('Q2.2'!H10/'Q2.2'!G10-1)*100</f>
        <v>8.5117399367126367</v>
      </c>
      <c r="H10" s="70">
        <f>('Q2.2'!I10/'Q2.2'!H10-1)*100</f>
        <v>-10.705219086684881</v>
      </c>
      <c r="I10" s="70">
        <f>('Q2.2'!J10/'Q2.2'!I10-1)*100</f>
        <v>6.935988638592705</v>
      </c>
      <c r="J10" s="70">
        <f>('Q2.2'!K10/'Q2.2'!J10-1)*100</f>
        <v>38.871530099803444</v>
      </c>
      <c r="K10" s="70">
        <f>('Q2.2'!L10/'Q2.2'!K10-1)*100</f>
        <v>16.111758999425806</v>
      </c>
      <c r="L10" s="70">
        <f>('Q2.2'!M10/'Q2.2'!L10-1)*100</f>
        <v>2.9207446866063247</v>
      </c>
      <c r="M10" s="70">
        <f>('Q2.2'!N10/'Q2.2'!M10-1)*100</f>
        <v>2.5984275004532931</v>
      </c>
      <c r="N10" s="70">
        <f>('Q2.2'!O10/'Q2.2'!N10-1)*100</f>
        <v>-36.905675373195109</v>
      </c>
      <c r="O10" s="70">
        <f>('Q2.2'!P10/'Q2.2'!O10-1)*100</f>
        <v>46.547923642434007</v>
      </c>
      <c r="P10" s="70">
        <f>('Q2.2'!Q10/'Q2.2'!P10-1)*100</f>
        <v>9.4436716616383301</v>
      </c>
      <c r="Q10" s="70">
        <f>('Q2.2'!R10/'Q2.2'!Q10-1)*100</f>
        <v>9.396399815428925</v>
      </c>
    </row>
    <row r="11" spans="1:17" ht="15" customHeight="1" x14ac:dyDescent="0.25">
      <c r="A11" s="98" t="s">
        <v>70</v>
      </c>
      <c r="B11" s="71">
        <f>('Q2.2'!C11/'Q2.2'!B11-1)*100</f>
        <v>7.8506096759636934</v>
      </c>
      <c r="C11" s="71">
        <f>('Q2.2'!D11/'Q2.2'!C11-1)*100</f>
        <v>-1.5016624658345079</v>
      </c>
      <c r="D11" s="71">
        <f>('Q2.2'!E11/'Q2.2'!D11-1)*100</f>
        <v>-2.6547467383533752</v>
      </c>
      <c r="E11" s="71">
        <f>('Q2.2'!F11/'Q2.2'!E11-1)*100</f>
        <v>22.650907862008584</v>
      </c>
      <c r="F11" s="71">
        <f>('Q2.2'!G11/'Q2.2'!F11-1)*100</f>
        <v>15.927736370617417</v>
      </c>
      <c r="G11" s="71">
        <f>('Q2.2'!H11/'Q2.2'!G11-1)*100</f>
        <v>2.5905918240588743</v>
      </c>
      <c r="H11" s="71">
        <f>('Q2.2'!I11/'Q2.2'!H11-1)*100</f>
        <v>-10.183877420006027</v>
      </c>
      <c r="I11" s="71">
        <f>('Q2.2'!J11/'Q2.2'!I11-1)*100</f>
        <v>-13.668590588657882</v>
      </c>
      <c r="J11" s="71">
        <f>('Q2.2'!K11/'Q2.2'!J11-1)*100</f>
        <v>-18.426879571970577</v>
      </c>
      <c r="K11" s="71">
        <f>('Q2.2'!L11/'Q2.2'!K11-1)*100</f>
        <v>6.5520154760369431</v>
      </c>
      <c r="L11" s="71">
        <f>('Q2.2'!M11/'Q2.2'!L11-1)*100</f>
        <v>-5.1457940227040755</v>
      </c>
      <c r="M11" s="71">
        <f>('Q2.2'!N11/'Q2.2'!M11-1)*100</f>
        <v>12.754801890844103</v>
      </c>
      <c r="N11" s="71">
        <f>('Q2.2'!O11/'Q2.2'!N11-1)*100</f>
        <v>-70.903582357492283</v>
      </c>
      <c r="O11" s="71">
        <f>('Q2.2'!P11/'Q2.2'!O11-1)*100</f>
        <v>-25.025584675468316</v>
      </c>
      <c r="P11" s="71">
        <f>('Q2.2'!Q11/'Q2.2'!P11-1)*100</f>
        <v>224.54890539584687</v>
      </c>
      <c r="Q11" s="71">
        <f>('Q2.2'!R11/'Q2.2'!Q11-1)*100</f>
        <v>18.143890917606399</v>
      </c>
    </row>
    <row r="12" spans="1:17" ht="15" customHeight="1" x14ac:dyDescent="0.25">
      <c r="A12" s="100" t="s">
        <v>118</v>
      </c>
      <c r="B12" s="70">
        <f>('Q2.2'!C12/'Q2.2'!B12-1)*100</f>
        <v>4.5173729551169162</v>
      </c>
      <c r="C12" s="70">
        <f>('Q2.2'!D12/'Q2.2'!C12-1)*100</f>
        <v>7.4656835656128795</v>
      </c>
      <c r="D12" s="70">
        <f>('Q2.2'!E12/'Q2.2'!D12-1)*100</f>
        <v>-0.15886786636587491</v>
      </c>
      <c r="E12" s="70">
        <f>('Q2.2'!F12/'Q2.2'!E12-1)*100</f>
        <v>2.9984480666616298</v>
      </c>
      <c r="F12" s="70">
        <f>('Q2.2'!G12/'Q2.2'!F12-1)*100</f>
        <v>25.881643424562672</v>
      </c>
      <c r="G12" s="70">
        <f>('Q2.2'!H12/'Q2.2'!G12-1)*100</f>
        <v>-5.9055772684461383</v>
      </c>
      <c r="H12" s="70">
        <f>('Q2.2'!I12/'Q2.2'!H12-1)*100</f>
        <v>-1.8467883462089052</v>
      </c>
      <c r="I12" s="70">
        <f>('Q2.2'!J12/'Q2.2'!I12-1)*100</f>
        <v>-2.5472549172816494</v>
      </c>
      <c r="J12" s="70">
        <f>('Q2.2'!K12/'Q2.2'!J12-1)*100</f>
        <v>-25.208691275616758</v>
      </c>
      <c r="K12" s="70">
        <f>('Q2.2'!L12/'Q2.2'!K12-1)*100</f>
        <v>-2.7526668264341136</v>
      </c>
      <c r="L12" s="70">
        <f>('Q2.2'!M12/'Q2.2'!L12-1)*100</f>
        <v>-7.4791430562381356</v>
      </c>
      <c r="M12" s="70">
        <f>('Q2.2'!N12/'Q2.2'!M12-1)*100</f>
        <v>-1.8069015850753822</v>
      </c>
      <c r="N12" s="70">
        <f>('Q2.2'!O12/'Q2.2'!N12-1)*100</f>
        <v>-4.1529627408315672</v>
      </c>
      <c r="O12" s="70">
        <f>('Q2.2'!P12/'Q2.2'!O12-1)*100</f>
        <v>7.8136582027712453</v>
      </c>
      <c r="P12" s="70">
        <f>('Q2.2'!Q12/'Q2.2'!P12-1)*100</f>
        <v>7.704768972434306</v>
      </c>
      <c r="Q12" s="70">
        <f>('Q2.2'!R12/'Q2.2'!Q12-1)*100</f>
        <v>19.992528243859709</v>
      </c>
    </row>
    <row r="13" spans="1:17" ht="15" customHeight="1" x14ac:dyDescent="0.25">
      <c r="A13" s="98" t="s">
        <v>72</v>
      </c>
      <c r="B13" s="71">
        <f>('Q2.2'!C13/'Q2.2'!B13-1)*100</f>
        <v>20.332186387246654</v>
      </c>
      <c r="C13" s="71">
        <f>('Q2.2'!D13/'Q2.2'!C13-1)*100</f>
        <v>-16.268171444312461</v>
      </c>
      <c r="D13" s="71">
        <f>('Q2.2'!E13/'Q2.2'!D13-1)*100</f>
        <v>-0.498803895177935</v>
      </c>
      <c r="E13" s="71">
        <f>('Q2.2'!F13/'Q2.2'!E13-1)*100</f>
        <v>-2.1161912905074964</v>
      </c>
      <c r="F13" s="71">
        <f>('Q2.2'!G13/'Q2.2'!F13-1)*100</f>
        <v>-0.12782182001687126</v>
      </c>
      <c r="G13" s="71">
        <f>('Q2.2'!H13/'Q2.2'!G13-1)*100</f>
        <v>-1.4263501570133674</v>
      </c>
      <c r="H13" s="71">
        <f>('Q2.2'!I13/'Q2.2'!H13-1)*100</f>
        <v>9.55836187944168</v>
      </c>
      <c r="I13" s="71">
        <f>('Q2.2'!J13/'Q2.2'!I13-1)*100</f>
        <v>1.7458064035073217</v>
      </c>
      <c r="J13" s="71">
        <f>('Q2.2'!K13/'Q2.2'!J13-1)*100</f>
        <v>15.072687226773374</v>
      </c>
      <c r="K13" s="71">
        <f>('Q2.2'!L13/'Q2.2'!K13-1)*100</f>
        <v>-1.9805231559441583</v>
      </c>
      <c r="L13" s="71">
        <f>('Q2.2'!M13/'Q2.2'!L13-1)*100</f>
        <v>7.4081737021068683</v>
      </c>
      <c r="M13" s="71">
        <f>('Q2.2'!N13/'Q2.2'!M13-1)*100</f>
        <v>7.0081265114500191</v>
      </c>
      <c r="N13" s="71">
        <f>('Q2.2'!O13/'Q2.2'!N13-1)*100</f>
        <v>-8.2377682268862884</v>
      </c>
      <c r="O13" s="71">
        <f>('Q2.2'!P13/'Q2.2'!O13-1)*100</f>
        <v>-8.8512898488470544</v>
      </c>
      <c r="P13" s="71">
        <f>('Q2.2'!Q13/'Q2.2'!P13-1)*100</f>
        <v>-1.6832207714498781</v>
      </c>
      <c r="Q13" s="71">
        <f>('Q2.2'!R13/'Q2.2'!Q13-1)*100</f>
        <v>8.2402743607859144</v>
      </c>
    </row>
    <row r="14" spans="1:17" ht="15" customHeight="1" x14ac:dyDescent="0.25">
      <c r="A14" s="73" t="s">
        <v>73</v>
      </c>
      <c r="B14" s="70">
        <f>('Q2.2'!C14/'Q2.2'!B14-1)*100</f>
        <v>4.5515973528005071</v>
      </c>
      <c r="C14" s="70">
        <f>('Q2.2'!D14/'Q2.2'!C14-1)*100</f>
        <v>-2.80738377684836</v>
      </c>
      <c r="D14" s="70">
        <f>('Q2.2'!E14/'Q2.2'!D14-1)*100</f>
        <v>3.1925290276751728</v>
      </c>
      <c r="E14" s="70">
        <f>('Q2.2'!F14/'Q2.2'!E14-1)*100</f>
        <v>1.6224871601474344</v>
      </c>
      <c r="F14" s="70">
        <f>('Q2.2'!G14/'Q2.2'!F14-1)*100</f>
        <v>-8.3710622237098686E-2</v>
      </c>
      <c r="G14" s="70">
        <f>('Q2.2'!H14/'Q2.2'!G14-1)*100</f>
        <v>0.17221969483709465</v>
      </c>
      <c r="H14" s="70">
        <f>('Q2.2'!I14/'Q2.2'!H14-1)*100</f>
        <v>0.30835547284431275</v>
      </c>
      <c r="I14" s="70">
        <f>('Q2.2'!J14/'Q2.2'!I14-1)*100</f>
        <v>2.4939582363282087</v>
      </c>
      <c r="J14" s="70">
        <f>('Q2.2'!K14/'Q2.2'!J14-1)*100</f>
        <v>3.3225664286471002</v>
      </c>
      <c r="K14" s="70">
        <f>('Q2.2'!L14/'Q2.2'!K14-1)*100</f>
        <v>0.43869620568739442</v>
      </c>
      <c r="L14" s="70">
        <f>('Q2.2'!M14/'Q2.2'!L14-1)*100</f>
        <v>2.2612554643489435</v>
      </c>
      <c r="M14" s="70">
        <f>('Q2.2'!N14/'Q2.2'!M14-1)*100</f>
        <v>9.9546319748421865</v>
      </c>
      <c r="N14" s="70">
        <f>('Q2.2'!O14/'Q2.2'!N14-1)*100</f>
        <v>-10.625228992004187</v>
      </c>
      <c r="O14" s="70">
        <f>('Q2.2'!P14/'Q2.2'!O14-1)*100</f>
        <v>6.0233046450456129</v>
      </c>
      <c r="P14" s="70">
        <f>('Q2.2'!Q14/'Q2.2'!P14-1)*100</f>
        <v>10.76278761337257</v>
      </c>
      <c r="Q14" s="70">
        <f>('Q2.2'!R14/'Q2.2'!Q14-1)*100</f>
        <v>6.9828037113729202</v>
      </c>
    </row>
    <row r="15" spans="1:17" ht="15" customHeight="1" x14ac:dyDescent="0.25">
      <c r="A15" s="98" t="s">
        <v>74</v>
      </c>
      <c r="B15" s="71">
        <f>('Q2.2'!C15/'Q2.2'!B15-1)*100</f>
        <v>11.735035918755266</v>
      </c>
      <c r="C15" s="71">
        <f>('Q2.2'!D15/'Q2.2'!C15-1)*100</f>
        <v>-0.12963556819824973</v>
      </c>
      <c r="D15" s="71">
        <f>('Q2.2'!E15/'Q2.2'!D15-1)*100</f>
        <v>23.372321447819509</v>
      </c>
      <c r="E15" s="71">
        <f>('Q2.2'!F15/'Q2.2'!E15-1)*100</f>
        <v>10.344281618764949</v>
      </c>
      <c r="F15" s="71">
        <f>('Q2.2'!G15/'Q2.2'!F15-1)*100</f>
        <v>1.8878503551359005</v>
      </c>
      <c r="G15" s="71">
        <f>('Q2.2'!H15/'Q2.2'!G15-1)*100</f>
        <v>5.1937047582645723</v>
      </c>
      <c r="H15" s="71">
        <f>('Q2.2'!I15/'Q2.2'!H15-1)*100</f>
        <v>-5.1340152255058609</v>
      </c>
      <c r="I15" s="71">
        <f>('Q2.2'!J15/'Q2.2'!I15-1)*100</f>
        <v>26.968354181479981</v>
      </c>
      <c r="J15" s="71">
        <f>('Q2.2'!K15/'Q2.2'!J15-1)*100</f>
        <v>3.363379182791526</v>
      </c>
      <c r="K15" s="71">
        <f>('Q2.2'!L15/'Q2.2'!K15-1)*100</f>
        <v>9.7473410062754127</v>
      </c>
      <c r="L15" s="71">
        <f>('Q2.2'!M15/'Q2.2'!L15-1)*100</f>
        <v>1.0559539297950282</v>
      </c>
      <c r="M15" s="71">
        <f>('Q2.2'!N15/'Q2.2'!M15-1)*100</f>
        <v>-4.1594465382817081</v>
      </c>
      <c r="N15" s="71">
        <f>('Q2.2'!O15/'Q2.2'!N15-1)*100</f>
        <v>-49.318385786170538</v>
      </c>
      <c r="O15" s="71">
        <f>('Q2.2'!P15/'Q2.2'!O15-1)*100</f>
        <v>34.119327894723718</v>
      </c>
      <c r="P15" s="71">
        <f>('Q2.2'!Q15/'Q2.2'!P15-1)*100</f>
        <v>23.89327037537732</v>
      </c>
      <c r="Q15" s="71">
        <f>('Q2.2'!R15/'Q2.2'!Q15-1)*100</f>
        <v>17.165553352368935</v>
      </c>
    </row>
    <row r="16" spans="1:17" ht="15" customHeight="1" x14ac:dyDescent="0.25">
      <c r="A16" s="73" t="s">
        <v>75</v>
      </c>
      <c r="B16" s="70">
        <f>('Q2.2'!C16/'Q2.2'!B16-1)*100</f>
        <v>0.54824927160936898</v>
      </c>
      <c r="C16" s="70">
        <f>('Q2.2'!D16/'Q2.2'!C16-1)*100</f>
        <v>14.097303211393974</v>
      </c>
      <c r="D16" s="70">
        <f>('Q2.2'!E16/'Q2.2'!D16-1)*100</f>
        <v>0.55834748343179808</v>
      </c>
      <c r="E16" s="70">
        <f>('Q2.2'!F16/'Q2.2'!E16-1)*100</f>
        <v>11.88275101498084</v>
      </c>
      <c r="F16" s="70">
        <f>('Q2.2'!G16/'Q2.2'!F16-1)*100</f>
        <v>0.61122145474175049</v>
      </c>
      <c r="G16" s="70">
        <f>('Q2.2'!H16/'Q2.2'!G16-1)*100</f>
        <v>0.4731122115470443</v>
      </c>
      <c r="H16" s="70">
        <f>('Q2.2'!I16/'Q2.2'!H16-1)*100</f>
        <v>6.0941505253250705</v>
      </c>
      <c r="I16" s="70">
        <f>('Q2.2'!J16/'Q2.2'!I16-1)*100</f>
        <v>3.4601717619464845</v>
      </c>
      <c r="J16" s="70">
        <f>('Q2.2'!K16/'Q2.2'!J16-1)*100</f>
        <v>3.1974878709343457</v>
      </c>
      <c r="K16" s="70">
        <f>('Q2.2'!L16/'Q2.2'!K16-1)*100</f>
        <v>-1.0523566674823348</v>
      </c>
      <c r="L16" s="70">
        <f>('Q2.2'!M16/'Q2.2'!L16-1)*100</f>
        <v>6.1460119292743309</v>
      </c>
      <c r="M16" s="70">
        <f>('Q2.2'!N16/'Q2.2'!M16-1)*100</f>
        <v>15.684634627375438</v>
      </c>
      <c r="N16" s="70">
        <f>('Q2.2'!O16/'Q2.2'!N16-1)*100</f>
        <v>-3.2191369123777624</v>
      </c>
      <c r="O16" s="70">
        <f>('Q2.2'!P16/'Q2.2'!O16-1)*100</f>
        <v>0.33575372404859305</v>
      </c>
      <c r="P16" s="70">
        <f>('Q2.2'!Q16/'Q2.2'!P16-1)*100</f>
        <v>1.2817242116581307</v>
      </c>
      <c r="Q16" s="70">
        <f>('Q2.2'!R16/'Q2.2'!Q16-1)*100</f>
        <v>20.083840873691127</v>
      </c>
    </row>
    <row r="17" spans="1:18" ht="15" customHeight="1" x14ac:dyDescent="0.25">
      <c r="A17" s="98" t="s">
        <v>76</v>
      </c>
      <c r="B17" s="71">
        <f>('Q2.2'!C17/'Q2.2'!B17-1)*100</f>
        <v>7.7464891353675736</v>
      </c>
      <c r="C17" s="71">
        <f>('Q2.2'!D17/'Q2.2'!C17-1)*100</f>
        <v>1.5407738748035804</v>
      </c>
      <c r="D17" s="71">
        <f>('Q2.2'!E17/'Q2.2'!D17-1)*100</f>
        <v>5.3081000349945562</v>
      </c>
      <c r="E17" s="71">
        <f>('Q2.2'!F17/'Q2.2'!E17-1)*100</f>
        <v>6.1504195034169706</v>
      </c>
      <c r="F17" s="71">
        <f>('Q2.2'!G17/'Q2.2'!F17-1)*100</f>
        <v>6.5355975899911156</v>
      </c>
      <c r="G17" s="71">
        <f>('Q2.2'!H17/'Q2.2'!G17-1)*100</f>
        <v>-1.2014998250436171</v>
      </c>
      <c r="H17" s="71">
        <f>('Q2.2'!I17/'Q2.2'!H17-1)*100</f>
        <v>3.5254353428662677</v>
      </c>
      <c r="I17" s="71">
        <f>('Q2.2'!J17/'Q2.2'!I17-1)*100</f>
        <v>0.30521020942255728</v>
      </c>
      <c r="J17" s="71">
        <f>('Q2.2'!K17/'Q2.2'!J17-1)*100</f>
        <v>7.1097760955613154</v>
      </c>
      <c r="K17" s="71">
        <f>('Q2.2'!L17/'Q2.2'!K17-1)*100</f>
        <v>-6.6093127613435669</v>
      </c>
      <c r="L17" s="71">
        <f>('Q2.2'!M17/'Q2.2'!L17-1)*100</f>
        <v>2.368907550379129</v>
      </c>
      <c r="M17" s="71">
        <f>('Q2.2'!N17/'Q2.2'!M17-1)*100</f>
        <v>1.4304589566527026</v>
      </c>
      <c r="N17" s="71">
        <f>('Q2.2'!O17/'Q2.2'!N17-1)*100</f>
        <v>-4.7319949247901061</v>
      </c>
      <c r="O17" s="71">
        <f>('Q2.2'!P17/'Q2.2'!O17-1)*100</f>
        <v>17.655640812630047</v>
      </c>
      <c r="P17" s="71">
        <f>('Q2.2'!Q17/'Q2.2'!P17-1)*100</f>
        <v>-3.3801731074451946</v>
      </c>
      <c r="Q17" s="71">
        <f>('Q2.2'!R17/'Q2.2'!Q17-1)*100</f>
        <v>-14.959301570322426</v>
      </c>
    </row>
    <row r="18" spans="1:18" ht="15" customHeight="1" x14ac:dyDescent="0.25">
      <c r="A18" s="73" t="s">
        <v>115</v>
      </c>
      <c r="B18" s="70">
        <f>('Q2.2'!C18/'Q2.2'!B18-1)*100</f>
        <v>7.0890645572033284</v>
      </c>
      <c r="C18" s="70">
        <f>('Q2.2'!D18/'Q2.2'!C18-1)*100</f>
        <v>5.057536659024775</v>
      </c>
      <c r="D18" s="70">
        <f>('Q2.2'!E18/'Q2.2'!D18-1)*100</f>
        <v>9.4059112135896008</v>
      </c>
      <c r="E18" s="70">
        <f>('Q2.2'!F18/'Q2.2'!E18-1)*100</f>
        <v>15.785560466564297</v>
      </c>
      <c r="F18" s="70">
        <f>('Q2.2'!G18/'Q2.2'!F18-1)*100</f>
        <v>-10.939072759072177</v>
      </c>
      <c r="G18" s="70">
        <f>('Q2.2'!H18/'Q2.2'!G18-1)*100</f>
        <v>27.527531981767893</v>
      </c>
      <c r="H18" s="70">
        <f>('Q2.2'!I18/'Q2.2'!H18-1)*100</f>
        <v>6.7186080707744233</v>
      </c>
      <c r="I18" s="70">
        <f>('Q2.2'!J18/'Q2.2'!I18-1)*100</f>
        <v>-1.6218228971267901</v>
      </c>
      <c r="J18" s="70">
        <f>('Q2.2'!K18/'Q2.2'!J18-1)*100</f>
        <v>1.772970669971774</v>
      </c>
      <c r="K18" s="70">
        <f>('Q2.2'!L18/'Q2.2'!K18-1)*100</f>
        <v>10.739640269883676</v>
      </c>
      <c r="L18" s="70">
        <f>('Q2.2'!M18/'Q2.2'!L18-1)*100</f>
        <v>-0.66229602828549172</v>
      </c>
      <c r="M18" s="70">
        <f>('Q2.2'!N18/'Q2.2'!M18-1)*100</f>
        <v>12.47620198699515</v>
      </c>
      <c r="N18" s="70">
        <f>('Q2.2'!O18/'Q2.2'!N18-1)*100</f>
        <v>12.974975510404319</v>
      </c>
      <c r="O18" s="70">
        <f>('Q2.2'!P18/'Q2.2'!O18-1)*100</f>
        <v>25.808864218216844</v>
      </c>
      <c r="P18" s="70">
        <f>('Q2.2'!Q18/'Q2.2'!P18-1)*100</f>
        <v>-10.21015733985725</v>
      </c>
      <c r="Q18" s="70">
        <f>('Q2.2'!R18/'Q2.2'!Q18-1)*100</f>
        <v>-26.953375123534929</v>
      </c>
    </row>
    <row r="19" spans="1:18" ht="15" customHeight="1" x14ac:dyDescent="0.25">
      <c r="A19" s="98" t="s">
        <v>112</v>
      </c>
      <c r="B19" s="71">
        <f>('Q2.2'!C19/'Q2.2'!B19-1)*100</f>
        <v>-3.9716642549767367</v>
      </c>
      <c r="C19" s="71">
        <f>('Q2.2'!D19/'Q2.2'!C19-1)*100</f>
        <v>14.527899804316768</v>
      </c>
      <c r="D19" s="71">
        <f>('Q2.2'!E19/'Q2.2'!D19-1)*100</f>
        <v>1.1367578978791482</v>
      </c>
      <c r="E19" s="71">
        <f>('Q2.2'!F19/'Q2.2'!E19-1)*100</f>
        <v>-1.602064292908334</v>
      </c>
      <c r="F19" s="71">
        <f>('Q2.2'!G19/'Q2.2'!F19-1)*100</f>
        <v>44.42425358046944</v>
      </c>
      <c r="G19" s="71">
        <f>('Q2.2'!H19/'Q2.2'!G19-1)*100</f>
        <v>-12.504805156252974</v>
      </c>
      <c r="H19" s="71">
        <f>('Q2.2'!I19/'Q2.2'!H19-1)*100</f>
        <v>30.365728121512326</v>
      </c>
      <c r="I19" s="71">
        <f>('Q2.2'!J19/'Q2.2'!I19-1)*100</f>
        <v>6.064724445354841</v>
      </c>
      <c r="J19" s="71">
        <f>('Q2.2'!K19/'Q2.2'!J19-1)*100</f>
        <v>-5.7416462620879516</v>
      </c>
      <c r="K19" s="71">
        <f>('Q2.2'!L19/'Q2.2'!K19-1)*100</f>
        <v>4.4971005485184845</v>
      </c>
      <c r="L19" s="71">
        <f>('Q2.2'!M19/'Q2.2'!L19-1)*100</f>
        <v>6.042355366955654</v>
      </c>
      <c r="M19" s="71">
        <f>('Q2.2'!N19/'Q2.2'!M19-1)*100</f>
        <v>20.366485638053323</v>
      </c>
      <c r="N19" s="71">
        <f>('Q2.2'!O19/'Q2.2'!N19-1)*100</f>
        <v>-50.101330787362542</v>
      </c>
      <c r="O19" s="71">
        <f>('Q2.2'!P19/'Q2.2'!O19-1)*100</f>
        <v>40.587827635603361</v>
      </c>
      <c r="P19" s="71">
        <f>('Q2.2'!Q19/'Q2.2'!P19-1)*100</f>
        <v>40.311831792807176</v>
      </c>
      <c r="Q19" s="71">
        <f>('Q2.2'!R19/'Q2.2'!Q19-1)*100</f>
        <v>24.525507464885308</v>
      </c>
    </row>
    <row r="20" spans="1:18" s="67" customFormat="1" ht="15" customHeight="1" x14ac:dyDescent="0.25">
      <c r="A20" s="102" t="s">
        <v>78</v>
      </c>
      <c r="B20" s="72">
        <f>('Q2.2'!C20/'Q2.2'!B20-1)*100</f>
        <v>7.1637866252393989</v>
      </c>
      <c r="C20" s="72">
        <f>('Q2.2'!D20/'Q2.2'!C20-1)*100</f>
        <v>-0.29280361206693861</v>
      </c>
      <c r="D20" s="72">
        <f>('Q2.2'!E20/'Q2.2'!D20-1)*100</f>
        <v>1.5955788681726979</v>
      </c>
      <c r="E20" s="72">
        <f>('Q2.2'!F20/'Q2.2'!E20-1)*100</f>
        <v>3.0323027988602202</v>
      </c>
      <c r="F20" s="72">
        <f>('Q2.2'!G20/'Q2.2'!F20-1)*100</f>
        <v>2.825864048051141</v>
      </c>
      <c r="G20" s="72">
        <f>('Q2.2'!H20/'Q2.2'!G20-1)*100</f>
        <v>0.54167178972994723</v>
      </c>
      <c r="H20" s="72">
        <f>('Q2.2'!I20/'Q2.2'!H20-1)*100</f>
        <v>1.1262262104390963</v>
      </c>
      <c r="I20" s="72">
        <f>('Q2.2'!J20/'Q2.2'!I20-1)*100</f>
        <v>-9.3081002311423688E-3</v>
      </c>
      <c r="J20" s="72">
        <f>('Q2.2'!K20/'Q2.2'!J20-1)*100</f>
        <v>3.3255768313490641</v>
      </c>
      <c r="K20" s="72">
        <f>('Q2.2'!L20/'Q2.2'!K20-1)*100</f>
        <v>3.2018627736479566</v>
      </c>
      <c r="L20" s="72">
        <f>('Q2.2'!M20/'Q2.2'!L20-1)*100</f>
        <v>2.283032459708445</v>
      </c>
      <c r="M20" s="72">
        <f>('Q2.2'!N20/'Q2.2'!M20-1)*100</f>
        <v>7.5161381275860473</v>
      </c>
      <c r="N20" s="72">
        <f>('Q2.2'!O20/'Q2.2'!N20-1)*100</f>
        <v>-21.319844080716454</v>
      </c>
      <c r="O20" s="72">
        <f>('Q2.2'!P20/'Q2.2'!O20-1)*100</f>
        <v>6.9891787146806772</v>
      </c>
      <c r="P20" s="72">
        <f>('Q2.2'!Q20/'Q2.2'!P20-1)*100</f>
        <v>12.373778513687505</v>
      </c>
      <c r="Q20" s="72">
        <f>('Q2.2'!R20/'Q2.2'!Q20-1)*100</f>
        <v>5.4426082805889786</v>
      </c>
      <c r="R20" s="34"/>
    </row>
    <row r="21" spans="1:18" ht="15" customHeight="1" x14ac:dyDescent="0.25">
      <c r="A21" s="73" t="s">
        <v>79</v>
      </c>
      <c r="B21" s="70">
        <f>('Q2.2'!C21/'Q2.2'!B21-1)*100</f>
        <v>6.1716408517676014</v>
      </c>
      <c r="C21" s="70">
        <f>('Q2.2'!D21/'Q2.2'!C21-1)*100</f>
        <v>-9.8114158439915222</v>
      </c>
      <c r="D21" s="70">
        <f>('Q2.2'!E21/'Q2.2'!D21-1)*100</f>
        <v>3.7280668355568647</v>
      </c>
      <c r="E21" s="70">
        <f>('Q2.2'!F21/'Q2.2'!E21-1)*100</f>
        <v>10.601277718290847</v>
      </c>
      <c r="F21" s="70">
        <f>('Q2.2'!G21/'Q2.2'!F21-1)*100</f>
        <v>-10.807351526983533</v>
      </c>
      <c r="G21" s="70">
        <f>('Q2.2'!H21/'Q2.2'!G21-1)*100</f>
        <v>1.3259732553077885</v>
      </c>
      <c r="H21" s="70">
        <f>('Q2.2'!I21/'Q2.2'!H21-1)*100</f>
        <v>-2.5906975683993472</v>
      </c>
      <c r="I21" s="70">
        <f>('Q2.2'!J21/'Q2.2'!I21-1)*100</f>
        <v>8.3866889669983902</v>
      </c>
      <c r="J21" s="70">
        <f>('Q2.2'!K21/'Q2.2'!J21-1)*100</f>
        <v>11.403994806159613</v>
      </c>
      <c r="K21" s="70">
        <f>('Q2.2'!L21/'Q2.2'!K21-1)*100</f>
        <v>14.701446638708472</v>
      </c>
      <c r="L21" s="70">
        <f>('Q2.2'!M21/'Q2.2'!L21-1)*100</f>
        <v>13.675619255407167</v>
      </c>
      <c r="M21" s="70">
        <f>('Q2.2'!N21/'Q2.2'!M21-1)*100</f>
        <v>3.2811618085656136</v>
      </c>
      <c r="N21" s="70">
        <f>('Q2.2'!O21/'Q2.2'!N21-1)*100</f>
        <v>-17.187331709063493</v>
      </c>
      <c r="O21" s="70">
        <f>('Q2.2'!P21/'Q2.2'!O21-1)*100</f>
        <v>7.326743674370273</v>
      </c>
      <c r="P21" s="70">
        <f>('Q2.2'!Q21/'Q2.2'!P21-1)*100</f>
        <v>39.127647876500646</v>
      </c>
      <c r="Q21" s="70">
        <f>('Q2.2'!R21/'Q2.2'!Q21-1)*100</f>
        <v>5.6620210700117024</v>
      </c>
    </row>
    <row r="22" spans="1:18" ht="15" customHeight="1" x14ac:dyDescent="0.25">
      <c r="A22" s="74" t="s">
        <v>80</v>
      </c>
      <c r="B22" s="75">
        <f>('Q2.2'!C22/'Q2.2'!B22-1)*100</f>
        <v>7.0390113190879289</v>
      </c>
      <c r="C22" s="75">
        <f>('Q2.2'!D22/'Q2.2'!C22-1)*100</f>
        <v>-1.503586781409294</v>
      </c>
      <c r="D22" s="75">
        <f>('Q2.2'!E22/'Q2.2'!D22-1)*100</f>
        <v>1.8364191839034927</v>
      </c>
      <c r="E22" s="75">
        <f>('Q2.2'!F22/'Q2.2'!E22-1)*100</f>
        <v>3.9247182091998623</v>
      </c>
      <c r="F22" s="75">
        <f>('Q2.2'!G22/'Q2.2'!F22-1)*100</f>
        <v>1.0836485074268376</v>
      </c>
      <c r="G22" s="75">
        <f>('Q2.2'!H22/'Q2.2'!G22-1)*100</f>
        <v>0.6321366952426688</v>
      </c>
      <c r="H22" s="75">
        <f>('Q2.2'!I22/'Q2.2'!H22-1)*100</f>
        <v>0.69666685023597186</v>
      </c>
      <c r="I22" s="75">
        <f>('Q2.2'!J22/'Q2.2'!I22-1)*100</f>
        <v>0.93602650776081209</v>
      </c>
      <c r="J22" s="75">
        <f>('Q2.2'!K22/'Q2.2'!J22-1)*100</f>
        <v>4.2807148266237105</v>
      </c>
      <c r="K22" s="75">
        <f>('Q2.2'!L22/'Q2.2'!K22-1)*100</f>
        <v>4.5513148374279444</v>
      </c>
      <c r="L22" s="75">
        <f>('Q2.2'!M22/'Q2.2'!L22-1)*100</f>
        <v>3.7069645796063977</v>
      </c>
      <c r="M22" s="75">
        <f>('Q2.2'!N22/'Q2.2'!M22-1)*100</f>
        <v>6.9478263249208805</v>
      </c>
      <c r="N22" s="75">
        <f>('Q2.2'!O22/'Q2.2'!N22-1)*100</f>
        <v>-20.805275915089538</v>
      </c>
      <c r="O22" s="75">
        <f>('Q2.2'!P22/'Q2.2'!O22-1)*100</f>
        <v>7.0335301032589337</v>
      </c>
      <c r="P22" s="75">
        <f>('Q2.2'!Q22/'Q2.2'!P22-1)*100</f>
        <v>15.8436757298708</v>
      </c>
      <c r="Q22" s="75">
        <f>('Q2.2'!R22/'Q2.2'!Q22-1)*100</f>
        <v>5.475435896089631</v>
      </c>
    </row>
    <row r="24" spans="1:18" ht="15" customHeight="1" x14ac:dyDescent="0.25">
      <c r="A24" s="34" t="s">
        <v>119</v>
      </c>
    </row>
    <row r="25" spans="1:18" ht="15" customHeight="1" x14ac:dyDescent="0.25">
      <c r="A25" s="32" t="s">
        <v>113</v>
      </c>
    </row>
    <row r="26" spans="1:18" ht="15" customHeight="1" x14ac:dyDescent="0.25">
      <c r="A26" s="86" t="s">
        <v>155</v>
      </c>
    </row>
  </sheetData>
  <pageMargins left="0.28999999999999998" right="0.7" top="0.89718750000000003" bottom="0.75" header="0.3" footer="0.3"/>
  <pageSetup paperSize="9" scale="87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R30"/>
  <sheetViews>
    <sheetView showGridLines="0" view="pageLayout" zoomScaleNormal="100" workbookViewId="0">
      <selection activeCell="A30" sqref="A30"/>
    </sheetView>
  </sheetViews>
  <sheetFormatPr defaultColWidth="8.7109375" defaultRowHeight="15" customHeight="1" x14ac:dyDescent="0.25"/>
  <cols>
    <col min="1" max="1" width="31.28515625" style="86" customWidth="1"/>
    <col min="2" max="17" width="8.42578125" style="34" bestFit="1" customWidth="1"/>
    <col min="18" max="18" width="8.42578125" style="34" customWidth="1"/>
    <col min="19" max="16384" width="8.7109375" style="34"/>
  </cols>
  <sheetData>
    <row r="1" spans="1:18" ht="15" customHeight="1" x14ac:dyDescent="0.25">
      <c r="A1" s="76" t="s">
        <v>138</v>
      </c>
    </row>
    <row r="2" spans="1:18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134</v>
      </c>
    </row>
    <row r="3" spans="1:18" ht="15" customHeight="1" x14ac:dyDescent="0.25">
      <c r="A3" s="80" t="s">
        <v>83</v>
      </c>
      <c r="B3" s="81">
        <v>105646.62127263173</v>
      </c>
      <c r="C3" s="81">
        <v>112715.01854916716</v>
      </c>
      <c r="D3" s="81">
        <v>120121.48974473593</v>
      </c>
      <c r="E3" s="81">
        <v>121606.79686083016</v>
      </c>
      <c r="F3" s="81">
        <v>129643.77017942697</v>
      </c>
      <c r="G3" s="81">
        <v>132965.41576904966</v>
      </c>
      <c r="H3" s="81">
        <v>136773.78841305841</v>
      </c>
      <c r="I3" s="81">
        <v>138711.1055416227</v>
      </c>
      <c r="J3" s="81">
        <v>142654.087</v>
      </c>
      <c r="K3" s="81">
        <v>154670.67800000001</v>
      </c>
      <c r="L3" s="81">
        <v>169186.24299999999</v>
      </c>
      <c r="M3" s="81">
        <v>178485.79299999998</v>
      </c>
      <c r="N3" s="81">
        <v>192459.851</v>
      </c>
      <c r="O3" s="81">
        <v>174282.932</v>
      </c>
      <c r="P3" s="81">
        <v>195105.12899999999</v>
      </c>
      <c r="Q3" s="81">
        <v>230317.07699999999</v>
      </c>
      <c r="R3" s="81">
        <v>252509.974472223</v>
      </c>
    </row>
    <row r="4" spans="1:18" ht="15" customHeight="1" x14ac:dyDescent="0.25">
      <c r="A4" s="82" t="s">
        <v>84</v>
      </c>
      <c r="B4" s="83">
        <v>80567.203067920389</v>
      </c>
      <c r="C4" s="83">
        <v>85936.292998974051</v>
      </c>
      <c r="D4" s="83">
        <v>91023.873125414728</v>
      </c>
      <c r="E4" s="83">
        <v>91534.129965729153</v>
      </c>
      <c r="F4" s="83">
        <v>97375.3781571461</v>
      </c>
      <c r="G4" s="83">
        <v>102390.55472086606</v>
      </c>
      <c r="H4" s="83">
        <v>105169.65406172276</v>
      </c>
      <c r="I4" s="83">
        <v>105152.90703023941</v>
      </c>
      <c r="J4" s="83">
        <v>107420.689</v>
      </c>
      <c r="K4" s="83">
        <v>118100.71400000001</v>
      </c>
      <c r="L4" s="83">
        <v>134487.10399999999</v>
      </c>
      <c r="M4" s="83">
        <v>141142.29399999999</v>
      </c>
      <c r="N4" s="83">
        <v>148505.698</v>
      </c>
      <c r="O4" s="83">
        <v>128917.06400000001</v>
      </c>
      <c r="P4" s="83">
        <v>144251.269</v>
      </c>
      <c r="Q4" s="83">
        <v>177618.89900000003</v>
      </c>
      <c r="R4" s="83">
        <v>196396.09330002643</v>
      </c>
    </row>
    <row r="5" spans="1:18" ht="15" customHeight="1" x14ac:dyDescent="0.25">
      <c r="A5" s="84" t="s">
        <v>140</v>
      </c>
      <c r="B5" s="85">
        <v>25079.418204711343</v>
      </c>
      <c r="C5" s="85">
        <v>26778.725550193099</v>
      </c>
      <c r="D5" s="85">
        <v>29097.616619321198</v>
      </c>
      <c r="E5" s="85">
        <v>30072.666895100996</v>
      </c>
      <c r="F5" s="85">
        <v>32268.392022280848</v>
      </c>
      <c r="G5" s="85">
        <v>30574.861048183633</v>
      </c>
      <c r="H5" s="85">
        <v>31604.134351335655</v>
      </c>
      <c r="I5" s="85">
        <v>33558.198511383322</v>
      </c>
      <c r="J5" s="85">
        <v>35233.398000000001</v>
      </c>
      <c r="K5" s="85">
        <v>36569.964</v>
      </c>
      <c r="L5" s="85">
        <v>34699.139000000003</v>
      </c>
      <c r="M5" s="85">
        <v>37343.499000000003</v>
      </c>
      <c r="N5" s="85">
        <v>43954.152999999998</v>
      </c>
      <c r="O5" s="85">
        <v>45365.868000000002</v>
      </c>
      <c r="P5" s="85">
        <v>50853.86</v>
      </c>
      <c r="Q5" s="85">
        <v>52698.177999999993</v>
      </c>
      <c r="R5" s="85">
        <v>56113.881172196569</v>
      </c>
    </row>
    <row r="6" spans="1:18" ht="15" customHeight="1" x14ac:dyDescent="0.25">
      <c r="A6" s="86" t="s">
        <v>85</v>
      </c>
      <c r="B6" s="83">
        <v>62863.652903657603</v>
      </c>
      <c r="C6" s="83">
        <v>67815.023199997318</v>
      </c>
      <c r="D6" s="83">
        <v>61317.615898391763</v>
      </c>
      <c r="E6" s="83">
        <v>68317.6706591455</v>
      </c>
      <c r="F6" s="83">
        <v>72876.246140228031</v>
      </c>
      <c r="G6" s="83">
        <v>58133.97252181347</v>
      </c>
      <c r="H6" s="83">
        <v>50542.582529191553</v>
      </c>
      <c r="I6" s="83">
        <v>59336.372175233482</v>
      </c>
      <c r="J6" s="83">
        <v>51670.523999999961</v>
      </c>
      <c r="K6" s="83">
        <v>52656.709999999992</v>
      </c>
      <c r="L6" s="83">
        <v>57189.236000000004</v>
      </c>
      <c r="M6" s="83">
        <v>56617.705000000053</v>
      </c>
      <c r="N6" s="83">
        <v>51978.817000000032</v>
      </c>
      <c r="O6" s="83">
        <v>51065.605000000003</v>
      </c>
      <c r="P6" s="83">
        <v>53076.655999999995</v>
      </c>
      <c r="Q6" s="83">
        <v>51553.991999999962</v>
      </c>
      <c r="R6" s="83">
        <v>51904.272341252494</v>
      </c>
    </row>
    <row r="7" spans="1:18" ht="15" customHeight="1" x14ac:dyDescent="0.25">
      <c r="A7" s="87" t="s">
        <v>86</v>
      </c>
      <c r="B7" s="85">
        <v>44876.746729741382</v>
      </c>
      <c r="C7" s="85">
        <v>50696.808101346047</v>
      </c>
      <c r="D7" s="85">
        <v>43049.271178617033</v>
      </c>
      <c r="E7" s="85">
        <v>46020.178177656948</v>
      </c>
      <c r="F7" s="85">
        <v>53343.533392609606</v>
      </c>
      <c r="G7" s="85">
        <v>61865.336823142708</v>
      </c>
      <c r="H7" s="85">
        <v>63233.394130580935</v>
      </c>
      <c r="I7" s="85">
        <v>63154.720914426522</v>
      </c>
      <c r="J7" s="85">
        <v>71538.563999999998</v>
      </c>
      <c r="K7" s="85">
        <v>76476.978000000003</v>
      </c>
      <c r="L7" s="85">
        <v>82158.343999999997</v>
      </c>
      <c r="M7" s="85">
        <v>94477.634000000005</v>
      </c>
      <c r="N7" s="85">
        <v>103605.11599999999</v>
      </c>
      <c r="O7" s="85">
        <v>44597.219999999994</v>
      </c>
      <c r="P7" s="85">
        <v>45617.235999999997</v>
      </c>
      <c r="Q7" s="85">
        <v>91150.803</v>
      </c>
      <c r="R7" s="85">
        <v>98961.85159370894</v>
      </c>
    </row>
    <row r="8" spans="1:18" ht="15" customHeight="1" x14ac:dyDescent="0.25">
      <c r="A8" s="82" t="s">
        <v>87</v>
      </c>
      <c r="B8" s="83">
        <v>2221.9104915713519</v>
      </c>
      <c r="C8" s="83">
        <v>3088.6297445617856</v>
      </c>
      <c r="D8" s="83">
        <v>2844.296888802277</v>
      </c>
      <c r="E8" s="83">
        <v>4121.2151214443438</v>
      </c>
      <c r="F8" s="83">
        <v>5335.8248154163857</v>
      </c>
      <c r="G8" s="83">
        <v>4968.249515196354</v>
      </c>
      <c r="H8" s="83">
        <v>6019.9298170397506</v>
      </c>
      <c r="I8" s="83">
        <v>7381.6460157442971</v>
      </c>
      <c r="J8" s="83">
        <v>13903.394000000002</v>
      </c>
      <c r="K8" s="83">
        <v>12412.710999999999</v>
      </c>
      <c r="L8" s="83">
        <v>13944.048000000001</v>
      </c>
      <c r="M8" s="83">
        <v>23163.574999999997</v>
      </c>
      <c r="N8" s="83">
        <v>22792.983</v>
      </c>
      <c r="O8" s="83">
        <v>10518.619000000001</v>
      </c>
      <c r="P8" s="83">
        <v>14338.09</v>
      </c>
      <c r="Q8" s="83">
        <v>27042.296000000002</v>
      </c>
      <c r="R8" s="83">
        <v>26191.313029640001</v>
      </c>
    </row>
    <row r="9" spans="1:18" ht="15" customHeight="1" x14ac:dyDescent="0.25">
      <c r="A9" s="82" t="s">
        <v>88</v>
      </c>
      <c r="B9" s="83">
        <v>42654.836238170028</v>
      </c>
      <c r="C9" s="83">
        <v>47608.178356784265</v>
      </c>
      <c r="D9" s="83">
        <v>40204.974289814745</v>
      </c>
      <c r="E9" s="83">
        <v>41898.963056212604</v>
      </c>
      <c r="F9" s="83">
        <v>48007.708577193218</v>
      </c>
      <c r="G9" s="83">
        <v>56897.087307946356</v>
      </c>
      <c r="H9" s="83">
        <v>57213.464313541175</v>
      </c>
      <c r="I9" s="83">
        <v>55773.074898682222</v>
      </c>
      <c r="J9" s="83">
        <v>57635.17</v>
      </c>
      <c r="K9" s="83">
        <v>64064.267</v>
      </c>
      <c r="L9" s="83">
        <v>68214.296000000002</v>
      </c>
      <c r="M9" s="83">
        <v>71314.058999999994</v>
      </c>
      <c r="N9" s="83">
        <v>80812.133000000002</v>
      </c>
      <c r="O9" s="83">
        <v>34078.601000000002</v>
      </c>
      <c r="P9" s="83">
        <v>31279.146000000001</v>
      </c>
      <c r="Q9" s="83">
        <v>64108.506999999998</v>
      </c>
      <c r="R9" s="83">
        <v>72770.53856406892</v>
      </c>
    </row>
    <row r="10" spans="1:18" ht="15" customHeight="1" x14ac:dyDescent="0.25">
      <c r="A10" s="87" t="s">
        <v>89</v>
      </c>
      <c r="B10" s="85">
        <v>80402.719906030732</v>
      </c>
      <c r="C10" s="85">
        <v>83596.860850510508</v>
      </c>
      <c r="D10" s="85">
        <v>76236.004821744733</v>
      </c>
      <c r="E10" s="85">
        <v>83981.735697632612</v>
      </c>
      <c r="F10" s="85">
        <v>93598.203712264571</v>
      </c>
      <c r="G10" s="85">
        <v>87829.556114005842</v>
      </c>
      <c r="H10" s="85">
        <v>82003.063072830861</v>
      </c>
      <c r="I10" s="85">
        <v>91651.551631282724</v>
      </c>
      <c r="J10" s="85">
        <v>91952.361000000004</v>
      </c>
      <c r="K10" s="85">
        <v>99402.290999999997</v>
      </c>
      <c r="L10" s="85">
        <v>113238.647</v>
      </c>
      <c r="M10" s="85">
        <v>123594.89500000002</v>
      </c>
      <c r="N10" s="85">
        <v>126215.19500000001</v>
      </c>
      <c r="O10" s="85">
        <v>93625.96</v>
      </c>
      <c r="P10" s="85">
        <v>102530.167</v>
      </c>
      <c r="Q10" s="85">
        <v>137394.212</v>
      </c>
      <c r="R10" s="85">
        <v>145421.08871477534</v>
      </c>
    </row>
    <row r="11" spans="1:18" ht="15" customHeight="1" x14ac:dyDescent="0.25">
      <c r="A11" s="82" t="s">
        <v>90</v>
      </c>
      <c r="B11" s="83">
        <v>62344.422428148238</v>
      </c>
      <c r="C11" s="83">
        <v>64005.278248714654</v>
      </c>
      <c r="D11" s="83">
        <v>56989.559216505186</v>
      </c>
      <c r="E11" s="83">
        <v>64446.756691194612</v>
      </c>
      <c r="F11" s="83">
        <v>74630.614498560797</v>
      </c>
      <c r="G11" s="83">
        <v>65430.356995728034</v>
      </c>
      <c r="H11" s="83">
        <v>59576.857258874814</v>
      </c>
      <c r="I11" s="83">
        <v>67807.067114409889</v>
      </c>
      <c r="J11" s="83">
        <v>68101.054999999978</v>
      </c>
      <c r="K11" s="83">
        <v>72905.217000000004</v>
      </c>
      <c r="L11" s="83">
        <v>87221.884999999995</v>
      </c>
      <c r="M11" s="83">
        <v>93938.167000000001</v>
      </c>
      <c r="N11" s="83">
        <v>96480.406000000003</v>
      </c>
      <c r="O11" s="83">
        <v>75897.467999999993</v>
      </c>
      <c r="P11" s="83">
        <v>85968.902000000002</v>
      </c>
      <c r="Q11" s="83">
        <v>117900.132</v>
      </c>
      <c r="R11" s="83">
        <v>117093.51672257</v>
      </c>
    </row>
    <row r="12" spans="1:18" ht="15" customHeight="1" x14ac:dyDescent="0.25">
      <c r="A12" s="82" t="s">
        <v>91</v>
      </c>
      <c r="B12" s="83">
        <v>18058.29747788249</v>
      </c>
      <c r="C12" s="83">
        <v>19591.582601795846</v>
      </c>
      <c r="D12" s="83">
        <v>19246.445605239558</v>
      </c>
      <c r="E12" s="83">
        <v>19534.979006437992</v>
      </c>
      <c r="F12" s="83">
        <v>18967.589213703774</v>
      </c>
      <c r="G12" s="83">
        <v>22399.199118277822</v>
      </c>
      <c r="H12" s="83">
        <v>22426.205813956061</v>
      </c>
      <c r="I12" s="83">
        <v>23844.484516872821</v>
      </c>
      <c r="J12" s="83">
        <v>23851.305999999997</v>
      </c>
      <c r="K12" s="83">
        <v>26497.074000000001</v>
      </c>
      <c r="L12" s="83">
        <v>26016.761999999999</v>
      </c>
      <c r="M12" s="83">
        <v>29656.728000000006</v>
      </c>
      <c r="N12" s="83">
        <v>29734.789000000001</v>
      </c>
      <c r="O12" s="83">
        <v>17728.491999999995</v>
      </c>
      <c r="P12" s="83">
        <v>16561.264999999999</v>
      </c>
      <c r="Q12" s="83">
        <v>19494.080000000002</v>
      </c>
      <c r="R12" s="83">
        <v>28327.571992205303</v>
      </c>
    </row>
    <row r="13" spans="1:18" ht="15" customHeight="1" x14ac:dyDescent="0.25">
      <c r="A13" s="88" t="s">
        <v>93</v>
      </c>
      <c r="B13" s="89">
        <v>132984.30100000001</v>
      </c>
      <c r="C13" s="89">
        <v>147629.989</v>
      </c>
      <c r="D13" s="89">
        <v>148252.372</v>
      </c>
      <c r="E13" s="89">
        <v>151962.91</v>
      </c>
      <c r="F13" s="89">
        <v>162265.34600000002</v>
      </c>
      <c r="G13" s="89">
        <v>165135.16899999999</v>
      </c>
      <c r="H13" s="89">
        <v>168546.70200000002</v>
      </c>
      <c r="I13" s="89">
        <v>169550.647</v>
      </c>
      <c r="J13" s="89">
        <v>173910.81400000001</v>
      </c>
      <c r="K13" s="89">
        <v>184402.07500000001</v>
      </c>
      <c r="L13" s="89">
        <v>195295.17600000001</v>
      </c>
      <c r="M13" s="89">
        <v>205986.23700000002</v>
      </c>
      <c r="N13" s="89">
        <v>221828.58900000001</v>
      </c>
      <c r="O13" s="89">
        <v>176319.79699999999</v>
      </c>
      <c r="P13" s="89">
        <v>191268.85399999999</v>
      </c>
      <c r="Q13" s="89">
        <v>235627.65999999995</v>
      </c>
      <c r="R13" s="89">
        <v>257955.0096924091</v>
      </c>
    </row>
    <row r="14" spans="1:18" ht="15" customHeight="1" x14ac:dyDescent="0.25">
      <c r="A14" s="90"/>
    </row>
    <row r="15" spans="1:18" ht="15" customHeight="1" x14ac:dyDescent="0.25">
      <c r="A15" s="110" t="s">
        <v>124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134</v>
      </c>
    </row>
    <row r="16" spans="1:18" ht="15" customHeight="1" x14ac:dyDescent="0.25">
      <c r="A16" s="80" t="s">
        <v>83</v>
      </c>
      <c r="B16" s="108"/>
      <c r="C16" s="91">
        <f t="shared" ref="C16:R26" si="0">+(C3/B3-1)*100</f>
        <v>6.6906041966971364</v>
      </c>
      <c r="D16" s="91">
        <f t="shared" si="0"/>
        <v>6.5709710124724818</v>
      </c>
      <c r="E16" s="91">
        <f t="shared" si="0"/>
        <v>1.2365040753745005</v>
      </c>
      <c r="F16" s="91">
        <f t="shared" si="0"/>
        <v>6.6089836473486985</v>
      </c>
      <c r="G16" s="91">
        <f t="shared" si="0"/>
        <v>2.5621328236794971</v>
      </c>
      <c r="H16" s="91">
        <f t="shared" si="0"/>
        <v>2.8641828568592542</v>
      </c>
      <c r="I16" s="91">
        <f t="shared" si="0"/>
        <v>1.4164388886513724</v>
      </c>
      <c r="J16" s="91">
        <f t="shared" si="0"/>
        <v>2.8425852731698731</v>
      </c>
      <c r="K16" s="91">
        <f t="shared" si="0"/>
        <v>8.4235869106224825</v>
      </c>
      <c r="L16" s="91">
        <f t="shared" si="0"/>
        <v>9.3848201790386998</v>
      </c>
      <c r="M16" s="91">
        <f t="shared" si="0"/>
        <v>5.4966348534614573</v>
      </c>
      <c r="N16" s="91">
        <f t="shared" si="0"/>
        <v>7.8292270578645073</v>
      </c>
      <c r="O16" s="91">
        <f t="shared" si="0"/>
        <v>-9.4445251337121672</v>
      </c>
      <c r="P16" s="91">
        <f t="shared" si="0"/>
        <v>11.947352939873635</v>
      </c>
      <c r="Q16" s="91">
        <f t="shared" si="0"/>
        <v>18.047679310368103</v>
      </c>
      <c r="R16" s="91">
        <f t="shared" si="0"/>
        <v>9.6358019827696104</v>
      </c>
    </row>
    <row r="17" spans="1:18" ht="15" customHeight="1" x14ac:dyDescent="0.25">
      <c r="A17" s="82" t="s">
        <v>84</v>
      </c>
      <c r="C17" s="92">
        <f t="shared" si="0"/>
        <v>6.6641135928814155</v>
      </c>
      <c r="D17" s="92">
        <f t="shared" si="0"/>
        <v>5.9201763875262881</v>
      </c>
      <c r="E17" s="92">
        <f t="shared" si="0"/>
        <v>0.56057474022379594</v>
      </c>
      <c r="F17" s="92">
        <f t="shared" si="0"/>
        <v>6.3814974737881336</v>
      </c>
      <c r="G17" s="92">
        <f t="shared" si="0"/>
        <v>5.1503538765481194</v>
      </c>
      <c r="H17" s="92">
        <f t="shared" si="0"/>
        <v>2.7142145566385389</v>
      </c>
      <c r="I17" s="92">
        <f t="shared" si="0"/>
        <v>-1.5923824826424848E-2</v>
      </c>
      <c r="J17" s="92">
        <f t="shared" si="0"/>
        <v>2.156651712071489</v>
      </c>
      <c r="K17" s="92">
        <f t="shared" si="0"/>
        <v>9.9422421317740817</v>
      </c>
      <c r="L17" s="92">
        <f t="shared" si="0"/>
        <v>13.874928817111121</v>
      </c>
      <c r="M17" s="92">
        <f t="shared" si="0"/>
        <v>4.948571128425816</v>
      </c>
      <c r="N17" s="92">
        <f t="shared" si="0"/>
        <v>5.2170074549022116</v>
      </c>
      <c r="O17" s="92">
        <f t="shared" si="0"/>
        <v>-13.190493202489773</v>
      </c>
      <c r="P17" s="92">
        <f t="shared" si="0"/>
        <v>11.894627851593009</v>
      </c>
      <c r="Q17" s="92">
        <f t="shared" si="0"/>
        <v>23.131602398589667</v>
      </c>
      <c r="R17" s="92">
        <f t="shared" si="0"/>
        <v>10.571619577501368</v>
      </c>
    </row>
    <row r="18" spans="1:18" ht="15" customHeight="1" x14ac:dyDescent="0.25">
      <c r="A18" s="84" t="s">
        <v>140</v>
      </c>
      <c r="B18" s="108"/>
      <c r="C18" s="93">
        <f t="shared" si="0"/>
        <v>6.7757048094621686</v>
      </c>
      <c r="D18" s="93">
        <f t="shared" si="0"/>
        <v>8.6594526867294306</v>
      </c>
      <c r="E18" s="93">
        <f t="shared" si="0"/>
        <v>3.3509626872063158</v>
      </c>
      <c r="F18" s="93">
        <f t="shared" si="0"/>
        <v>7.301398092955802</v>
      </c>
      <c r="G18" s="93">
        <f t="shared" si="0"/>
        <v>-5.2482657732925038</v>
      </c>
      <c r="H18" s="93">
        <f t="shared" si="0"/>
        <v>3.3664038620812242</v>
      </c>
      <c r="I18" s="93">
        <f t="shared" si="0"/>
        <v>6.182938403959426</v>
      </c>
      <c r="J18" s="93">
        <f t="shared" si="0"/>
        <v>4.9919231750430004</v>
      </c>
      <c r="K18" s="93">
        <f t="shared" si="0"/>
        <v>3.7934632362169429</v>
      </c>
      <c r="L18" s="93">
        <f t="shared" si="0"/>
        <v>-5.1157419788545493</v>
      </c>
      <c r="M18" s="93">
        <f t="shared" si="0"/>
        <v>7.6208230988094483</v>
      </c>
      <c r="N18" s="93">
        <f t="shared" si="0"/>
        <v>17.702288690194766</v>
      </c>
      <c r="O18" s="93">
        <f t="shared" si="0"/>
        <v>3.211789793788089</v>
      </c>
      <c r="P18" s="93">
        <f t="shared" si="0"/>
        <v>12.097182842395959</v>
      </c>
      <c r="Q18" s="93">
        <f t="shared" si="0"/>
        <v>3.6267020831850072</v>
      </c>
      <c r="R18" s="93">
        <f t="shared" si="0"/>
        <v>6.481634283820159</v>
      </c>
    </row>
    <row r="19" spans="1:18" ht="15" customHeight="1" x14ac:dyDescent="0.25">
      <c r="A19" s="86" t="s">
        <v>85</v>
      </c>
      <c r="C19" s="92">
        <f t="shared" si="0"/>
        <v>7.8763642703487013</v>
      </c>
      <c r="D19" s="92">
        <f t="shared" si="0"/>
        <v>-9.5810736250044002</v>
      </c>
      <c r="E19" s="92">
        <f t="shared" si="0"/>
        <v>11.416058270030248</v>
      </c>
      <c r="F19" s="92">
        <f t="shared" si="0"/>
        <v>6.6726154991824105</v>
      </c>
      <c r="G19" s="92">
        <f t="shared" si="0"/>
        <v>-20.22918906943638</v>
      </c>
      <c r="H19" s="92">
        <f t="shared" si="0"/>
        <v>-13.058440122552128</v>
      </c>
      <c r="I19" s="92">
        <f t="shared" si="0"/>
        <v>17.398773877379448</v>
      </c>
      <c r="J19" s="92">
        <f t="shared" si="0"/>
        <v>-12.919307153788518</v>
      </c>
      <c r="K19" s="92">
        <f t="shared" si="0"/>
        <v>1.9086046040485805</v>
      </c>
      <c r="L19" s="92">
        <f t="shared" si="0"/>
        <v>8.6076893144292796</v>
      </c>
      <c r="M19" s="92">
        <f t="shared" si="0"/>
        <v>-0.99936813284225989</v>
      </c>
      <c r="N19" s="92">
        <f t="shared" si="0"/>
        <v>-8.193352238491503</v>
      </c>
      <c r="O19" s="92">
        <f t="shared" si="0"/>
        <v>-1.756892620314976</v>
      </c>
      <c r="P19" s="92">
        <f t="shared" si="0"/>
        <v>3.9381712994490004</v>
      </c>
      <c r="Q19" s="92">
        <f t="shared" si="0"/>
        <v>-2.8688016818543272</v>
      </c>
      <c r="R19" s="92">
        <f t="shared" si="0"/>
        <v>0.67944368159216229</v>
      </c>
    </row>
    <row r="20" spans="1:18" ht="15" customHeight="1" x14ac:dyDescent="0.25">
      <c r="A20" s="87" t="s">
        <v>86</v>
      </c>
      <c r="B20" s="108"/>
      <c r="C20" s="93">
        <f t="shared" si="0"/>
        <v>12.968991283290832</v>
      </c>
      <c r="D20" s="93">
        <f t="shared" si="0"/>
        <v>-15.084848946389517</v>
      </c>
      <c r="E20" s="93">
        <f t="shared" si="0"/>
        <v>6.9011783886264499</v>
      </c>
      <c r="F20" s="93">
        <f t="shared" si="0"/>
        <v>15.913356933737788</v>
      </c>
      <c r="G20" s="93">
        <f t="shared" si="0"/>
        <v>15.975326133371093</v>
      </c>
      <c r="H20" s="93">
        <f t="shared" si="0"/>
        <v>2.2113470607121322</v>
      </c>
      <c r="I20" s="93">
        <f t="shared" si="0"/>
        <v>-0.12441719638194293</v>
      </c>
      <c r="J20" s="93">
        <f t="shared" si="0"/>
        <v>13.275085320911217</v>
      </c>
      <c r="K20" s="93">
        <f t="shared" si="0"/>
        <v>6.9031494677472161</v>
      </c>
      <c r="L20" s="93">
        <f t="shared" si="0"/>
        <v>7.4288578714498898</v>
      </c>
      <c r="M20" s="93">
        <f t="shared" si="0"/>
        <v>14.994569510797362</v>
      </c>
      <c r="N20" s="93">
        <f t="shared" si="0"/>
        <v>9.6609976494542504</v>
      </c>
      <c r="O20" s="93">
        <f t="shared" si="0"/>
        <v>-56.954616024946112</v>
      </c>
      <c r="P20" s="93">
        <f t="shared" si="0"/>
        <v>2.2871739538921965</v>
      </c>
      <c r="Q20" s="93">
        <f t="shared" si="0"/>
        <v>99.816584678650869</v>
      </c>
      <c r="R20" s="93">
        <f t="shared" si="0"/>
        <v>8.5693689321737931</v>
      </c>
    </row>
    <row r="21" spans="1:18" ht="15" customHeight="1" x14ac:dyDescent="0.25">
      <c r="A21" s="82" t="s">
        <v>87</v>
      </c>
      <c r="C21" s="92">
        <f t="shared" si="0"/>
        <v>39.007838357047554</v>
      </c>
      <c r="D21" s="92">
        <f t="shared" si="0"/>
        <v>-7.9107201563965557</v>
      </c>
      <c r="E21" s="92">
        <f t="shared" si="0"/>
        <v>44.893985493187131</v>
      </c>
      <c r="F21" s="92">
        <f t="shared" si="0"/>
        <v>29.472125530451887</v>
      </c>
      <c r="G21" s="92">
        <f t="shared" si="0"/>
        <v>-6.8888187475350531</v>
      </c>
      <c r="H21" s="92">
        <f t="shared" si="0"/>
        <v>21.168025048392369</v>
      </c>
      <c r="I21" s="92">
        <f t="shared" si="0"/>
        <v>22.62013412266257</v>
      </c>
      <c r="J21" s="92">
        <f t="shared" si="0"/>
        <v>88.350863348709524</v>
      </c>
      <c r="K21" s="92">
        <f t="shared" si="0"/>
        <v>-10.721720178540595</v>
      </c>
      <c r="L21" s="92">
        <f t="shared" si="0"/>
        <v>12.336845673761365</v>
      </c>
      <c r="M21" s="92">
        <f t="shared" si="0"/>
        <v>66.118009633931237</v>
      </c>
      <c r="N21" s="92">
        <f t="shared" si="0"/>
        <v>-1.5998912085029904</v>
      </c>
      <c r="O21" s="92">
        <f t="shared" si="0"/>
        <v>-53.851503333284633</v>
      </c>
      <c r="P21" s="92">
        <f t="shared" si="0"/>
        <v>36.311525305745931</v>
      </c>
      <c r="Q21" s="92">
        <f t="shared" si="0"/>
        <v>88.60459098806048</v>
      </c>
      <c r="R21" s="92">
        <f t="shared" si="0"/>
        <v>-3.1468591659524758</v>
      </c>
    </row>
    <row r="22" spans="1:18" ht="15" customHeight="1" x14ac:dyDescent="0.25">
      <c r="A22" s="82" t="s">
        <v>88</v>
      </c>
      <c r="C22" s="92">
        <f t="shared" si="0"/>
        <v>11.612615486217015</v>
      </c>
      <c r="D22" s="92">
        <f t="shared" si="0"/>
        <v>-15.550277961674098</v>
      </c>
      <c r="E22" s="92">
        <f t="shared" si="0"/>
        <v>4.2133810463025334</v>
      </c>
      <c r="F22" s="92">
        <f t="shared" si="0"/>
        <v>14.57970573826608</v>
      </c>
      <c r="G22" s="92">
        <f t="shared" si="0"/>
        <v>18.516565347957826</v>
      </c>
      <c r="H22" s="92">
        <f t="shared" si="0"/>
        <v>0.55605132101486099</v>
      </c>
      <c r="I22" s="92">
        <f t="shared" si="0"/>
        <v>-2.517570701479166</v>
      </c>
      <c r="J22" s="92">
        <f t="shared" si="0"/>
        <v>3.3386990132792116</v>
      </c>
      <c r="K22" s="92">
        <f t="shared" si="0"/>
        <v>11.154815714085696</v>
      </c>
      <c r="L22" s="92">
        <f t="shared" si="0"/>
        <v>6.4779153720747384</v>
      </c>
      <c r="M22" s="92">
        <f t="shared" si="0"/>
        <v>4.544154498054187</v>
      </c>
      <c r="N22" s="92">
        <f t="shared" si="0"/>
        <v>13.318655722569384</v>
      </c>
      <c r="O22" s="92">
        <f t="shared" si="0"/>
        <v>-57.829845921775139</v>
      </c>
      <c r="P22" s="92">
        <f t="shared" si="0"/>
        <v>-8.2147004802221808</v>
      </c>
      <c r="Q22" s="92">
        <f t="shared" si="0"/>
        <v>104.95606561636946</v>
      </c>
      <c r="R22" s="92">
        <f t="shared" si="0"/>
        <v>13.511516598052919</v>
      </c>
    </row>
    <row r="23" spans="1:18" ht="15" customHeight="1" x14ac:dyDescent="0.25">
      <c r="A23" s="87" t="s">
        <v>89</v>
      </c>
      <c r="B23" s="108"/>
      <c r="C23" s="93">
        <f t="shared" si="0"/>
        <v>3.9726777255954415</v>
      </c>
      <c r="D23" s="93">
        <f t="shared" si="0"/>
        <v>-8.8051823404333263</v>
      </c>
      <c r="E23" s="93">
        <f t="shared" si="0"/>
        <v>10.160200411864405</v>
      </c>
      <c r="F23" s="93">
        <f t="shared" si="0"/>
        <v>11.450665951052773</v>
      </c>
      <c r="G23" s="93">
        <f t="shared" si="0"/>
        <v>-6.1632033195769935</v>
      </c>
      <c r="H23" s="93">
        <f t="shared" si="0"/>
        <v>-6.6338637002924088</v>
      </c>
      <c r="I23" s="93">
        <f t="shared" si="0"/>
        <v>11.766009947558388</v>
      </c>
      <c r="J23" s="93">
        <f t="shared" si="0"/>
        <v>0.32820979390228988</v>
      </c>
      <c r="K23" s="93">
        <f t="shared" si="0"/>
        <v>8.1019453105722903</v>
      </c>
      <c r="L23" s="93">
        <f t="shared" si="0"/>
        <v>13.919554429585524</v>
      </c>
      <c r="M23" s="93">
        <f t="shared" si="0"/>
        <v>9.1455066572810892</v>
      </c>
      <c r="N23" s="93">
        <f t="shared" si="0"/>
        <v>2.1200713832072005</v>
      </c>
      <c r="O23" s="93">
        <f t="shared" si="0"/>
        <v>-25.820373687969976</v>
      </c>
      <c r="P23" s="93">
        <f t="shared" si="0"/>
        <v>9.510403952066282</v>
      </c>
      <c r="Q23" s="93">
        <f t="shared" si="0"/>
        <v>34.00369473698408</v>
      </c>
      <c r="R23" s="93">
        <f t="shared" si="0"/>
        <v>5.8422233352707353</v>
      </c>
    </row>
    <row r="24" spans="1:18" ht="15" customHeight="1" x14ac:dyDescent="0.25">
      <c r="A24" s="33" t="s">
        <v>90</v>
      </c>
      <c r="C24" s="92">
        <f t="shared" si="0"/>
        <v>2.6640006529542459</v>
      </c>
      <c r="D24" s="92">
        <f t="shared" si="0"/>
        <v>-10.961156992314702</v>
      </c>
      <c r="E24" s="92">
        <f t="shared" si="0"/>
        <v>13.085199424616167</v>
      </c>
      <c r="F24" s="92">
        <f t="shared" si="0"/>
        <v>15.801971007111382</v>
      </c>
      <c r="G24" s="92">
        <f t="shared" si="0"/>
        <v>-12.327725779358534</v>
      </c>
      <c r="H24" s="92">
        <f t="shared" si="0"/>
        <v>-8.946152834280575</v>
      </c>
      <c r="I24" s="92">
        <f t="shared" si="0"/>
        <v>13.814441100464503</v>
      </c>
      <c r="J24" s="92">
        <f t="shared" si="0"/>
        <v>0.43356525816704572</v>
      </c>
      <c r="K24" s="92">
        <f t="shared" si="0"/>
        <v>7.0544604632043262</v>
      </c>
      <c r="L24" s="92">
        <f t="shared" si="0"/>
        <v>19.637371081413811</v>
      </c>
      <c r="M24" s="92">
        <f t="shared" si="0"/>
        <v>7.7002256945031711</v>
      </c>
      <c r="N24" s="92">
        <f t="shared" si="0"/>
        <v>2.7062897661181751</v>
      </c>
      <c r="O24" s="92">
        <f t="shared" si="0"/>
        <v>-21.333801186533165</v>
      </c>
      <c r="P24" s="92">
        <f t="shared" si="0"/>
        <v>13.269789184535119</v>
      </c>
      <c r="Q24" s="92">
        <f t="shared" si="0"/>
        <v>37.142768207043055</v>
      </c>
      <c r="R24" s="92">
        <f t="shared" si="0"/>
        <v>-0.68415129291797827</v>
      </c>
    </row>
    <row r="25" spans="1:18" ht="15" customHeight="1" x14ac:dyDescent="0.25">
      <c r="A25" s="82" t="s">
        <v>91</v>
      </c>
      <c r="C25" s="92">
        <f t="shared" si="0"/>
        <v>8.4907512781384753</v>
      </c>
      <c r="D25" s="92">
        <f t="shared" si="0"/>
        <v>-1.7616596043887323</v>
      </c>
      <c r="E25" s="92">
        <f t="shared" si="0"/>
        <v>1.4991516205978606</v>
      </c>
      <c r="F25" s="92">
        <f t="shared" si="0"/>
        <v>-2.9044812003495291</v>
      </c>
      <c r="G25" s="92">
        <f t="shared" si="0"/>
        <v>18.091966595811581</v>
      </c>
      <c r="H25" s="92">
        <f t="shared" si="0"/>
        <v>0.1205699165208074</v>
      </c>
      <c r="I25" s="92">
        <f t="shared" si="0"/>
        <v>6.3242026523904871</v>
      </c>
      <c r="J25" s="92">
        <f t="shared" si="0"/>
        <v>2.8608222259318694E-2</v>
      </c>
      <c r="K25" s="92">
        <f t="shared" si="0"/>
        <v>11.092759448895606</v>
      </c>
      <c r="L25" s="92">
        <f t="shared" si="0"/>
        <v>-1.812698262457213</v>
      </c>
      <c r="M25" s="92">
        <f t="shared" si="0"/>
        <v>13.990849437758657</v>
      </c>
      <c r="N25" s="92">
        <f t="shared" si="0"/>
        <v>0.26321514632361431</v>
      </c>
      <c r="O25" s="92">
        <f t="shared" si="0"/>
        <v>-40.37794584653016</v>
      </c>
      <c r="P25" s="92">
        <f t="shared" si="0"/>
        <v>-6.5839045983155042</v>
      </c>
      <c r="Q25" s="92">
        <f t="shared" si="0"/>
        <v>17.708882745370012</v>
      </c>
      <c r="R25" s="92">
        <f t="shared" si="0"/>
        <v>45.313715713720782</v>
      </c>
    </row>
    <row r="26" spans="1:18" ht="15" customHeight="1" x14ac:dyDescent="0.25">
      <c r="A26" s="88" t="s">
        <v>81</v>
      </c>
      <c r="B26" s="109"/>
      <c r="C26" s="94">
        <f t="shared" si="0"/>
        <v>11.013095448010812</v>
      </c>
      <c r="D26" s="94">
        <f t="shared" si="0"/>
        <v>0.42158304299542149</v>
      </c>
      <c r="E26" s="94">
        <f t="shared" si="0"/>
        <v>2.5028523658292556</v>
      </c>
      <c r="F26" s="94">
        <f t="shared" si="0"/>
        <v>6.7795727260026917</v>
      </c>
      <c r="G26" s="94">
        <f t="shared" si="0"/>
        <v>1.7685988233125061</v>
      </c>
      <c r="H26" s="94">
        <f t="shared" si="0"/>
        <v>2.0659033570250784</v>
      </c>
      <c r="I26" s="94">
        <f t="shared" si="0"/>
        <v>0.595647964681012</v>
      </c>
      <c r="J26" s="94">
        <f t="shared" si="0"/>
        <v>2.5716015109042978</v>
      </c>
      <c r="K26" s="94">
        <f t="shared" si="0"/>
        <v>6.0325524093056027</v>
      </c>
      <c r="L26" s="94">
        <f t="shared" si="0"/>
        <v>5.9072551108765969</v>
      </c>
      <c r="M26" s="94">
        <f t="shared" si="0"/>
        <v>5.4743087970590798</v>
      </c>
      <c r="N26" s="94">
        <f t="shared" si="0"/>
        <v>7.6909759752540996</v>
      </c>
      <c r="O26" s="94">
        <f t="shared" si="0"/>
        <v>-20.515296159594655</v>
      </c>
      <c r="P26" s="94">
        <f t="shared" si="0"/>
        <v>8.4783769346104663</v>
      </c>
      <c r="Q26" s="94">
        <f>+(Q13/P13-1)*100</f>
        <v>23.191860604758972</v>
      </c>
      <c r="R26" s="94">
        <f>+(R13/Q13-1)*100</f>
        <v>9.4756913056850642</v>
      </c>
    </row>
    <row r="28" spans="1:18" ht="15" customHeight="1" x14ac:dyDescent="0.25">
      <c r="A28" s="34" t="s">
        <v>119</v>
      </c>
    </row>
    <row r="29" spans="1:18" ht="15" customHeight="1" x14ac:dyDescent="0.25">
      <c r="A29" s="32" t="s">
        <v>113</v>
      </c>
    </row>
    <row r="30" spans="1:18" ht="15" customHeight="1" x14ac:dyDescent="0.25">
      <c r="A30" s="86" t="s">
        <v>155</v>
      </c>
    </row>
  </sheetData>
  <pageMargins left="0.22750000000000001" right="0.7" top="0.91812499999999997" bottom="0.75" header="0.3" footer="0.3"/>
  <pageSetup paperSize="9" scale="78" orientation="landscape" horizontalDpi="4294967295" verticalDpi="4294967295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S31"/>
  <sheetViews>
    <sheetView showGridLines="0" view="pageLayout" zoomScale="98" zoomScaleNormal="100" zoomScalePageLayoutView="98" workbookViewId="0">
      <selection activeCell="C31" sqref="C31"/>
    </sheetView>
  </sheetViews>
  <sheetFormatPr defaultColWidth="9.140625" defaultRowHeight="15" customHeight="1" x14ac:dyDescent="0.25"/>
  <cols>
    <col min="1" max="1" width="31.28515625" style="86" customWidth="1"/>
    <col min="2" max="17" width="8.42578125" style="34" bestFit="1" customWidth="1"/>
    <col min="18" max="18" width="8.42578125" style="34" customWidth="1"/>
    <col min="19" max="16384" width="9.140625" style="34"/>
  </cols>
  <sheetData>
    <row r="1" spans="1:19" ht="15" customHeight="1" x14ac:dyDescent="0.25">
      <c r="A1" s="76" t="s">
        <v>139</v>
      </c>
    </row>
    <row r="2" spans="1:19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134</v>
      </c>
    </row>
    <row r="3" spans="1:19" ht="15" customHeight="1" x14ac:dyDescent="0.25">
      <c r="A3" s="80" t="s">
        <v>83</v>
      </c>
      <c r="B3" s="81">
        <v>117951.44121715581</v>
      </c>
      <c r="C3" s="81">
        <v>120508.58711358825</v>
      </c>
      <c r="D3" s="81">
        <v>128023.86576025846</v>
      </c>
      <c r="E3" s="81">
        <v>127441.3308580524</v>
      </c>
      <c r="F3" s="81">
        <v>131464.20992216875</v>
      </c>
      <c r="G3" s="81">
        <v>132823.61058455749</v>
      </c>
      <c r="H3" s="81">
        <v>135235.97453513122</v>
      </c>
      <c r="I3" s="81">
        <v>138213.93646778716</v>
      </c>
      <c r="J3" s="81">
        <v>142654.08699999994</v>
      </c>
      <c r="K3" s="81">
        <v>153849.76999999993</v>
      </c>
      <c r="L3" s="81">
        <v>166730.23969144782</v>
      </c>
      <c r="M3" s="81">
        <v>174327.37287237338</v>
      </c>
      <c r="N3" s="81">
        <v>185880.03859189886</v>
      </c>
      <c r="O3" s="81">
        <v>167145.42939282407</v>
      </c>
      <c r="P3" s="81">
        <v>183965.6360433395</v>
      </c>
      <c r="Q3" s="81">
        <v>201327.99211461324</v>
      </c>
      <c r="R3" s="81">
        <v>212781.88605799736</v>
      </c>
    </row>
    <row r="4" spans="1:19" ht="15" customHeight="1" x14ac:dyDescent="0.25">
      <c r="A4" s="82" t="s">
        <v>84</v>
      </c>
      <c r="B4" s="83">
        <v>90020.961289314495</v>
      </c>
      <c r="C4" s="83">
        <v>91503.918482364737</v>
      </c>
      <c r="D4" s="83">
        <v>96920.917207408333</v>
      </c>
      <c r="E4" s="83">
        <v>95721.962250708457</v>
      </c>
      <c r="F4" s="83">
        <v>97836.613599261094</v>
      </c>
      <c r="G4" s="83">
        <v>101105.89159943158</v>
      </c>
      <c r="H4" s="83">
        <v>102905.59878200135</v>
      </c>
      <c r="I4" s="83">
        <v>104256.9147501417</v>
      </c>
      <c r="J4" s="83">
        <v>107420.68900000006</v>
      </c>
      <c r="K4" s="83">
        <v>117268.67400000006</v>
      </c>
      <c r="L4" s="83">
        <v>133122.90866902421</v>
      </c>
      <c r="M4" s="83">
        <v>138845.09378934393</v>
      </c>
      <c r="N4" s="83">
        <v>144477.4186446564</v>
      </c>
      <c r="O4" s="83">
        <v>124569.90735843404</v>
      </c>
      <c r="P4" s="83">
        <v>137119.38804242402</v>
      </c>
      <c r="Q4" s="83">
        <v>155956.3939351319</v>
      </c>
      <c r="R4" s="83">
        <v>166288.43615873062</v>
      </c>
    </row>
    <row r="5" spans="1:19" ht="15" customHeight="1" x14ac:dyDescent="0.25">
      <c r="A5" s="84" t="s">
        <v>140</v>
      </c>
      <c r="B5" s="85">
        <v>27953.659792654453</v>
      </c>
      <c r="C5" s="85">
        <v>29027.204072962686</v>
      </c>
      <c r="D5" s="85">
        <v>31132.102695072179</v>
      </c>
      <c r="E5" s="85">
        <v>31752.044371811076</v>
      </c>
      <c r="F5" s="85">
        <v>33670.056457751081</v>
      </c>
      <c r="G5" s="85">
        <v>31673.658575748221</v>
      </c>
      <c r="H5" s="85">
        <v>32287.31192229212</v>
      </c>
      <c r="I5" s="85">
        <v>33953.342688689401</v>
      </c>
      <c r="J5" s="85">
        <v>35233.398000000001</v>
      </c>
      <c r="K5" s="85">
        <v>36581.095999999998</v>
      </c>
      <c r="L5" s="85">
        <v>33562.651456590131</v>
      </c>
      <c r="M5" s="85">
        <v>35427.715274638285</v>
      </c>
      <c r="N5" s="85">
        <v>41217.366953861594</v>
      </c>
      <c r="O5" s="85">
        <v>42215.855458615646</v>
      </c>
      <c r="P5" s="85">
        <v>46450.895288684711</v>
      </c>
      <c r="Q5" s="85">
        <v>45169.296816909758</v>
      </c>
      <c r="R5" s="85">
        <v>46314.390050381015</v>
      </c>
    </row>
    <row r="6" spans="1:19" ht="15" customHeight="1" x14ac:dyDescent="0.25">
      <c r="A6" s="86" t="s">
        <v>85</v>
      </c>
      <c r="B6" s="83">
        <v>71430.939917924639</v>
      </c>
      <c r="C6" s="83">
        <v>74260.882547154994</v>
      </c>
      <c r="D6" s="83">
        <v>67120.022422457128</v>
      </c>
      <c r="E6" s="83">
        <v>74278.848920522971</v>
      </c>
      <c r="F6" s="83">
        <v>75607.180461038923</v>
      </c>
      <c r="G6" s="83">
        <v>60226.101505131439</v>
      </c>
      <c r="H6" s="83">
        <v>52531.417726200561</v>
      </c>
      <c r="I6" s="83">
        <v>61583.024146937889</v>
      </c>
      <c r="J6" s="83">
        <v>51670.523999999954</v>
      </c>
      <c r="K6" s="83">
        <v>54496.404999999999</v>
      </c>
      <c r="L6" s="83">
        <v>55771.569115634651</v>
      </c>
      <c r="M6" s="83">
        <v>58020.308043074503</v>
      </c>
      <c r="N6" s="83">
        <v>55870.808290801746</v>
      </c>
      <c r="O6" s="83">
        <v>55916.816229136901</v>
      </c>
      <c r="P6" s="83">
        <v>57274.187568397152</v>
      </c>
      <c r="Q6" s="83">
        <v>51382.124930708997</v>
      </c>
      <c r="R6" s="83">
        <v>44773.135767284475</v>
      </c>
    </row>
    <row r="7" spans="1:19" ht="15" customHeight="1" x14ac:dyDescent="0.25">
      <c r="A7" s="87" t="s">
        <v>86</v>
      </c>
      <c r="B7" s="85">
        <v>52968.289101076436</v>
      </c>
      <c r="C7" s="85">
        <v>57068.705542971191</v>
      </c>
      <c r="D7" s="85">
        <v>47430.203039183514</v>
      </c>
      <c r="E7" s="85">
        <v>50548.415257420798</v>
      </c>
      <c r="F7" s="85">
        <v>55985.839728693558</v>
      </c>
      <c r="G7" s="85">
        <v>63674.245086294111</v>
      </c>
      <c r="H7" s="85">
        <v>63943.870826330247</v>
      </c>
      <c r="I7" s="85">
        <v>63006.551434493755</v>
      </c>
      <c r="J7" s="85">
        <v>71538.563999999998</v>
      </c>
      <c r="K7" s="85">
        <v>77917.258000000002</v>
      </c>
      <c r="L7" s="85">
        <v>85529.732588549799</v>
      </c>
      <c r="M7" s="85">
        <v>96991.65046409973</v>
      </c>
      <c r="N7" s="85">
        <v>105905.93404038806</v>
      </c>
      <c r="O7" s="85">
        <v>46023.270605028309</v>
      </c>
      <c r="P7" s="85">
        <v>44706.342012746092</v>
      </c>
      <c r="Q7" s="85">
        <v>79993.716957493627</v>
      </c>
      <c r="R7" s="85">
        <v>75097.443233925573</v>
      </c>
    </row>
    <row r="8" spans="1:19" ht="15" customHeight="1" x14ac:dyDescent="0.25">
      <c r="A8" s="82" t="s">
        <v>87</v>
      </c>
      <c r="B8" s="83">
        <v>2504.8723611146838</v>
      </c>
      <c r="C8" s="83">
        <v>3259.8930522083469</v>
      </c>
      <c r="D8" s="83">
        <v>2971.9082578983566</v>
      </c>
      <c r="E8" s="83">
        <v>4280.1425618322637</v>
      </c>
      <c r="F8" s="83">
        <v>5383.9073823068629</v>
      </c>
      <c r="G8" s="83">
        <v>4964.8573160429605</v>
      </c>
      <c r="H8" s="83">
        <v>5837.4008405151963</v>
      </c>
      <c r="I8" s="83">
        <v>6972.7345570787265</v>
      </c>
      <c r="J8" s="83">
        <v>13903.394000000008</v>
      </c>
      <c r="K8" s="83">
        <v>14054.891</v>
      </c>
      <c r="L8" s="83">
        <v>18553.960355585255</v>
      </c>
      <c r="M8" s="83">
        <v>29817.492817758979</v>
      </c>
      <c r="N8" s="83">
        <v>29690.749413822541</v>
      </c>
      <c r="O8" s="83">
        <v>14596.056505770917</v>
      </c>
      <c r="P8" s="83">
        <v>17162.077624927206</v>
      </c>
      <c r="Q8" s="83">
        <v>26774.772504750348</v>
      </c>
      <c r="R8" s="83">
        <v>20977.56992789522</v>
      </c>
    </row>
    <row r="9" spans="1:19" ht="15" customHeight="1" x14ac:dyDescent="0.25">
      <c r="A9" s="82" t="s">
        <v>88</v>
      </c>
      <c r="B9" s="83">
        <v>50990.940931368423</v>
      </c>
      <c r="C9" s="83">
        <v>54343.288078510333</v>
      </c>
      <c r="D9" s="83">
        <v>44881.100058553289</v>
      </c>
      <c r="E9" s="83">
        <v>46642.784633585674</v>
      </c>
      <c r="F9" s="83">
        <v>50970.482318964911</v>
      </c>
      <c r="G9" s="83">
        <v>59189.056584438178</v>
      </c>
      <c r="H9" s="83">
        <v>58553.26316388962</v>
      </c>
      <c r="I9" s="83">
        <v>56406.400044255293</v>
      </c>
      <c r="J9" s="83">
        <v>57635.170000000013</v>
      </c>
      <c r="K9" s="83">
        <v>63862.367000000013</v>
      </c>
      <c r="L9" s="83">
        <v>67349.705825988451</v>
      </c>
      <c r="M9" s="83">
        <v>69862.564439126116</v>
      </c>
      <c r="N9" s="83">
        <v>78465.511917675496</v>
      </c>
      <c r="O9" s="83">
        <v>32836.299453551168</v>
      </c>
      <c r="P9" s="83">
        <v>29824.908925974283</v>
      </c>
      <c r="Q9" s="83">
        <v>56499.682747852814</v>
      </c>
      <c r="R9" s="83">
        <v>56742.87839376225</v>
      </c>
    </row>
    <row r="10" spans="1:19" ht="15" customHeight="1" x14ac:dyDescent="0.25">
      <c r="A10" s="87" t="s">
        <v>89</v>
      </c>
      <c r="B10" s="85">
        <v>90824.82796404096</v>
      </c>
      <c r="C10" s="85">
        <v>89575.639271630076</v>
      </c>
      <c r="D10" s="85">
        <v>83323.997036710352</v>
      </c>
      <c r="E10" s="85">
        <v>89992.279451378679</v>
      </c>
      <c r="F10" s="85">
        <v>94328.539129388475</v>
      </c>
      <c r="G10" s="85">
        <v>86348.977913244831</v>
      </c>
      <c r="H10" s="85">
        <v>80652.294695342731</v>
      </c>
      <c r="I10" s="85">
        <v>90113.463393910977</v>
      </c>
      <c r="J10" s="85">
        <v>91952.361000000034</v>
      </c>
      <c r="K10" s="85">
        <v>104907.99300000003</v>
      </c>
      <c r="L10" s="85">
        <v>118902.81359741976</v>
      </c>
      <c r="M10" s="85">
        <v>133377.89629196038</v>
      </c>
      <c r="N10" s="85">
        <v>137804.9810860173</v>
      </c>
      <c r="O10" s="85">
        <v>103101.70507086712</v>
      </c>
      <c r="P10" s="85">
        <v>108718.36297778737</v>
      </c>
      <c r="Q10" s="85">
        <v>128500.1092901228</v>
      </c>
      <c r="R10" s="85">
        <v>117268.70460317052</v>
      </c>
    </row>
    <row r="11" spans="1:19" ht="15" customHeight="1" x14ac:dyDescent="0.25">
      <c r="A11" s="82" t="s">
        <v>90</v>
      </c>
      <c r="B11" s="83">
        <v>70128.137493946531</v>
      </c>
      <c r="C11" s="83">
        <v>68159.382711546583</v>
      </c>
      <c r="D11" s="83">
        <v>62233.373260240369</v>
      </c>
      <c r="E11" s="83">
        <v>68773.903100672818</v>
      </c>
      <c r="F11" s="83">
        <v>74486.379513369277</v>
      </c>
      <c r="G11" s="83">
        <v>63551.653603224637</v>
      </c>
      <c r="H11" s="83">
        <v>58134.691418870578</v>
      </c>
      <c r="I11" s="83">
        <v>66033.601319977417</v>
      </c>
      <c r="J11" s="83">
        <v>68101.054999999949</v>
      </c>
      <c r="K11" s="83">
        <v>78303.283999999941</v>
      </c>
      <c r="L11" s="83">
        <v>93339.376204113898</v>
      </c>
      <c r="M11" s="83">
        <v>103835.26816674962</v>
      </c>
      <c r="N11" s="83">
        <v>108426.96127870693</v>
      </c>
      <c r="O11" s="83">
        <v>86469.335332450195</v>
      </c>
      <c r="P11" s="83">
        <v>93970.130515678975</v>
      </c>
      <c r="Q11" s="83">
        <v>112297.63558133678</v>
      </c>
      <c r="R11" s="83">
        <v>94862.524163318871</v>
      </c>
    </row>
    <row r="12" spans="1:19" ht="15" customHeight="1" x14ac:dyDescent="0.25">
      <c r="A12" s="82" t="s">
        <v>91</v>
      </c>
      <c r="B12" s="83">
        <v>20493.675719099341</v>
      </c>
      <c r="C12" s="83">
        <v>21224.972188832126</v>
      </c>
      <c r="D12" s="83">
        <v>20932.96519762569</v>
      </c>
      <c r="E12" s="83">
        <v>21054.36664098586</v>
      </c>
      <c r="F12" s="83">
        <v>19646.343196098791</v>
      </c>
      <c r="G12" s="83">
        <v>22793.182238731577</v>
      </c>
      <c r="H12" s="83">
        <v>22572.097175742612</v>
      </c>
      <c r="I12" s="83">
        <v>24106.780482829257</v>
      </c>
      <c r="J12" s="83">
        <v>23851.306000000004</v>
      </c>
      <c r="K12" s="83">
        <v>26604.70900000001</v>
      </c>
      <c r="L12" s="83">
        <v>25862.526342449975</v>
      </c>
      <c r="M12" s="83">
        <v>29816.492181984737</v>
      </c>
      <c r="N12" s="83">
        <v>29764.546845952838</v>
      </c>
      <c r="O12" s="83">
        <v>17505.978036915683</v>
      </c>
      <c r="P12" s="83">
        <v>16041.307090823906</v>
      </c>
      <c r="Q12" s="83">
        <v>17870.803370801732</v>
      </c>
      <c r="R12" s="83">
        <v>23642.681129602082</v>
      </c>
    </row>
    <row r="13" spans="1:19" ht="15" customHeight="1" x14ac:dyDescent="0.25">
      <c r="A13" s="88" t="s">
        <v>93</v>
      </c>
      <c r="B13" s="89">
        <v>150752.0425085919</v>
      </c>
      <c r="C13" s="89">
        <v>161363.49584452793</v>
      </c>
      <c r="D13" s="89">
        <v>158937.25565098968</v>
      </c>
      <c r="E13" s="89">
        <v>161856.0099041342</v>
      </c>
      <c r="F13" s="89">
        <v>168208.4021975261</v>
      </c>
      <c r="G13" s="89">
        <v>170031.19003730614</v>
      </c>
      <c r="H13" s="89">
        <v>171106.01958288974</v>
      </c>
      <c r="I13" s="89">
        <v>172298.058500082</v>
      </c>
      <c r="J13" s="89">
        <v>173910.81400000001</v>
      </c>
      <c r="K13" s="89">
        <v>181355.44</v>
      </c>
      <c r="L13" s="89">
        <v>189609.49704920274</v>
      </c>
      <c r="M13" s="89">
        <v>196638.25394438652</v>
      </c>
      <c r="N13" s="89">
        <v>210300.3383167994</v>
      </c>
      <c r="O13" s="89">
        <v>166546.77267962252</v>
      </c>
      <c r="P13" s="89">
        <v>178260.89007204998</v>
      </c>
      <c r="Q13" s="89">
        <v>206503.96744824704</v>
      </c>
      <c r="R13" s="89">
        <v>217810.95980875759</v>
      </c>
    </row>
    <row r="14" spans="1:19" ht="15" customHeight="1" x14ac:dyDescent="0.25">
      <c r="A14" s="90"/>
    </row>
    <row r="15" spans="1:19" ht="15" customHeight="1" x14ac:dyDescent="0.25">
      <c r="A15" s="110" t="s">
        <v>124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134</v>
      </c>
    </row>
    <row r="16" spans="1:19" ht="15" customHeight="1" x14ac:dyDescent="0.25">
      <c r="A16" s="80" t="s">
        <v>83</v>
      </c>
      <c r="B16" s="108"/>
      <c r="C16" s="91">
        <f t="shared" ref="C16:R26" si="0">+(C3/B3-1)*100</f>
        <v>2.1679649439166893</v>
      </c>
      <c r="D16" s="91">
        <f t="shared" si="0"/>
        <v>6.2363013513605514</v>
      </c>
      <c r="E16" s="91">
        <f t="shared" si="0"/>
        <v>-0.45502055319663892</v>
      </c>
      <c r="F16" s="91">
        <f t="shared" si="0"/>
        <v>3.1566517997188459</v>
      </c>
      <c r="G16" s="91">
        <f t="shared" si="0"/>
        <v>1.0340461964465808</v>
      </c>
      <c r="H16" s="91">
        <f t="shared" si="0"/>
        <v>1.8162162133350312</v>
      </c>
      <c r="I16" s="91">
        <f t="shared" si="0"/>
        <v>2.2020486360175839</v>
      </c>
      <c r="J16" s="91">
        <f t="shared" si="0"/>
        <v>3.2125201305207129</v>
      </c>
      <c r="K16" s="91">
        <f t="shared" si="0"/>
        <v>7.8481333661334141</v>
      </c>
      <c r="L16" s="91">
        <f t="shared" si="0"/>
        <v>8.3721085130305397</v>
      </c>
      <c r="M16" s="91">
        <f t="shared" si="0"/>
        <v>4.5565418696601689</v>
      </c>
      <c r="N16" s="91">
        <f t="shared" si="0"/>
        <v>6.6269946762653742</v>
      </c>
      <c r="O16" s="91">
        <f t="shared" si="0"/>
        <v>-10.078870943322094</v>
      </c>
      <c r="P16" s="91">
        <f t="shared" si="0"/>
        <v>10.063216632136985</v>
      </c>
      <c r="Q16" s="91">
        <f t="shared" si="0"/>
        <v>9.437825696524893</v>
      </c>
      <c r="R16" s="91">
        <f t="shared" si="0"/>
        <v>5.6891710998953293</v>
      </c>
      <c r="S16" s="106"/>
    </row>
    <row r="17" spans="1:19" ht="15" customHeight="1" x14ac:dyDescent="0.25">
      <c r="A17" s="82" t="s">
        <v>84</v>
      </c>
      <c r="C17" s="92">
        <f t="shared" si="0"/>
        <v>1.6473465421950273</v>
      </c>
      <c r="D17" s="92">
        <f t="shared" si="0"/>
        <v>5.9199636637283337</v>
      </c>
      <c r="E17" s="92">
        <f t="shared" si="0"/>
        <v>-1.2370445836105137</v>
      </c>
      <c r="F17" s="92">
        <f t="shared" si="0"/>
        <v>2.2091600494086094</v>
      </c>
      <c r="G17" s="92">
        <f t="shared" si="0"/>
        <v>3.3415690505820717</v>
      </c>
      <c r="H17" s="92">
        <f t="shared" si="0"/>
        <v>1.780022068051168</v>
      </c>
      <c r="I17" s="92">
        <f t="shared" si="0"/>
        <v>1.3131607843835713</v>
      </c>
      <c r="J17" s="92">
        <f t="shared" si="0"/>
        <v>3.0345941633133311</v>
      </c>
      <c r="K17" s="92">
        <f t="shared" si="0"/>
        <v>9.1676799801572617</v>
      </c>
      <c r="L17" s="92">
        <f t="shared" si="0"/>
        <v>13.519582108538341</v>
      </c>
      <c r="M17" s="92">
        <f t="shared" si="0"/>
        <v>4.2984225461497827</v>
      </c>
      <c r="N17" s="92">
        <f t="shared" si="0"/>
        <v>4.0565530272591799</v>
      </c>
      <c r="O17" s="92">
        <f t="shared" si="0"/>
        <v>-13.778977692828997</v>
      </c>
      <c r="P17" s="92">
        <f t="shared" si="0"/>
        <v>10.074247424685367</v>
      </c>
      <c r="Q17" s="92">
        <f t="shared" si="0"/>
        <v>13.737667708143375</v>
      </c>
      <c r="R17" s="92">
        <f t="shared" si="0"/>
        <v>6.6249558372683426</v>
      </c>
      <c r="S17" s="106"/>
    </row>
    <row r="18" spans="1:19" ht="15" customHeight="1" x14ac:dyDescent="0.25">
      <c r="A18" s="84" t="s">
        <v>140</v>
      </c>
      <c r="B18" s="108"/>
      <c r="C18" s="93">
        <f t="shared" si="0"/>
        <v>3.8404426764553135</v>
      </c>
      <c r="D18" s="93">
        <f t="shared" si="0"/>
        <v>7.2514687147223311</v>
      </c>
      <c r="E18" s="93">
        <f t="shared" si="0"/>
        <v>1.9913260688203538</v>
      </c>
      <c r="F18" s="93">
        <f t="shared" si="0"/>
        <v>6.0405939960287425</v>
      </c>
      <c r="G18" s="93">
        <f t="shared" si="0"/>
        <v>-5.9292976966282325</v>
      </c>
      <c r="H18" s="93">
        <f t="shared" si="0"/>
        <v>1.9374248954421747</v>
      </c>
      <c r="I18" s="93">
        <f t="shared" si="0"/>
        <v>5.1600169453778655</v>
      </c>
      <c r="J18" s="93">
        <f t="shared" si="0"/>
        <v>3.7700420929012601</v>
      </c>
      <c r="K18" s="93">
        <f t="shared" si="0"/>
        <v>3.8250582586442539</v>
      </c>
      <c r="L18" s="93">
        <f t="shared" si="0"/>
        <v>-8.2513780981572253</v>
      </c>
      <c r="M18" s="93">
        <f t="shared" si="0"/>
        <v>5.5569620906155803</v>
      </c>
      <c r="N18" s="93">
        <f t="shared" si="0"/>
        <v>16.342153690525898</v>
      </c>
      <c r="O18" s="93">
        <f t="shared" si="0"/>
        <v>2.4224946389024726</v>
      </c>
      <c r="P18" s="93">
        <f t="shared" si="0"/>
        <v>10.031870215731352</v>
      </c>
      <c r="Q18" s="93">
        <f t="shared" si="0"/>
        <v>-2.7590393334940622</v>
      </c>
      <c r="R18" s="93">
        <f t="shared" si="0"/>
        <v>2.5351141464805327</v>
      </c>
      <c r="S18" s="106"/>
    </row>
    <row r="19" spans="1:19" ht="15" customHeight="1" x14ac:dyDescent="0.25">
      <c r="A19" s="86" t="s">
        <v>85</v>
      </c>
      <c r="C19" s="92">
        <f t="shared" si="0"/>
        <v>3.9617883125743658</v>
      </c>
      <c r="D19" s="92">
        <f t="shared" si="0"/>
        <v>-9.6159106648961323</v>
      </c>
      <c r="E19" s="92">
        <f t="shared" si="0"/>
        <v>10.665709336340502</v>
      </c>
      <c r="F19" s="92">
        <f t="shared" si="0"/>
        <v>1.7883038843766075</v>
      </c>
      <c r="G19" s="92">
        <f t="shared" si="0"/>
        <v>-20.343410324411572</v>
      </c>
      <c r="H19" s="92">
        <f t="shared" si="0"/>
        <v>-12.776327184775971</v>
      </c>
      <c r="I19" s="92">
        <f t="shared" si="0"/>
        <v>17.230843583767875</v>
      </c>
      <c r="J19" s="92">
        <f t="shared" si="0"/>
        <v>-16.096156829334298</v>
      </c>
      <c r="K19" s="92">
        <f t="shared" si="0"/>
        <v>5.4690387889235303</v>
      </c>
      <c r="L19" s="92">
        <f t="shared" si="0"/>
        <v>2.3399050187524306</v>
      </c>
      <c r="M19" s="92">
        <f t="shared" si="0"/>
        <v>4.0320524652577072</v>
      </c>
      <c r="N19" s="92">
        <f t="shared" si="0"/>
        <v>-3.704736883983728</v>
      </c>
      <c r="O19" s="92">
        <f t="shared" si="0"/>
        <v>8.2347006858562999E-2</v>
      </c>
      <c r="P19" s="92">
        <f t="shared" si="0"/>
        <v>2.4274832345568376</v>
      </c>
      <c r="Q19" s="92">
        <f t="shared" si="0"/>
        <v>-10.287466113162791</v>
      </c>
      <c r="R19" s="92">
        <f t="shared" si="0"/>
        <v>-12.862428660428172</v>
      </c>
      <c r="S19" s="106"/>
    </row>
    <row r="20" spans="1:19" ht="15" customHeight="1" x14ac:dyDescent="0.25">
      <c r="A20" s="87" t="s">
        <v>86</v>
      </c>
      <c r="B20" s="108"/>
      <c r="C20" s="93">
        <f t="shared" si="0"/>
        <v>7.7412665417041504</v>
      </c>
      <c r="D20" s="93">
        <f t="shared" si="0"/>
        <v>-16.889295826992512</v>
      </c>
      <c r="E20" s="93">
        <f t="shared" si="0"/>
        <v>6.574317667713192</v>
      </c>
      <c r="F20" s="93">
        <f t="shared" si="0"/>
        <v>10.756864371676844</v>
      </c>
      <c r="G20" s="93">
        <f t="shared" si="0"/>
        <v>13.732767776384947</v>
      </c>
      <c r="H20" s="93">
        <f t="shared" si="0"/>
        <v>0.42344552286521786</v>
      </c>
      <c r="I20" s="93">
        <f t="shared" si="0"/>
        <v>-1.4658471245543203</v>
      </c>
      <c r="J20" s="93">
        <f t="shared" si="0"/>
        <v>13.541468896892027</v>
      </c>
      <c r="K20" s="93">
        <f t="shared" si="0"/>
        <v>8.9164412078498003</v>
      </c>
      <c r="L20" s="93">
        <f t="shared" si="0"/>
        <v>9.7699467152062791</v>
      </c>
      <c r="M20" s="93">
        <f t="shared" si="0"/>
        <v>13.40109167731034</v>
      </c>
      <c r="N20" s="93">
        <f t="shared" si="0"/>
        <v>9.1907741889471595</v>
      </c>
      <c r="O20" s="93">
        <f t="shared" si="0"/>
        <v>-56.543256029943542</v>
      </c>
      <c r="P20" s="93">
        <f t="shared" si="0"/>
        <v>-2.8614406906977474</v>
      </c>
      <c r="Q20" s="93">
        <f t="shared" si="0"/>
        <v>78.931474497928861</v>
      </c>
      <c r="R20" s="93">
        <f t="shared" si="0"/>
        <v>-6.1208228718385378</v>
      </c>
      <c r="S20" s="106"/>
    </row>
    <row r="21" spans="1:19" ht="15" customHeight="1" x14ac:dyDescent="0.25">
      <c r="A21" s="82" t="s">
        <v>87</v>
      </c>
      <c r="C21" s="92">
        <f t="shared" si="0"/>
        <v>30.142082399666627</v>
      </c>
      <c r="D21" s="92">
        <f t="shared" si="0"/>
        <v>-8.8341792107229153</v>
      </c>
      <c r="E21" s="92">
        <f t="shared" si="0"/>
        <v>44.020009717899256</v>
      </c>
      <c r="F21" s="92">
        <f t="shared" si="0"/>
        <v>25.788038705002727</v>
      </c>
      <c r="G21" s="92">
        <f t="shared" si="0"/>
        <v>-7.7833817803223511</v>
      </c>
      <c r="H21" s="92">
        <f t="shared" si="0"/>
        <v>17.57439275551349</v>
      </c>
      <c r="I21" s="92">
        <f t="shared" si="0"/>
        <v>19.449301968156906</v>
      </c>
      <c r="J21" s="92">
        <f t="shared" si="0"/>
        <v>99.396576568159617</v>
      </c>
      <c r="K21" s="92">
        <f t="shared" si="0"/>
        <v>1.0896404144196126</v>
      </c>
      <c r="L21" s="92">
        <f t="shared" si="0"/>
        <v>32.01070257738219</v>
      </c>
      <c r="M21" s="92">
        <f t="shared" si="0"/>
        <v>60.706890854076278</v>
      </c>
      <c r="N21" s="92">
        <f t="shared" si="0"/>
        <v>-0.42506392040094765</v>
      </c>
      <c r="O21" s="92">
        <f t="shared" si="0"/>
        <v>-50.839716767217347</v>
      </c>
      <c r="P21" s="92">
        <f t="shared" si="0"/>
        <v>17.580235580355197</v>
      </c>
      <c r="Q21" s="92">
        <f t="shared" si="0"/>
        <v>56.011253939680962</v>
      </c>
      <c r="R21" s="92">
        <f t="shared" si="0"/>
        <v>-21.651734205497341</v>
      </c>
      <c r="S21" s="106"/>
    </row>
    <row r="22" spans="1:19" ht="15" customHeight="1" x14ac:dyDescent="0.25">
      <c r="A22" s="82" t="s">
        <v>88</v>
      </c>
      <c r="C22" s="92">
        <f t="shared" si="0"/>
        <v>6.5743975025956525</v>
      </c>
      <c r="D22" s="92">
        <f t="shared" si="0"/>
        <v>-17.411879837463861</v>
      </c>
      <c r="E22" s="92">
        <f t="shared" si="0"/>
        <v>3.9252259252425592</v>
      </c>
      <c r="F22" s="92">
        <f t="shared" si="0"/>
        <v>9.2783861842224304</v>
      </c>
      <c r="G22" s="92">
        <f t="shared" si="0"/>
        <v>16.124183824753267</v>
      </c>
      <c r="H22" s="92">
        <f t="shared" si="0"/>
        <v>-1.0741739389637739</v>
      </c>
      <c r="I22" s="92">
        <f t="shared" si="0"/>
        <v>-3.6665131943633855</v>
      </c>
      <c r="J22" s="92">
        <f t="shared" si="0"/>
        <v>2.1784229356609286</v>
      </c>
      <c r="K22" s="92">
        <f t="shared" si="0"/>
        <v>10.804508774763733</v>
      </c>
      <c r="L22" s="92">
        <f t="shared" si="0"/>
        <v>5.4607102583410949</v>
      </c>
      <c r="M22" s="92">
        <f t="shared" si="0"/>
        <v>3.7310610080913298</v>
      </c>
      <c r="N22" s="92">
        <f t="shared" si="0"/>
        <v>12.314102048237086</v>
      </c>
      <c r="O22" s="92">
        <f t="shared" si="0"/>
        <v>-58.151933695401901</v>
      </c>
      <c r="P22" s="92">
        <f t="shared" si="0"/>
        <v>-9.1709193109189115</v>
      </c>
      <c r="Q22" s="92">
        <f t="shared" si="0"/>
        <v>89.437905369922774</v>
      </c>
      <c r="R22" s="92">
        <f t="shared" si="0"/>
        <v>0.43043718846134116</v>
      </c>
      <c r="S22" s="106"/>
    </row>
    <row r="23" spans="1:19" ht="15" customHeight="1" x14ac:dyDescent="0.25">
      <c r="A23" s="87" t="s">
        <v>89</v>
      </c>
      <c r="B23" s="108"/>
      <c r="C23" s="93">
        <f t="shared" si="0"/>
        <v>-1.3753823931331399</v>
      </c>
      <c r="D23" s="93">
        <f t="shared" si="0"/>
        <v>-6.9791768004715866</v>
      </c>
      <c r="E23" s="93">
        <f t="shared" si="0"/>
        <v>8.0028354997546014</v>
      </c>
      <c r="F23" s="93">
        <f t="shared" si="0"/>
        <v>4.8184796567494415</v>
      </c>
      <c r="G23" s="93">
        <f t="shared" si="0"/>
        <v>-8.4593287352815345</v>
      </c>
      <c r="H23" s="93">
        <f t="shared" si="0"/>
        <v>-6.597279267886158</v>
      </c>
      <c r="I23" s="93">
        <f t="shared" si="0"/>
        <v>11.730811546412934</v>
      </c>
      <c r="J23" s="93">
        <f t="shared" si="0"/>
        <v>2.0406469098304791</v>
      </c>
      <c r="K23" s="93">
        <f t="shared" si="0"/>
        <v>14.089504455464708</v>
      </c>
      <c r="L23" s="93">
        <f t="shared" si="0"/>
        <v>13.340089918048225</v>
      </c>
      <c r="M23" s="93">
        <f t="shared" si="0"/>
        <v>12.173877351254481</v>
      </c>
      <c r="N23" s="93">
        <f t="shared" si="0"/>
        <v>3.3192042438322522</v>
      </c>
      <c r="O23" s="93">
        <f t="shared" si="0"/>
        <v>-25.182889429438362</v>
      </c>
      <c r="P23" s="93">
        <f t="shared" si="0"/>
        <v>5.4476867313296484</v>
      </c>
      <c r="Q23" s="93">
        <f t="shared" si="0"/>
        <v>18.195404870451458</v>
      </c>
      <c r="R23" s="93">
        <f t="shared" si="0"/>
        <v>-8.7403853187349547</v>
      </c>
      <c r="S23" s="106"/>
    </row>
    <row r="24" spans="1:19" ht="15" customHeight="1" x14ac:dyDescent="0.25">
      <c r="A24" s="82" t="s">
        <v>90</v>
      </c>
      <c r="C24" s="92">
        <f t="shared" si="0"/>
        <v>-2.8073678451390416</v>
      </c>
      <c r="D24" s="92">
        <f t="shared" si="0"/>
        <v>-8.6943414326173354</v>
      </c>
      <c r="E24" s="92">
        <f t="shared" si="0"/>
        <v>10.509682342112514</v>
      </c>
      <c r="F24" s="92">
        <f t="shared" si="0"/>
        <v>8.3061686993893602</v>
      </c>
      <c r="G24" s="92">
        <f t="shared" si="0"/>
        <v>-14.680168349680633</v>
      </c>
      <c r="H24" s="92">
        <f t="shared" si="0"/>
        <v>-8.5237155561270868</v>
      </c>
      <c r="I24" s="92">
        <f t="shared" si="0"/>
        <v>13.587256951608829</v>
      </c>
      <c r="J24" s="92">
        <f t="shared" si="0"/>
        <v>3.1309115945445942</v>
      </c>
      <c r="K24" s="92">
        <f t="shared" si="0"/>
        <v>14.981014611300814</v>
      </c>
      <c r="L24" s="92">
        <f t="shared" si="0"/>
        <v>19.202377519841907</v>
      </c>
      <c r="M24" s="92">
        <f t="shared" si="0"/>
        <v>11.244870481760438</v>
      </c>
      <c r="N24" s="92">
        <f t="shared" si="0"/>
        <v>4.422093950374828</v>
      </c>
      <c r="O24" s="92">
        <f t="shared" si="0"/>
        <v>-20.251075643276206</v>
      </c>
      <c r="P24" s="92">
        <f t="shared" si="0"/>
        <v>8.6745146755093483</v>
      </c>
      <c r="Q24" s="92">
        <f t="shared" si="0"/>
        <v>19.503543269634861</v>
      </c>
      <c r="R24" s="92">
        <f t="shared" si="0"/>
        <v>-15.525804553017252</v>
      </c>
      <c r="S24" s="106"/>
    </row>
    <row r="25" spans="1:19" ht="15" customHeight="1" x14ac:dyDescent="0.25">
      <c r="A25" s="82" t="s">
        <v>91</v>
      </c>
      <c r="C25" s="92">
        <f t="shared" si="0"/>
        <v>3.5684007093527148</v>
      </c>
      <c r="D25" s="92">
        <f t="shared" si="0"/>
        <v>-1.3757709014105557</v>
      </c>
      <c r="E25" s="92">
        <f t="shared" si="0"/>
        <v>0.57995339988401451</v>
      </c>
      <c r="F25" s="92">
        <f t="shared" si="0"/>
        <v>-6.6875602049510929</v>
      </c>
      <c r="G25" s="92">
        <f t="shared" si="0"/>
        <v>16.017428847815609</v>
      </c>
      <c r="H25" s="92">
        <f t="shared" si="0"/>
        <v>-0.96996137122653536</v>
      </c>
      <c r="I25" s="92">
        <f t="shared" si="0"/>
        <v>6.7990284426735048</v>
      </c>
      <c r="J25" s="92">
        <f t="shared" si="0"/>
        <v>-1.0597619330014685</v>
      </c>
      <c r="K25" s="92">
        <f t="shared" si="0"/>
        <v>11.544034527920633</v>
      </c>
      <c r="L25" s="92">
        <f t="shared" si="0"/>
        <v>-2.789666511857114</v>
      </c>
      <c r="M25" s="92">
        <f t="shared" si="0"/>
        <v>15.28839753386675</v>
      </c>
      <c r="N25" s="92">
        <f t="shared" si="0"/>
        <v>-0.17421679154895342</v>
      </c>
      <c r="O25" s="92">
        <f t="shared" si="0"/>
        <v>-41.185135028198772</v>
      </c>
      <c r="P25" s="92">
        <f t="shared" si="0"/>
        <v>-8.3666901843653445</v>
      </c>
      <c r="Q25" s="92">
        <f t="shared" si="0"/>
        <v>11.404907777274275</v>
      </c>
      <c r="R25" s="92">
        <f t="shared" si="0"/>
        <v>32.297807989039541</v>
      </c>
      <c r="S25" s="106"/>
    </row>
    <row r="26" spans="1:19" ht="15" customHeight="1" x14ac:dyDescent="0.25">
      <c r="A26" s="88" t="s">
        <v>93</v>
      </c>
      <c r="B26" s="109"/>
      <c r="C26" s="94">
        <f t="shared" si="0"/>
        <v>7.0390113190879289</v>
      </c>
      <c r="D26" s="94">
        <f t="shared" si="0"/>
        <v>-1.503586781409294</v>
      </c>
      <c r="E26" s="94">
        <f t="shared" si="0"/>
        <v>1.8364191839034927</v>
      </c>
      <c r="F26" s="94">
        <f t="shared" si="0"/>
        <v>3.9247182091998623</v>
      </c>
      <c r="G26" s="94">
        <f t="shared" si="0"/>
        <v>1.0836485074268376</v>
      </c>
      <c r="H26" s="94">
        <f t="shared" si="0"/>
        <v>0.6321366952426688</v>
      </c>
      <c r="I26" s="94">
        <f t="shared" si="0"/>
        <v>0.69666685023597186</v>
      </c>
      <c r="J26" s="94">
        <f t="shared" si="0"/>
        <v>0.93602650776081209</v>
      </c>
      <c r="K26" s="94">
        <f t="shared" si="0"/>
        <v>4.2807148266237105</v>
      </c>
      <c r="L26" s="94">
        <f t="shared" si="0"/>
        <v>4.5513148374279444</v>
      </c>
      <c r="M26" s="94">
        <f t="shared" si="0"/>
        <v>3.7069645796063977</v>
      </c>
      <c r="N26" s="94">
        <f t="shared" si="0"/>
        <v>6.9478263249208805</v>
      </c>
      <c r="O26" s="94">
        <f t="shared" si="0"/>
        <v>-20.805275915089538</v>
      </c>
      <c r="P26" s="94">
        <f t="shared" si="0"/>
        <v>7.0335301032589337</v>
      </c>
      <c r="Q26" s="94">
        <f t="shared" si="0"/>
        <v>15.8436757298708</v>
      </c>
      <c r="R26" s="94">
        <f t="shared" si="0"/>
        <v>5.475435896089631</v>
      </c>
      <c r="S26" s="106"/>
    </row>
    <row r="28" spans="1:19" ht="15" customHeight="1" x14ac:dyDescent="0.25">
      <c r="A28" s="34" t="s">
        <v>119</v>
      </c>
    </row>
    <row r="29" spans="1:19" ht="15" customHeight="1" x14ac:dyDescent="0.25">
      <c r="A29" s="32" t="s">
        <v>113</v>
      </c>
    </row>
    <row r="30" spans="1:19" ht="15" customHeight="1" x14ac:dyDescent="0.25">
      <c r="A30" s="86" t="s">
        <v>155</v>
      </c>
    </row>
    <row r="31" spans="1:19" ht="15" customHeight="1" x14ac:dyDescent="0.25">
      <c r="A31" s="34"/>
    </row>
  </sheetData>
  <pageMargins left="0.24043367346938777" right="0.7" top="0.88711734693877553" bottom="0.75" header="0.3" footer="0.3"/>
  <pageSetup paperSize="9" scale="78"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capa </vt:lpstr>
      <vt:lpstr>Indice</vt:lpstr>
      <vt:lpstr>Q1.1</vt:lpstr>
      <vt:lpstr>Q1.2</vt:lpstr>
      <vt:lpstr>Q1.3</vt:lpstr>
      <vt:lpstr>Q1.4</vt:lpstr>
      <vt:lpstr>Q1.5</vt:lpstr>
      <vt:lpstr>Q2.1</vt:lpstr>
      <vt:lpstr>Q2.2</vt:lpstr>
      <vt:lpstr>Q2.3</vt:lpstr>
      <vt:lpstr>Q2.4</vt:lpstr>
      <vt:lpstr>Q2.5</vt:lpstr>
      <vt:lpstr>Q2.3!Area_de_impressao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António dos Santos Fernandes</dc:creator>
  <cp:lastModifiedBy>INECV - Rosangela Gisele Garcia Silva</cp:lastModifiedBy>
  <cp:lastPrinted>2024-04-04T09:19:53Z</cp:lastPrinted>
  <dcterms:created xsi:type="dcterms:W3CDTF">2023-03-19T22:08:30Z</dcterms:created>
  <dcterms:modified xsi:type="dcterms:W3CDTF">2024-10-07T10:47:44Z</dcterms:modified>
</cp:coreProperties>
</file>