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DIFUSÃO DE INFORMAÇÃO\Pedido Dados\Contas Nacionais\Trimestrais\2024\"/>
    </mc:Choice>
  </mc:AlternateContent>
  <xr:revisionPtr revIDLastSave="0" documentId="8_{CAB4FCA2-9F0F-4361-A921-1C99F22F48D6}" xr6:coauthVersionLast="47" xr6:coauthVersionMax="47" xr10:uidLastSave="{00000000-0000-0000-0000-000000000000}"/>
  <bookViews>
    <workbookView xWindow="-120" yWindow="-120" windowWidth="29040" windowHeight="15720" tabRatio="846" xr2:uid="{00000000-000D-0000-FFFF-FFFF00000000}"/>
  </bookViews>
  <sheets>
    <sheet name="Indice" sheetId="9" r:id="rId1"/>
    <sheet name="Q1.1" sheetId="1" r:id="rId2"/>
    <sheet name="Q1.2" sheetId="2" r:id="rId3"/>
    <sheet name="Q1.3" sheetId="10" r:id="rId4"/>
    <sheet name="Q1.4" sheetId="3" r:id="rId5"/>
    <sheet name="Q1.5" sheetId="4" r:id="rId6"/>
    <sheet name="Q2.1" sheetId="7" r:id="rId7"/>
    <sheet name="Q2.2" sheetId="8" r:id="rId8"/>
    <sheet name="Q2.3" sheetId="11" r:id="rId9"/>
    <sheet name="Q2.4" sheetId="5" r:id="rId10"/>
    <sheet name="Q2.5" sheetId="6" r:id="rId11"/>
  </sheets>
  <definedNames>
    <definedName name="_xlnm.Print_Area" localSheetId="8">'Q2.3'!$A$2:$Q$22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3" l="1"/>
  <c r="S25" i="3"/>
  <c r="W25" i="3"/>
  <c r="I25" i="3"/>
  <c r="AI25" i="3"/>
  <c r="F25" i="3"/>
  <c r="L25" i="3"/>
  <c r="AF25" i="3"/>
  <c r="G25" i="3" l="1"/>
  <c r="T25" i="3"/>
  <c r="Q25" i="3"/>
  <c r="O25" i="3"/>
  <c r="M25" i="3"/>
  <c r="AA25" i="3"/>
  <c r="X25" i="3"/>
  <c r="P25" i="3"/>
  <c r="AE25" i="3"/>
  <c r="H25" i="3"/>
  <c r="AD25" i="3"/>
  <c r="AJ25" i="3"/>
  <c r="U25" i="3"/>
  <c r="AC25" i="3"/>
  <c r="AK25" i="3"/>
  <c r="AG25" i="3"/>
  <c r="K25" i="3"/>
  <c r="AB25" i="3"/>
  <c r="AN25" i="3"/>
  <c r="BA25" i="3"/>
  <c r="BR25" i="3"/>
  <c r="AO25" i="3"/>
  <c r="BI25" i="3"/>
  <c r="AM25" i="3"/>
  <c r="S23" i="3"/>
  <c r="L23" i="3"/>
  <c r="AK23" i="3"/>
  <c r="I23" i="3"/>
  <c r="R25" i="3"/>
  <c r="AH25" i="3"/>
  <c r="J25" i="3"/>
  <c r="V25" i="3"/>
  <c r="L26" i="3"/>
  <c r="W26" i="3"/>
  <c r="Q26" i="3"/>
  <c r="K26" i="3"/>
  <c r="AQ25" i="3" l="1"/>
  <c r="U23" i="3"/>
  <c r="V26" i="3"/>
  <c r="P23" i="3"/>
  <c r="AJ23" i="3"/>
  <c r="N26" i="3"/>
  <c r="AC26" i="3"/>
  <c r="W23" i="3"/>
  <c r="K23" i="3"/>
  <c r="AY25" i="3"/>
  <c r="Z26" i="3"/>
  <c r="AR25" i="3"/>
  <c r="X26" i="3"/>
  <c r="AZ25" i="3"/>
  <c r="Y26" i="3"/>
  <c r="BC25" i="3"/>
  <c r="AC23" i="3"/>
  <c r="BM25" i="3"/>
  <c r="C24" i="5"/>
  <c r="AI23" i="3"/>
  <c r="H23" i="3"/>
  <c r="AI26" i="3"/>
  <c r="AA26" i="3"/>
  <c r="X23" i="3"/>
  <c r="I24" i="5"/>
  <c r="BL25" i="3"/>
  <c r="N25" i="3"/>
  <c r="AB26" i="3"/>
  <c r="F26" i="3"/>
  <c r="AE26" i="3"/>
  <c r="O26" i="3"/>
  <c r="AB23" i="3"/>
  <c r="AU25" i="3"/>
  <c r="AD26" i="3"/>
  <c r="BP25" i="3"/>
  <c r="BT25" i="3"/>
  <c r="I26" i="3"/>
  <c r="R26" i="3"/>
  <c r="Q23" i="3"/>
  <c r="M23" i="3"/>
  <c r="BQ25" i="3"/>
  <c r="AJ26" i="3"/>
  <c r="AE23" i="3"/>
  <c r="AV25" i="3"/>
  <c r="Y23" i="3"/>
  <c r="AG26" i="3"/>
  <c r="T26" i="3"/>
  <c r="P26" i="3"/>
  <c r="AG23" i="3"/>
  <c r="BG25" i="3"/>
  <c r="H26" i="3"/>
  <c r="O23" i="3"/>
  <c r="BH25" i="3"/>
  <c r="BK25" i="3"/>
  <c r="T23" i="3"/>
  <c r="AS25" i="3"/>
  <c r="J26" i="3"/>
  <c r="BS25" i="3"/>
  <c r="BO25" i="3"/>
  <c r="AK26" i="3"/>
  <c r="AF26" i="3"/>
  <c r="G23" i="3"/>
  <c r="M26" i="3"/>
  <c r="U26" i="3"/>
  <c r="AH26" i="3"/>
  <c r="F23" i="3"/>
  <c r="AF23" i="3"/>
  <c r="BE25" i="3"/>
  <c r="Z25" i="3"/>
  <c r="S26" i="3"/>
  <c r="G26" i="3"/>
  <c r="AA23" i="3"/>
  <c r="BD25" i="3"/>
  <c r="AW25" i="3"/>
  <c r="AM23" i="3"/>
  <c r="AO23" i="3"/>
  <c r="AL26" i="3"/>
  <c r="AN23" i="3"/>
  <c r="AM26" i="3"/>
  <c r="AL25" i="3"/>
  <c r="BA26" i="3"/>
  <c r="AN26" i="3"/>
  <c r="H24" i="5"/>
  <c r="AY26" i="3"/>
  <c r="AT25" i="3"/>
  <c r="AO26" i="3"/>
  <c r="V23" i="3"/>
  <c r="J23" i="3"/>
  <c r="N23" i="3"/>
  <c r="AD23" i="3"/>
  <c r="AF22" i="3"/>
  <c r="AE22" i="3"/>
  <c r="X22" i="3"/>
  <c r="I24" i="3"/>
  <c r="R24" i="3" l="1"/>
  <c r="BA23" i="3"/>
  <c r="C25" i="5"/>
  <c r="BD26" i="3"/>
  <c r="AG24" i="3"/>
  <c r="BG26" i="3"/>
  <c r="AI24" i="3"/>
  <c r="Y22" i="3"/>
  <c r="BC23" i="3"/>
  <c r="BD23" i="3"/>
  <c r="AA24" i="3"/>
  <c r="J24" i="3"/>
  <c r="X24" i="3"/>
  <c r="AB22" i="3"/>
  <c r="Z24" i="3"/>
  <c r="V22" i="3"/>
  <c r="H24" i="3"/>
  <c r="P22" i="3"/>
  <c r="Y24" i="3"/>
  <c r="N22" i="3"/>
  <c r="AX23" i="3"/>
  <c r="AC22" i="3"/>
  <c r="AV23" i="3"/>
  <c r="Q22" i="3"/>
  <c r="BE26" i="3"/>
  <c r="BM23" i="3"/>
  <c r="AV26" i="3"/>
  <c r="AR26" i="3"/>
  <c r="G25" i="5"/>
  <c r="AX25" i="3"/>
  <c r="AU23" i="3"/>
  <c r="R23" i="3"/>
  <c r="AG22" i="3"/>
  <c r="Z22" i="3"/>
  <c r="H22" i="3"/>
  <c r="BB25" i="3"/>
  <c r="BG23" i="3"/>
  <c r="BH23" i="3"/>
  <c r="AJ24" i="3"/>
  <c r="K22" i="3"/>
  <c r="BI23" i="3"/>
  <c r="U24" i="3"/>
  <c r="L24" i="3"/>
  <c r="S24" i="3"/>
  <c r="BQ23" i="3"/>
  <c r="I25" i="5"/>
  <c r="W22" i="3"/>
  <c r="Z23" i="3"/>
  <c r="BF26" i="3"/>
  <c r="K24" i="3"/>
  <c r="AD24" i="3"/>
  <c r="U22" i="3"/>
  <c r="AK24" i="3"/>
  <c r="AU26" i="3"/>
  <c r="T24" i="3"/>
  <c r="H25" i="5"/>
  <c r="AI22" i="3"/>
  <c r="F24" i="3"/>
  <c r="AH22" i="3"/>
  <c r="F24" i="5"/>
  <c r="W24" i="3"/>
  <c r="O24" i="3"/>
  <c r="AS23" i="3"/>
  <c r="AH24" i="3"/>
  <c r="M24" i="3"/>
  <c r="S22" i="3"/>
  <c r="I22" i="3"/>
  <c r="BL26" i="3"/>
  <c r="AD22" i="3"/>
  <c r="AB24" i="3"/>
  <c r="O22" i="3"/>
  <c r="BN25" i="3"/>
  <c r="BJ25" i="3"/>
  <c r="D25" i="5"/>
  <c r="BR23" i="3"/>
  <c r="BP26" i="3"/>
  <c r="BT26" i="3"/>
  <c r="P24" i="3"/>
  <c r="BS26" i="3"/>
  <c r="BO26" i="3"/>
  <c r="J22" i="3"/>
  <c r="L22" i="3"/>
  <c r="AA22" i="3"/>
  <c r="AQ23" i="3"/>
  <c r="BL23" i="3"/>
  <c r="AQ26" i="3"/>
  <c r="BC26" i="3"/>
  <c r="J24" i="5"/>
  <c r="BF25" i="3"/>
  <c r="N24" i="3"/>
  <c r="AY23" i="3"/>
  <c r="E25" i="5"/>
  <c r="AZ26" i="3"/>
  <c r="BO23" i="3"/>
  <c r="BS23" i="3"/>
  <c r="BQ26" i="3"/>
  <c r="BM26" i="3"/>
  <c r="AP25" i="3"/>
  <c r="AS26" i="3"/>
  <c r="AP26" i="3"/>
  <c r="AT26" i="3"/>
  <c r="BH26" i="3"/>
  <c r="T22" i="3"/>
  <c r="AC24" i="3"/>
  <c r="R22" i="3"/>
  <c r="AW23" i="3"/>
  <c r="AF24" i="3"/>
  <c r="M22" i="3"/>
  <c r="F22" i="3"/>
  <c r="BK23" i="3"/>
  <c r="AR23" i="3"/>
  <c r="F25" i="5"/>
  <c r="BK26" i="3"/>
  <c r="BT23" i="3"/>
  <c r="BP23" i="3"/>
  <c r="J25" i="5"/>
  <c r="AE24" i="3"/>
  <c r="AJ22" i="3"/>
  <c r="BI26" i="3"/>
  <c r="AK22" i="3"/>
  <c r="AH23" i="3"/>
  <c r="G24" i="3"/>
  <c r="V24" i="3"/>
  <c r="Q24" i="3"/>
  <c r="G22" i="3"/>
  <c r="BR26" i="3"/>
  <c r="BE23" i="3"/>
  <c r="C22" i="5"/>
  <c r="AZ23" i="3"/>
  <c r="AW26" i="3"/>
  <c r="BJ23" i="3"/>
  <c r="AL23" i="3"/>
  <c r="BJ26" i="3"/>
  <c r="AM24" i="3"/>
  <c r="AL22" i="3"/>
  <c r="AN22" i="3"/>
  <c r="AM22" i="3"/>
  <c r="AQ22" i="3"/>
  <c r="AT23" i="3"/>
  <c r="AN24" i="3"/>
  <c r="AO22" i="3"/>
  <c r="BB23" i="3"/>
  <c r="F22" i="5"/>
  <c r="AX26" i="3"/>
  <c r="AL24" i="3"/>
  <c r="AO24" i="3"/>
  <c r="AB21" i="3"/>
  <c r="M21" i="3"/>
  <c r="AK21" i="3"/>
  <c r="G24" i="5" l="1"/>
  <c r="AP22" i="3"/>
  <c r="O24" i="5"/>
  <c r="K24" i="5"/>
  <c r="BI24" i="3"/>
  <c r="BA22" i="3"/>
  <c r="F21" i="3"/>
  <c r="BC24" i="3"/>
  <c r="L24" i="5"/>
  <c r="H23" i="5"/>
  <c r="BN23" i="3"/>
  <c r="AG21" i="3"/>
  <c r="AW22" i="3"/>
  <c r="Y21" i="3"/>
  <c r="AI21" i="3"/>
  <c r="C21" i="5"/>
  <c r="AW24" i="3"/>
  <c r="AV22" i="3"/>
  <c r="BC22" i="3"/>
  <c r="E23" i="5"/>
  <c r="AJ21" i="3"/>
  <c r="BK24" i="3"/>
  <c r="H21" i="5"/>
  <c r="L21" i="3"/>
  <c r="F23" i="5"/>
  <c r="AR24" i="3"/>
  <c r="AP24" i="3"/>
  <c r="J22" i="5"/>
  <c r="AQ24" i="3"/>
  <c r="H21" i="3"/>
  <c r="V21" i="3"/>
  <c r="S21" i="3"/>
  <c r="J21" i="5"/>
  <c r="AU24" i="3"/>
  <c r="F21" i="5"/>
  <c r="BH24" i="3"/>
  <c r="BG24" i="3"/>
  <c r="BE24" i="3"/>
  <c r="AZ24" i="3"/>
  <c r="BL22" i="3"/>
  <c r="O21" i="3"/>
  <c r="AH21" i="3"/>
  <c r="AE21" i="3"/>
  <c r="E21" i="5"/>
  <c r="D23" i="5"/>
  <c r="BI22" i="3"/>
  <c r="AR22" i="3"/>
  <c r="BK22" i="3"/>
  <c r="AY22" i="3"/>
  <c r="I23" i="5"/>
  <c r="J21" i="3"/>
  <c r="BT24" i="3"/>
  <c r="BP24" i="3"/>
  <c r="N21" i="3"/>
  <c r="U21" i="3"/>
  <c r="BF24" i="3"/>
  <c r="AY24" i="3"/>
  <c r="BN26" i="3"/>
  <c r="I21" i="3"/>
  <c r="D21" i="5"/>
  <c r="AT24" i="3"/>
  <c r="BS22" i="3"/>
  <c r="BO22" i="3"/>
  <c r="BS24" i="3"/>
  <c r="BO24" i="3"/>
  <c r="N22" i="5"/>
  <c r="BL24" i="3"/>
  <c r="AC21" i="3"/>
  <c r="AT22" i="3"/>
  <c r="BM24" i="3"/>
  <c r="BE22" i="3"/>
  <c r="D24" i="5"/>
  <c r="E24" i="5"/>
  <c r="P21" i="3"/>
  <c r="BQ22" i="3"/>
  <c r="BM22" i="3"/>
  <c r="AU22" i="3"/>
  <c r="AD21" i="3"/>
  <c r="K21" i="3"/>
  <c r="X21" i="3"/>
  <c r="BH22" i="3"/>
  <c r="AV24" i="3"/>
  <c r="W21" i="3"/>
  <c r="BR24" i="3"/>
  <c r="D22" i="5"/>
  <c r="G21" i="5"/>
  <c r="Z21" i="3"/>
  <c r="AA21" i="3"/>
  <c r="C23" i="5"/>
  <c r="AS22" i="3"/>
  <c r="AP23" i="3"/>
  <c r="BR22" i="3"/>
  <c r="AS24" i="3"/>
  <c r="Q21" i="3"/>
  <c r="BB26" i="3"/>
  <c r="BF23" i="3"/>
  <c r="AF21" i="3"/>
  <c r="BA24" i="3"/>
  <c r="I21" i="5"/>
  <c r="BP22" i="3"/>
  <c r="BT22" i="3"/>
  <c r="M24" i="5"/>
  <c r="J23" i="5"/>
  <c r="P24" i="5"/>
  <c r="G22" i="5"/>
  <c r="G23" i="5"/>
  <c r="M25" i="5"/>
  <c r="G21" i="3"/>
  <c r="R21" i="3"/>
  <c r="T21" i="3"/>
  <c r="K25" i="5"/>
  <c r="I22" i="5"/>
  <c r="BG22" i="3"/>
  <c r="BD24" i="3"/>
  <c r="P25" i="5"/>
  <c r="BQ24" i="3"/>
  <c r="AO21" i="3"/>
  <c r="AN21" i="3"/>
  <c r="O22" i="5"/>
  <c r="BJ24" i="3"/>
  <c r="M22" i="5"/>
  <c r="AL21" i="3"/>
  <c r="Q27" i="3"/>
  <c r="AB27" i="3"/>
  <c r="AH27" i="3"/>
  <c r="AX22" i="3"/>
  <c r="P23" i="5"/>
  <c r="BJ22" i="3"/>
  <c r="BQ21" i="3"/>
  <c r="AX24" i="3"/>
  <c r="AM21" i="3"/>
  <c r="S27" i="3"/>
  <c r="AZ22" i="3"/>
  <c r="X27" i="3" l="1"/>
  <c r="AR21" i="3"/>
  <c r="AK27" i="3"/>
  <c r="O27" i="3"/>
  <c r="BG21" i="3"/>
  <c r="AU21" i="3"/>
  <c r="G20" i="5"/>
  <c r="E20" i="5"/>
  <c r="G27" i="3"/>
  <c r="I20" i="5"/>
  <c r="AG27" i="3"/>
  <c r="V27" i="3"/>
  <c r="AA27" i="3"/>
  <c r="E22" i="5"/>
  <c r="C20" i="5"/>
  <c r="AQ21" i="3"/>
  <c r="BL21" i="3"/>
  <c r="N27" i="3"/>
  <c r="AS21" i="3"/>
  <c r="Y27" i="3"/>
  <c r="BB24" i="3"/>
  <c r="AP21" i="3"/>
  <c r="BB22" i="3"/>
  <c r="BE21" i="3"/>
  <c r="F27" i="3"/>
  <c r="L25" i="5"/>
  <c r="K21" i="5"/>
  <c r="BS21" i="3"/>
  <c r="BO21" i="3"/>
  <c r="AW21" i="3"/>
  <c r="M23" i="5"/>
  <c r="W27" i="3"/>
  <c r="AV21" i="3"/>
  <c r="BF22" i="3"/>
  <c r="AJ27" i="3"/>
  <c r="M21" i="5"/>
  <c r="BT21" i="3"/>
  <c r="BP21" i="3"/>
  <c r="AD27" i="3"/>
  <c r="P27" i="3"/>
  <c r="L27" i="3"/>
  <c r="BN22" i="3"/>
  <c r="P22" i="5"/>
  <c r="N24" i="5"/>
  <c r="BK21" i="3"/>
  <c r="BD22" i="3"/>
  <c r="Q24" i="5"/>
  <c r="R24" i="5"/>
  <c r="BN24" i="3"/>
  <c r="BR21" i="3"/>
  <c r="F20" i="5"/>
  <c r="H27" i="3"/>
  <c r="AE27" i="3"/>
  <c r="BI21" i="3"/>
  <c r="T27" i="3"/>
  <c r="AT21" i="3"/>
  <c r="K22" i="5"/>
  <c r="R27" i="3"/>
  <c r="D20" i="5"/>
  <c r="AC27" i="3"/>
  <c r="K23" i="5"/>
  <c r="AF27" i="3"/>
  <c r="AY21" i="3"/>
  <c r="H20" i="5"/>
  <c r="BM21" i="3"/>
  <c r="BH21" i="3"/>
  <c r="J27" i="3"/>
  <c r="H22" i="5"/>
  <c r="I27" i="3"/>
  <c r="AI27" i="3"/>
  <c r="BA21" i="3"/>
  <c r="L21" i="5"/>
  <c r="Z27" i="3"/>
  <c r="U27" i="3"/>
  <c r="J20" i="5"/>
  <c r="BC21" i="3"/>
  <c r="K27" i="3"/>
  <c r="BF21" i="3"/>
  <c r="AZ21" i="3"/>
  <c r="BJ21" i="3"/>
  <c r="AX21" i="3"/>
  <c r="AV27" i="3" l="1"/>
  <c r="AU27" i="3"/>
  <c r="BK27" i="3"/>
  <c r="BI27" i="3"/>
  <c r="AT27" i="3"/>
  <c r="BG27" i="3"/>
  <c r="N21" i="5"/>
  <c r="Q25" i="5"/>
  <c r="R25" i="5"/>
  <c r="M27" i="3"/>
  <c r="AO27" i="3"/>
  <c r="AQ27" i="3"/>
  <c r="BH27" i="3"/>
  <c r="P21" i="5"/>
  <c r="K20" i="5"/>
  <c r="M20" i="5"/>
  <c r="AM27" i="3"/>
  <c r="BA27" i="3"/>
  <c r="BE27" i="3"/>
  <c r="BR27" i="3"/>
  <c r="BL27" i="3"/>
  <c r="AW27" i="3"/>
  <c r="AL27" i="3"/>
  <c r="BD21" i="3"/>
  <c r="AY27" i="3"/>
  <c r="BT27" i="3"/>
  <c r="BP27" i="3"/>
  <c r="BB21" i="3"/>
  <c r="L23" i="5"/>
  <c r="BM27" i="3"/>
  <c r="L22" i="5"/>
  <c r="Q22" i="5"/>
  <c r="R22" i="5"/>
  <c r="AN27" i="3"/>
  <c r="BC27" i="3"/>
  <c r="BS27" i="3"/>
  <c r="BO27" i="3"/>
  <c r="BQ27" i="3"/>
  <c r="BN21" i="3"/>
  <c r="N25" i="5"/>
  <c r="O25" i="5"/>
  <c r="BF27" i="3"/>
  <c r="P20" i="5"/>
  <c r="AZ27" i="3"/>
  <c r="AS27" i="3" l="1"/>
  <c r="L20" i="5"/>
  <c r="BD27" i="3"/>
  <c r="O21" i="5"/>
  <c r="N20" i="5"/>
  <c r="Q23" i="5"/>
  <c r="R23" i="5"/>
  <c r="N23" i="5"/>
  <c r="O23" i="5"/>
  <c r="AX27" i="3"/>
  <c r="Q21" i="5"/>
  <c r="R21" i="5"/>
  <c r="AP27" i="3"/>
  <c r="AR27" i="3"/>
  <c r="O20" i="5" l="1"/>
  <c r="BJ27" i="3"/>
  <c r="BN27" i="3"/>
  <c r="Q20" i="5"/>
  <c r="R20" i="5"/>
  <c r="BB27" i="3"/>
  <c r="T19" i="3" l="1"/>
  <c r="X19" i="3"/>
  <c r="U19" i="3"/>
  <c r="AG19" i="3"/>
  <c r="AI19" i="3"/>
  <c r="G19" i="3"/>
  <c r="M19" i="3"/>
  <c r="AB19" i="3"/>
  <c r="W19" i="3"/>
  <c r="L19" i="3"/>
  <c r="AA19" i="3" l="1"/>
  <c r="AJ19" i="3"/>
  <c r="K19" i="3"/>
  <c r="H19" i="3"/>
  <c r="Y19" i="3"/>
  <c r="O19" i="3"/>
  <c r="I19" i="3"/>
  <c r="AF19" i="3"/>
  <c r="AK19" i="3"/>
  <c r="AE19" i="3"/>
  <c r="S19" i="3"/>
  <c r="AC19" i="3"/>
  <c r="Q19" i="3"/>
  <c r="P19" i="3"/>
  <c r="BG19" i="3"/>
  <c r="AO19" i="3"/>
  <c r="AM19" i="3"/>
  <c r="AQ19" i="3"/>
  <c r="AY19" i="3"/>
  <c r="AN19" i="3"/>
  <c r="AW19" i="3"/>
  <c r="AR19" i="3" l="1"/>
  <c r="AZ19" i="3"/>
  <c r="V19" i="3"/>
  <c r="BD19" i="3"/>
  <c r="BI19" i="3"/>
  <c r="BK19" i="3"/>
  <c r="J19" i="3"/>
  <c r="AD19" i="3"/>
  <c r="BM19" i="3"/>
  <c r="BL19" i="3"/>
  <c r="BE19" i="3"/>
  <c r="AV19" i="3"/>
  <c r="BH19" i="3"/>
  <c r="BS19" i="3"/>
  <c r="BO19" i="3"/>
  <c r="Z19" i="3"/>
  <c r="BC19" i="3"/>
  <c r="AH19" i="3"/>
  <c r="BQ19" i="3"/>
  <c r="BT19" i="3"/>
  <c r="BP19" i="3"/>
  <c r="R19" i="3"/>
  <c r="BA19" i="3"/>
  <c r="N19" i="3"/>
  <c r="AU19" i="3"/>
  <c r="F19" i="3"/>
  <c r="AS19" i="3"/>
  <c r="AL19" i="3"/>
  <c r="D18" i="5" l="1"/>
  <c r="BJ19" i="3"/>
  <c r="AX19" i="3"/>
  <c r="I18" i="5"/>
  <c r="BF19" i="3"/>
  <c r="F18" i="5"/>
  <c r="AP19" i="3"/>
  <c r="G18" i="5"/>
  <c r="E18" i="5"/>
  <c r="AT19" i="3"/>
  <c r="C18" i="5"/>
  <c r="J18" i="5"/>
  <c r="H18" i="5"/>
  <c r="BR19" i="3"/>
  <c r="BN19" i="3"/>
  <c r="BB19" i="3"/>
  <c r="R18" i="5" l="1"/>
  <c r="O18" i="5"/>
  <c r="P18" i="5"/>
  <c r="K18" i="5"/>
  <c r="Q18" i="5"/>
  <c r="M18" i="5"/>
  <c r="N18" i="5"/>
  <c r="L18" i="5" l="1"/>
  <c r="AD18" i="3"/>
  <c r="J18" i="3"/>
  <c r="I18" i="3"/>
  <c r="AI18" i="3"/>
  <c r="Q18" i="3"/>
  <c r="W18" i="3"/>
  <c r="AG18" i="3"/>
  <c r="AJ18" i="3"/>
  <c r="F18" i="3" l="1"/>
  <c r="Y18" i="3"/>
  <c r="X18" i="3"/>
  <c r="AH18" i="3"/>
  <c r="O18" i="3"/>
  <c r="L18" i="3"/>
  <c r="Z18" i="3"/>
  <c r="P18" i="3"/>
  <c r="R18" i="3"/>
  <c r="N18" i="3"/>
  <c r="AK18" i="3"/>
  <c r="AB18" i="3"/>
  <c r="T18" i="3"/>
  <c r="AC18" i="3"/>
  <c r="AA18" i="3"/>
  <c r="H18" i="3"/>
  <c r="G18" i="3"/>
  <c r="K18" i="3"/>
  <c r="AE18" i="3"/>
  <c r="U18" i="3"/>
  <c r="V18" i="3"/>
  <c r="AF18" i="3"/>
  <c r="M18" i="3"/>
  <c r="S18" i="3"/>
  <c r="AO18" i="3"/>
  <c r="AM18" i="3"/>
  <c r="AN18" i="3"/>
  <c r="BK18" i="3"/>
  <c r="AL18" i="3"/>
  <c r="AE17" i="3"/>
  <c r="AQ18" i="3" l="1"/>
  <c r="BH18" i="3"/>
  <c r="AS18" i="3"/>
  <c r="AK17" i="3"/>
  <c r="W17" i="3"/>
  <c r="J17" i="3"/>
  <c r="AJ17" i="3"/>
  <c r="V17" i="3"/>
  <c r="Q17" i="3"/>
  <c r="P17" i="3"/>
  <c r="AB17" i="3"/>
  <c r="J17" i="5"/>
  <c r="AX18" i="3"/>
  <c r="AP18" i="3"/>
  <c r="M17" i="3"/>
  <c r="H17" i="5"/>
  <c r="BA18" i="3"/>
  <c r="G17" i="3"/>
  <c r="D17" i="5"/>
  <c r="BN18" i="3"/>
  <c r="AC17" i="3"/>
  <c r="AD17" i="3"/>
  <c r="F17" i="5"/>
  <c r="AV18" i="3"/>
  <c r="L17" i="3"/>
  <c r="BF18" i="3"/>
  <c r="AZ18" i="3"/>
  <c r="U17" i="3"/>
  <c r="AG17" i="3"/>
  <c r="BM18" i="3"/>
  <c r="BL18" i="3"/>
  <c r="AH17" i="3"/>
  <c r="H17" i="3"/>
  <c r="Z17" i="3"/>
  <c r="E17" i="5"/>
  <c r="N17" i="3"/>
  <c r="BI18" i="3"/>
  <c r="BR18" i="3"/>
  <c r="X17" i="3"/>
  <c r="I17" i="3"/>
  <c r="Y17" i="3"/>
  <c r="BS18" i="3"/>
  <c r="BO18" i="3"/>
  <c r="AT18" i="3"/>
  <c r="BT18" i="3"/>
  <c r="BP18" i="3"/>
  <c r="K17" i="3"/>
  <c r="F17" i="3"/>
  <c r="G17" i="5"/>
  <c r="I17" i="5"/>
  <c r="BE18" i="3"/>
  <c r="AU18" i="3"/>
  <c r="BB18" i="3"/>
  <c r="AR18" i="3"/>
  <c r="C17" i="5"/>
  <c r="AA17" i="3"/>
  <c r="BD18" i="3"/>
  <c r="T17" i="3"/>
  <c r="AF17" i="3"/>
  <c r="AW18" i="3"/>
  <c r="BJ18" i="3"/>
  <c r="AY18" i="3"/>
  <c r="O17" i="3"/>
  <c r="R17" i="3"/>
  <c r="AI17" i="3"/>
  <c r="S17" i="3"/>
  <c r="BC18" i="3"/>
  <c r="BQ18" i="3"/>
  <c r="BG18" i="3"/>
  <c r="AP17" i="3"/>
  <c r="AO17" i="3"/>
  <c r="AM17" i="3"/>
  <c r="AL17" i="3"/>
  <c r="AN17" i="3"/>
  <c r="AX17" i="3" l="1"/>
  <c r="BK17" i="3"/>
  <c r="BI17" i="3"/>
  <c r="AS17" i="3"/>
  <c r="BN17" i="3"/>
  <c r="J16" i="5"/>
  <c r="BC17" i="3"/>
  <c r="O17" i="5"/>
  <c r="BQ17" i="3"/>
  <c r="BD17" i="3"/>
  <c r="F16" i="5"/>
  <c r="AV17" i="3"/>
  <c r="BR17" i="3"/>
  <c r="BB17" i="3"/>
  <c r="I16" i="5"/>
  <c r="BJ17" i="3"/>
  <c r="AU17" i="3"/>
  <c r="BA17" i="3"/>
  <c r="M17" i="5"/>
  <c r="C16" i="5"/>
  <c r="AZ17" i="3"/>
  <c r="BS17" i="3"/>
  <c r="BO17" i="3"/>
  <c r="E16" i="5"/>
  <c r="AY17" i="3"/>
  <c r="R17" i="5"/>
  <c r="BH17" i="3"/>
  <c r="L17" i="5"/>
  <c r="BT17" i="3"/>
  <c r="BP17" i="3"/>
  <c r="H16" i="5"/>
  <c r="D16" i="5"/>
  <c r="Q17" i="5"/>
  <c r="G16" i="5"/>
  <c r="AR17" i="3"/>
  <c r="BL17" i="3"/>
  <c r="K17" i="5"/>
  <c r="P17" i="5"/>
  <c r="N17" i="5"/>
  <c r="BE17" i="3"/>
  <c r="AW17" i="3"/>
  <c r="BF17" i="3"/>
  <c r="AQ17" i="3"/>
  <c r="AT17" i="3"/>
  <c r="BG17" i="3"/>
  <c r="BM17" i="3"/>
  <c r="P16" i="5" l="1"/>
  <c r="N16" i="5"/>
  <c r="M16" i="5"/>
  <c r="Q16" i="5"/>
  <c r="R16" i="5"/>
  <c r="K16" i="5"/>
  <c r="O16" i="5"/>
  <c r="L16" i="5"/>
  <c r="H24" i="4" l="1"/>
  <c r="G24" i="4"/>
  <c r="I24" i="4"/>
  <c r="T24" i="4" l="1"/>
  <c r="M24" i="4"/>
  <c r="AC24" i="4"/>
  <c r="W24" i="4"/>
  <c r="L24" i="4"/>
  <c r="X24" i="4"/>
  <c r="AA24" i="4"/>
  <c r="AB24" i="4" l="1"/>
  <c r="AE24" i="4"/>
  <c r="AG24" i="4"/>
  <c r="O24" i="4"/>
  <c r="K24" i="4"/>
  <c r="AF24" i="4"/>
  <c r="U24" i="4"/>
  <c r="R24" i="4"/>
  <c r="P24" i="4"/>
  <c r="Q24" i="4"/>
  <c r="S24" i="4"/>
  <c r="F24" i="4"/>
  <c r="Y24" i="4"/>
  <c r="AK24" i="4"/>
  <c r="AI24" i="4"/>
  <c r="J24" i="4" l="1"/>
  <c r="N24" i="4"/>
  <c r="E24" i="6"/>
  <c r="H24" i="6"/>
  <c r="G24" i="6"/>
  <c r="V24" i="4"/>
  <c r="F24" i="6"/>
  <c r="AJ24" i="4"/>
  <c r="Z24" i="4"/>
  <c r="AM24" i="4"/>
  <c r="AO24" i="4"/>
  <c r="AD24" i="4"/>
  <c r="AN24" i="4"/>
  <c r="AH24" i="4" l="1"/>
  <c r="D24" i="6"/>
  <c r="C24" i="6"/>
  <c r="AQ24" i="4"/>
  <c r="AR24" i="4"/>
  <c r="AS24" i="4"/>
  <c r="AU24" i="4" l="1"/>
  <c r="AW24" i="4"/>
  <c r="AV24" i="4"/>
  <c r="I24" i="6" l="1"/>
  <c r="J24" i="6"/>
  <c r="AL24" i="4"/>
  <c r="AZ24" i="4"/>
  <c r="AY24" i="4"/>
  <c r="BA24" i="4"/>
  <c r="AP24" i="4" l="1"/>
  <c r="BD24" i="4"/>
  <c r="BC24" i="4"/>
  <c r="BE24" i="4"/>
  <c r="AT24" i="4"/>
  <c r="AX24" i="4" l="1"/>
  <c r="K24" i="6"/>
  <c r="L24" i="6"/>
  <c r="BG24" i="4"/>
  <c r="BH24" i="4"/>
  <c r="BI24" i="4"/>
  <c r="BM24" i="4" l="1"/>
  <c r="BK24" i="4"/>
  <c r="BL24" i="4"/>
  <c r="BB24" i="4" l="1"/>
  <c r="M24" i="6"/>
  <c r="N24" i="6"/>
  <c r="BO24" i="4"/>
  <c r="BQ24" i="4"/>
  <c r="BP24" i="4"/>
  <c r="O24" i="6" l="1"/>
  <c r="BF24" i="4"/>
  <c r="BT24" i="4"/>
  <c r="BS24" i="4"/>
  <c r="BJ24" i="4" l="1"/>
  <c r="P24" i="6"/>
  <c r="Q24" i="6" l="1"/>
  <c r="BN24" i="4"/>
  <c r="BR24" i="4" l="1"/>
  <c r="R24" i="6"/>
  <c r="AF17" i="4" l="1"/>
  <c r="I17" i="4"/>
  <c r="G17" i="4"/>
  <c r="H17" i="4"/>
  <c r="AJ17" i="4" l="1"/>
  <c r="S17" i="4"/>
  <c r="K17" i="4"/>
  <c r="AB17" i="4"/>
  <c r="L17" i="4"/>
  <c r="Q17" i="4"/>
  <c r="AI17" i="4"/>
  <c r="M17" i="4"/>
  <c r="AM17" i="4"/>
  <c r="Y17" i="4" l="1"/>
  <c r="P17" i="4"/>
  <c r="AA17" i="4"/>
  <c r="AO17" i="4"/>
  <c r="AG17" i="4"/>
  <c r="W17" i="4"/>
  <c r="AD17" i="4"/>
  <c r="V17" i="4"/>
  <c r="AN17" i="4"/>
  <c r="Z17" i="4"/>
  <c r="O17" i="4"/>
  <c r="U17" i="4"/>
  <c r="AE17" i="4"/>
  <c r="T17" i="4"/>
  <c r="X17" i="4"/>
  <c r="AC17" i="4"/>
  <c r="F17" i="4"/>
  <c r="J17" i="4"/>
  <c r="AK17" i="4"/>
  <c r="AR17" i="4"/>
  <c r="AS17" i="4"/>
  <c r="AQ17" i="4"/>
  <c r="E17" i="6" l="1"/>
  <c r="N17" i="4"/>
  <c r="F17" i="6"/>
  <c r="AH17" i="4"/>
  <c r="C17" i="6"/>
  <c r="G17" i="6"/>
  <c r="H17" i="6"/>
  <c r="I17" i="6"/>
  <c r="R17" i="4"/>
  <c r="D17" i="6"/>
  <c r="AU17" i="4"/>
  <c r="AV17" i="4"/>
  <c r="AW17" i="4"/>
  <c r="AL17" i="4" l="1"/>
  <c r="J17" i="6"/>
  <c r="BA17" i="4"/>
  <c r="AY17" i="4"/>
  <c r="AZ17" i="4"/>
  <c r="AP17" i="4" l="1"/>
  <c r="K17" i="6"/>
  <c r="BE17" i="4"/>
  <c r="BC17" i="4"/>
  <c r="BD17" i="4"/>
  <c r="AT17" i="4" l="1"/>
  <c r="L17" i="6"/>
  <c r="BG17" i="4"/>
  <c r="BI17" i="4"/>
  <c r="BH17" i="4"/>
  <c r="AX17" i="4" l="1"/>
  <c r="M17" i="6"/>
  <c r="BM17" i="4"/>
  <c r="BL17" i="4"/>
  <c r="BK17" i="4"/>
  <c r="N17" i="6" l="1"/>
  <c r="BB17" i="4"/>
  <c r="BO17" i="4"/>
  <c r="BP17" i="4"/>
  <c r="BQ17" i="4"/>
  <c r="BF17" i="4" l="1"/>
  <c r="O17" i="6"/>
  <c r="BT17" i="4"/>
  <c r="BS17" i="4"/>
  <c r="BJ17" i="4" l="1"/>
  <c r="P17" i="6"/>
  <c r="BN17" i="4" l="1"/>
  <c r="Q17" i="6"/>
  <c r="BR17" i="4"/>
  <c r="R17" i="6" l="1"/>
  <c r="G18" i="4"/>
  <c r="I18" i="4"/>
  <c r="H18" i="4"/>
  <c r="M18" i="4" l="1"/>
  <c r="AA18" i="4"/>
  <c r="U18" i="4"/>
  <c r="AK18" i="4"/>
  <c r="AF18" i="4"/>
  <c r="L18" i="4"/>
  <c r="AJ18" i="4"/>
  <c r="K18" i="4"/>
  <c r="AN18" i="4"/>
  <c r="AO18" i="4"/>
  <c r="G16" i="4"/>
  <c r="I16" i="4"/>
  <c r="H16" i="4"/>
  <c r="AG18" i="4" l="1"/>
  <c r="X18" i="4"/>
  <c r="AE18" i="4"/>
  <c r="Y18" i="4"/>
  <c r="L16" i="4"/>
  <c r="P18" i="4"/>
  <c r="AK16" i="4"/>
  <c r="M16" i="4"/>
  <c r="R18" i="4"/>
  <c r="K16" i="4"/>
  <c r="AB18" i="4"/>
  <c r="AG16" i="4"/>
  <c r="AI18" i="4"/>
  <c r="AF16" i="4"/>
  <c r="O18" i="4"/>
  <c r="F18" i="4"/>
  <c r="AB16" i="4"/>
  <c r="S18" i="4"/>
  <c r="W18" i="4"/>
  <c r="AD18" i="4"/>
  <c r="AM18" i="4"/>
  <c r="Q18" i="4"/>
  <c r="AC18" i="4"/>
  <c r="T18" i="4"/>
  <c r="AQ18" i="4"/>
  <c r="AR18" i="4"/>
  <c r="AS18" i="4"/>
  <c r="T16" i="4" l="1"/>
  <c r="AM16" i="4"/>
  <c r="AN16" i="4"/>
  <c r="Q16" i="4"/>
  <c r="Y16" i="4"/>
  <c r="W16" i="4"/>
  <c r="AC16" i="4"/>
  <c r="X16" i="4"/>
  <c r="D18" i="6"/>
  <c r="J18" i="4"/>
  <c r="H18" i="6"/>
  <c r="G18" i="6"/>
  <c r="AE16" i="4"/>
  <c r="E18" i="6"/>
  <c r="AD16" i="4"/>
  <c r="N18" i="4"/>
  <c r="C18" i="6"/>
  <c r="AJ16" i="4"/>
  <c r="Z18" i="4"/>
  <c r="V18" i="4"/>
  <c r="O16" i="4"/>
  <c r="S16" i="4"/>
  <c r="F18" i="6"/>
  <c r="U16" i="4"/>
  <c r="AI16" i="4"/>
  <c r="Z16" i="4"/>
  <c r="AA16" i="4"/>
  <c r="AH18" i="4"/>
  <c r="F16" i="4"/>
  <c r="AO16" i="4"/>
  <c r="I18" i="6"/>
  <c r="P16" i="4"/>
  <c r="AV18" i="4"/>
  <c r="AU18" i="4"/>
  <c r="AW18" i="4"/>
  <c r="AQ16" i="4"/>
  <c r="AS16" i="4"/>
  <c r="AR16" i="4"/>
  <c r="R16" i="4" l="1"/>
  <c r="F16" i="6"/>
  <c r="J16" i="4"/>
  <c r="AL18" i="4"/>
  <c r="C16" i="6"/>
  <c r="E16" i="6"/>
  <c r="N16" i="4"/>
  <c r="AH16" i="4"/>
  <c r="I16" i="6"/>
  <c r="J18" i="6"/>
  <c r="V16" i="4"/>
  <c r="BA18" i="4"/>
  <c r="AZ18" i="4"/>
  <c r="AY18" i="4"/>
  <c r="AU16" i="4"/>
  <c r="AW16" i="4"/>
  <c r="AV16" i="4"/>
  <c r="G16" i="6" l="1"/>
  <c r="H16" i="6"/>
  <c r="D16" i="6"/>
  <c r="J16" i="6"/>
  <c r="AP18" i="4"/>
  <c r="AL16" i="4"/>
  <c r="K18" i="6"/>
  <c r="BA16" i="4"/>
  <c r="AY16" i="4"/>
  <c r="AZ16" i="4"/>
  <c r="BE18" i="4"/>
  <c r="BD18" i="4"/>
  <c r="BC18" i="4"/>
  <c r="K16" i="6" l="1"/>
  <c r="L18" i="6"/>
  <c r="AT18" i="4"/>
  <c r="AP16" i="4"/>
  <c r="BG18" i="4"/>
  <c r="BH18" i="4"/>
  <c r="BI18" i="4"/>
  <c r="BE16" i="4"/>
  <c r="BC16" i="4"/>
  <c r="BD16" i="4"/>
  <c r="AX18" i="4" l="1"/>
  <c r="AT16" i="4"/>
  <c r="L16" i="6"/>
  <c r="M18" i="6"/>
  <c r="BH16" i="4"/>
  <c r="BI16" i="4"/>
  <c r="BG16" i="4"/>
  <c r="BL18" i="4"/>
  <c r="BK18" i="4"/>
  <c r="BM18" i="4"/>
  <c r="BB18" i="4" l="1"/>
  <c r="AX16" i="4"/>
  <c r="N18" i="6"/>
  <c r="M16" i="6"/>
  <c r="BK16" i="4"/>
  <c r="BL16" i="4"/>
  <c r="BM16" i="4"/>
  <c r="BO18" i="4"/>
  <c r="BQ18" i="4"/>
  <c r="BP18" i="4" l="1"/>
  <c r="BF18" i="4"/>
  <c r="BB16" i="4"/>
  <c r="N16" i="6"/>
  <c r="O18" i="6"/>
  <c r="BT18" i="4"/>
  <c r="BP16" i="4"/>
  <c r="BO16" i="4"/>
  <c r="BQ16" i="4"/>
  <c r="BS18" i="4"/>
  <c r="P18" i="6" l="1"/>
  <c r="O16" i="6"/>
  <c r="BJ18" i="4"/>
  <c r="BF16" i="4"/>
  <c r="BT16" i="4"/>
  <c r="BS16" i="4"/>
  <c r="BJ16" i="4" l="1"/>
  <c r="BN18" i="4"/>
  <c r="P16" i="6"/>
  <c r="Q18" i="6"/>
  <c r="BN16" i="4" l="1"/>
  <c r="Q16" i="6"/>
  <c r="R18" i="6"/>
  <c r="BR16" i="4"/>
  <c r="BR18" i="4"/>
  <c r="R16" i="6" l="1"/>
  <c r="G21" i="4"/>
  <c r="I21" i="4"/>
  <c r="H21" i="4"/>
  <c r="AF21" i="4" l="1"/>
  <c r="M21" i="4"/>
  <c r="X21" i="4"/>
  <c r="AG21" i="4"/>
  <c r="U21" i="4"/>
  <c r="K21" i="4"/>
  <c r="L21" i="4"/>
  <c r="AE21" i="4"/>
  <c r="AA21" i="4" l="1"/>
  <c r="T21" i="4"/>
  <c r="AK21" i="4"/>
  <c r="Y21" i="4"/>
  <c r="AJ21" i="4"/>
  <c r="P21" i="4"/>
  <c r="AB21" i="4"/>
  <c r="O21" i="4"/>
  <c r="S21" i="4"/>
  <c r="F21" i="4"/>
  <c r="W21" i="4"/>
  <c r="Q21" i="4"/>
  <c r="AC21" i="4"/>
  <c r="AI21" i="4"/>
  <c r="AN21" i="4"/>
  <c r="AM21" i="4"/>
  <c r="AO21" i="4"/>
  <c r="J21" i="4" l="1"/>
  <c r="E21" i="6"/>
  <c r="R21" i="4"/>
  <c r="V21" i="4"/>
  <c r="F21" i="6"/>
  <c r="N21" i="4"/>
  <c r="AD21" i="4"/>
  <c r="H21" i="6"/>
  <c r="Z21" i="4"/>
  <c r="G21" i="6"/>
  <c r="C21" i="6"/>
  <c r="AS21" i="4"/>
  <c r="AQ21" i="4"/>
  <c r="AR21" i="4"/>
  <c r="I21" i="6" l="1"/>
  <c r="D21" i="6"/>
  <c r="AH21" i="4"/>
  <c r="AV21" i="4"/>
  <c r="AU21" i="4"/>
  <c r="AW21" i="4"/>
  <c r="J21" i="6" l="1"/>
  <c r="AL21" i="4"/>
  <c r="AZ21" i="4"/>
  <c r="AY21" i="4"/>
  <c r="BA21" i="4"/>
  <c r="AP21" i="4" l="1"/>
  <c r="K21" i="6"/>
  <c r="BC21" i="4"/>
  <c r="BE21" i="4"/>
  <c r="BD21" i="4"/>
  <c r="AT21" i="4" l="1"/>
  <c r="L21" i="6"/>
  <c r="BI21" i="4"/>
  <c r="BG21" i="4"/>
  <c r="BH21" i="4"/>
  <c r="AX21" i="4" l="1"/>
  <c r="M21" i="6"/>
  <c r="BL21" i="4"/>
  <c r="BK21" i="4"/>
  <c r="BM21" i="4"/>
  <c r="BB21" i="4" l="1"/>
  <c r="N21" i="6"/>
  <c r="BF21" i="4" l="1"/>
  <c r="O21" i="6"/>
  <c r="P21" i="6" l="1"/>
  <c r="BJ21" i="4"/>
  <c r="Q21" i="6" l="1"/>
  <c r="BP21" i="4"/>
  <c r="BQ21" i="4"/>
  <c r="BO21" i="4" l="1"/>
  <c r="BT21" i="4" l="1"/>
  <c r="BS21" i="4" l="1"/>
  <c r="BN21" i="4" l="1"/>
  <c r="R21" i="6" l="1"/>
  <c r="BR21" i="4"/>
  <c r="W9" i="10" l="1"/>
  <c r="C15" i="10" l="1"/>
  <c r="U15" i="10"/>
  <c r="E15" i="10"/>
  <c r="G15" i="10"/>
  <c r="D14" i="10"/>
  <c r="W15" i="10"/>
  <c r="E14" i="10"/>
  <c r="AA15" i="10"/>
  <c r="AC9" i="10"/>
  <c r="D6" i="10"/>
  <c r="T9" i="10"/>
  <c r="AC15" i="10"/>
  <c r="D9" i="10"/>
  <c r="AA9" i="10"/>
  <c r="O9" i="10"/>
  <c r="AB15" i="10"/>
  <c r="Y6" i="10"/>
  <c r="H14" i="10"/>
  <c r="D15" i="10"/>
  <c r="Y14" i="10"/>
  <c r="E6" i="10"/>
  <c r="I15" i="10"/>
  <c r="X14" i="10"/>
  <c r="X9" i="10"/>
  <c r="Q9" i="10"/>
  <c r="Y15" i="10"/>
  <c r="C14" i="10"/>
  <c r="U14" i="10"/>
  <c r="C6" i="10"/>
  <c r="AA6" i="10"/>
  <c r="AC14" i="10"/>
  <c r="W14" i="10"/>
  <c r="H6" i="10"/>
  <c r="AB14" i="10"/>
  <c r="AC5" i="10"/>
  <c r="S6" i="10"/>
  <c r="I9" i="10"/>
  <c r="T14" i="10"/>
  <c r="E9" i="10"/>
  <c r="C9" i="10"/>
  <c r="B15" i="10"/>
  <c r="R9" i="10"/>
  <c r="V15" i="10"/>
  <c r="J14" i="10"/>
  <c r="J6" i="10"/>
  <c r="J15" i="10"/>
  <c r="R14" i="10"/>
  <c r="V9" i="10"/>
  <c r="B6" i="10" l="1"/>
  <c r="AB6" i="10"/>
  <c r="AA5" i="10"/>
  <c r="J9" i="10"/>
  <c r="Q6" i="10"/>
  <c r="H9" i="10"/>
  <c r="K14" i="10"/>
  <c r="R6" i="10"/>
  <c r="P15" i="10"/>
  <c r="I14" i="10"/>
  <c r="S9" i="10"/>
  <c r="T6" i="10"/>
  <c r="K9" i="10"/>
  <c r="AC17" i="10"/>
  <c r="Q14" i="10"/>
  <c r="P9" i="10"/>
  <c r="B9" i="10"/>
  <c r="U9" i="10"/>
  <c r="K15" i="10"/>
  <c r="H15" i="10"/>
  <c r="AC6" i="10"/>
  <c r="M15" i="10"/>
  <c r="AA7" i="10"/>
  <c r="AE6" i="10"/>
  <c r="AF6" i="10"/>
  <c r="N15" i="10"/>
  <c r="C7" i="10"/>
  <c r="AG9" i="10"/>
  <c r="AE18" i="10"/>
  <c r="AG18" i="10"/>
  <c r="AE5" i="10"/>
  <c r="AA14" i="10"/>
  <c r="W18" i="10"/>
  <c r="AF9" i="10"/>
  <c r="C5" i="10"/>
  <c r="D5" i="10"/>
  <c r="AE14" i="10"/>
  <c r="E10" i="10"/>
  <c r="E4" i="10"/>
  <c r="O7" i="10"/>
  <c r="D4" i="10"/>
  <c r="D13" i="10"/>
  <c r="L6" i="10"/>
  <c r="W6" i="10"/>
  <c r="O14" i="10"/>
  <c r="X6" i="10"/>
  <c r="W7" i="10"/>
  <c r="C13" i="10"/>
  <c r="D7" i="10"/>
  <c r="C17" i="10"/>
  <c r="E18" i="10"/>
  <c r="AF18" i="10"/>
  <c r="D8" i="10"/>
  <c r="V6" i="10"/>
  <c r="N9" i="10"/>
  <c r="AG5" i="10"/>
  <c r="AB16" i="10"/>
  <c r="AE12" i="10"/>
  <c r="AF14" i="10"/>
  <c r="C18" i="10"/>
  <c r="AE9" i="10"/>
  <c r="E17" i="10"/>
  <c r="AG12" i="10"/>
  <c r="L15" i="10"/>
  <c r="I6" i="10"/>
  <c r="G6" i="10"/>
  <c r="K6" i="10"/>
  <c r="AC4" i="10"/>
  <c r="R15" i="10"/>
  <c r="E5" i="10"/>
  <c r="S12" i="10"/>
  <c r="B14" i="10"/>
  <c r="Q18" i="10"/>
  <c r="L14" i="10"/>
  <c r="P14" i="10"/>
  <c r="S15" i="10"/>
  <c r="K11" i="10"/>
  <c r="D16" i="10"/>
  <c r="AC12" i="10"/>
  <c r="U6" i="10"/>
  <c r="S14" i="10"/>
  <c r="C20" i="10"/>
  <c r="AF12" i="10"/>
  <c r="AB18" i="10"/>
  <c r="Y9" i="10"/>
  <c r="F14" i="10"/>
  <c r="F6" i="10"/>
  <c r="M18" i="10"/>
  <c r="C4" i="10"/>
  <c r="F15" i="10"/>
  <c r="O17" i="10"/>
  <c r="G5" i="10"/>
  <c r="D18" i="10"/>
  <c r="Q15" i="10"/>
  <c r="X17" i="10"/>
  <c r="AB17" i="10"/>
  <c r="AA17" i="10"/>
  <c r="T15" i="10"/>
  <c r="AE10" i="10"/>
  <c r="AF4" i="10"/>
  <c r="C3" i="10"/>
  <c r="W20" i="10"/>
  <c r="C12" i="10"/>
  <c r="U13" i="10"/>
  <c r="E16" i="10"/>
  <c r="V14" i="10"/>
  <c r="AF3" i="10"/>
  <c r="D12" i="10"/>
  <c r="T4" i="10"/>
  <c r="W16" i="10"/>
  <c r="Q17" i="10"/>
  <c r="G9" i="10"/>
  <c r="X15" i="10"/>
  <c r="AA4" i="10"/>
  <c r="W4" i="10"/>
  <c r="Y18" i="10"/>
  <c r="AA8" i="10"/>
  <c r="S19" i="10"/>
  <c r="P7" i="10"/>
  <c r="D20" i="10"/>
  <c r="T16" i="10"/>
  <c r="AF17" i="10"/>
  <c r="M10" i="10"/>
  <c r="C19" i="10"/>
  <c r="AA20" i="10"/>
  <c r="I11" i="10"/>
  <c r="X20" i="10"/>
  <c r="T18" i="10"/>
  <c r="AC18" i="10"/>
  <c r="AC20" i="10"/>
  <c r="L17" i="10"/>
  <c r="K20" i="10"/>
  <c r="E11" i="10"/>
  <c r="E3" i="10"/>
  <c r="P10" i="10"/>
  <c r="M6" i="10"/>
  <c r="M9" i="10"/>
  <c r="AG6" i="10"/>
  <c r="AG14" i="10"/>
  <c r="U10" i="10"/>
  <c r="I19" i="10"/>
  <c r="S11" i="10"/>
  <c r="Y4" i="10"/>
  <c r="C8" i="10"/>
  <c r="E8" i="10"/>
  <c r="T11" i="10"/>
  <c r="E13" i="10"/>
  <c r="U8" i="10"/>
  <c r="AC10" i="10"/>
  <c r="L4" i="10"/>
  <c r="S5" i="10"/>
  <c r="AG4" i="10"/>
  <c r="AE4" i="10"/>
  <c r="F9" i="10"/>
  <c r="AG3" i="10"/>
  <c r="E7" i="10"/>
  <c r="K4" i="10"/>
  <c r="AF15" i="10"/>
  <c r="AE19" i="10"/>
  <c r="O15" i="10"/>
  <c r="AB9" i="10"/>
  <c r="G14" i="10"/>
  <c r="AA18" i="10"/>
  <c r="AB4" i="10"/>
  <c r="L9" i="10"/>
  <c r="P6" i="10"/>
  <c r="AG17" i="10"/>
  <c r="L8" i="10"/>
  <c r="AF5" i="10"/>
  <c r="D3" i="10"/>
  <c r="I8" i="10"/>
  <c r="E20" i="10"/>
  <c r="E19" i="10"/>
  <c r="Q7" i="10"/>
  <c r="H13" i="10"/>
  <c r="AK13" i="10"/>
  <c r="C11" i="10"/>
  <c r="N14" i="10"/>
  <c r="Q4" i="10"/>
  <c r="X8" i="10"/>
  <c r="D17" i="10"/>
  <c r="D19" i="10"/>
  <c r="D10" i="10"/>
  <c r="G7" i="10"/>
  <c r="AA16" i="10"/>
  <c r="U16" i="10"/>
  <c r="U11" i="10"/>
  <c r="T3" i="10"/>
  <c r="G18" i="10"/>
  <c r="M14" i="10"/>
  <c r="O6" i="10"/>
  <c r="D11" i="10"/>
  <c r="E12" i="10"/>
  <c r="T5" i="10"/>
  <c r="C10" i="10"/>
  <c r="P12" i="10"/>
  <c r="AA11" i="10"/>
  <c r="AI13" i="10"/>
  <c r="X12" i="10"/>
  <c r="N6" i="10"/>
  <c r="AE7" i="10"/>
  <c r="AC13" i="10"/>
  <c r="AE17" i="10"/>
  <c r="AE15" i="10"/>
  <c r="AG15" i="10"/>
  <c r="AB11" i="10"/>
  <c r="C6" i="11"/>
  <c r="V16" i="10"/>
  <c r="Z6" i="10"/>
  <c r="Z9" i="10"/>
  <c r="F8" i="10"/>
  <c r="J10" i="10"/>
  <c r="B17" i="10"/>
  <c r="J7" i="10"/>
  <c r="Z16" i="10"/>
  <c r="Z14" i="10"/>
  <c r="F17" i="10"/>
  <c r="V4" i="10"/>
  <c r="AD13" i="10"/>
  <c r="Z18" i="10"/>
  <c r="Z4" i="10"/>
  <c r="Z10" i="10"/>
  <c r="V18" i="10"/>
  <c r="Z17" i="10"/>
  <c r="R3" i="10"/>
  <c r="V13" i="10"/>
  <c r="B19" i="10"/>
  <c r="F11" i="10"/>
  <c r="N7" i="10"/>
  <c r="Z12" i="10"/>
  <c r="B14" i="11"/>
  <c r="N20" i="10"/>
  <c r="B7" i="10"/>
  <c r="R8" i="10"/>
  <c r="V17" i="10"/>
  <c r="Z8" i="10"/>
  <c r="Z15" i="10"/>
  <c r="N19" i="10"/>
  <c r="N12" i="10" l="1"/>
  <c r="U7" i="10"/>
  <c r="G3" i="10"/>
  <c r="AC16" i="10"/>
  <c r="X13" i="10"/>
  <c r="J4" i="10"/>
  <c r="B16" i="10"/>
  <c r="G10" i="10"/>
  <c r="P3" i="10"/>
  <c r="R7" i="10"/>
  <c r="I4" i="10"/>
  <c r="K8" i="10"/>
  <c r="L5" i="10"/>
  <c r="N10" i="10"/>
  <c r="H11" i="10"/>
  <c r="L20" i="10"/>
  <c r="H4" i="10"/>
  <c r="R19" i="10"/>
  <c r="G17" i="10"/>
  <c r="M20" i="10"/>
  <c r="N16" i="10"/>
  <c r="K13" i="10"/>
  <c r="O18" i="10"/>
  <c r="M7" i="10"/>
  <c r="U5" i="10"/>
  <c r="AC8" i="10"/>
  <c r="AC19" i="10"/>
  <c r="V5" i="10"/>
  <c r="D15" i="11"/>
  <c r="F12" i="10"/>
  <c r="X3" i="10"/>
  <c r="AC7" i="10"/>
  <c r="O5" i="10"/>
  <c r="K3" i="10"/>
  <c r="AF13" i="10"/>
  <c r="Q20" i="10"/>
  <c r="J13" i="10"/>
  <c r="L10" i="10"/>
  <c r="H16" i="10"/>
  <c r="H7" i="10"/>
  <c r="AF16" i="10"/>
  <c r="I10" i="10"/>
  <c r="B10" i="10"/>
  <c r="X19" i="10"/>
  <c r="Q13" i="10"/>
  <c r="W10" i="10"/>
  <c r="AB19" i="10"/>
  <c r="K16" i="10"/>
  <c r="O19" i="10"/>
  <c r="W11" i="10"/>
  <c r="E6" i="11"/>
  <c r="O13" i="10"/>
  <c r="U20" i="10"/>
  <c r="L19" i="10"/>
  <c r="AB7" i="10"/>
  <c r="L18" i="10"/>
  <c r="W12" i="10"/>
  <c r="I3" i="10"/>
  <c r="L7" i="10"/>
  <c r="Q19" i="10"/>
  <c r="F16" i="10"/>
  <c r="R5" i="10"/>
  <c r="G19" i="10"/>
  <c r="AB12" i="10"/>
  <c r="P4" i="10"/>
  <c r="O4" i="10"/>
  <c r="AC11" i="10"/>
  <c r="B3" i="10"/>
  <c r="M11" i="10"/>
  <c r="AG19" i="10"/>
  <c r="W13" i="10"/>
  <c r="J5" i="10"/>
  <c r="B8" i="10"/>
  <c r="J20" i="10"/>
  <c r="I17" i="10"/>
  <c r="N4" i="10"/>
  <c r="AA3" i="10"/>
  <c r="W8" i="10"/>
  <c r="E14" i="11"/>
  <c r="F4" i="10"/>
  <c r="B5" i="10"/>
  <c r="AF10" i="10"/>
  <c r="AG8" i="10"/>
  <c r="Z19" i="10"/>
  <c r="B13" i="10"/>
  <c r="N18" i="10"/>
  <c r="Z7" i="10"/>
  <c r="R12" i="10"/>
  <c r="AE16" i="10"/>
  <c r="S17" i="10"/>
  <c r="O20" i="10"/>
  <c r="Q16" i="10"/>
  <c r="Q3" i="10"/>
  <c r="U12" i="10"/>
  <c r="C14" i="11"/>
  <c r="H3" i="10"/>
  <c r="X5" i="10"/>
  <c r="R11" i="10"/>
  <c r="F10" i="10"/>
  <c r="G14" i="11"/>
  <c r="O3" i="10"/>
  <c r="AG10" i="10"/>
  <c r="P5" i="10"/>
  <c r="L12" i="10"/>
  <c r="AE13" i="10"/>
  <c r="V3" i="10"/>
  <c r="AJ17" i="10"/>
  <c r="AJ9" i="10"/>
  <c r="B15" i="11"/>
  <c r="R13" i="10"/>
  <c r="K18" i="10"/>
  <c r="Q10" i="10"/>
  <c r="K17" i="10"/>
  <c r="R10" i="10"/>
  <c r="AI7" i="10"/>
  <c r="U4" i="10"/>
  <c r="Y20" i="10"/>
  <c r="AB8" i="10"/>
  <c r="M8" i="10"/>
  <c r="AA12" i="10"/>
  <c r="Y16" i="10"/>
  <c r="W3" i="10"/>
  <c r="L3" i="10"/>
  <c r="AK15" i="10"/>
  <c r="F6" i="11"/>
  <c r="G9" i="11"/>
  <c r="AM13" i="10"/>
  <c r="J12" i="10"/>
  <c r="B18" i="10"/>
  <c r="F3" i="10"/>
  <c r="AI16" i="10"/>
  <c r="Z5" i="10"/>
  <c r="AK10" i="10"/>
  <c r="AK9" i="10"/>
  <c r="AN13" i="10"/>
  <c r="Q11" i="10"/>
  <c r="T12" i="10"/>
  <c r="Y8" i="10"/>
  <c r="T8" i="10"/>
  <c r="AJ3" i="10"/>
  <c r="N13" i="10"/>
  <c r="J17" i="10"/>
  <c r="T10" i="10"/>
  <c r="W5" i="10"/>
  <c r="G16" i="10"/>
  <c r="C16" i="10"/>
  <c r="Y7" i="10"/>
  <c r="AI19" i="10"/>
  <c r="AJ5" i="10"/>
  <c r="N11" i="10"/>
  <c r="AI14" i="10"/>
  <c r="AJ12" i="10"/>
  <c r="R20" i="10"/>
  <c r="AK11" i="10"/>
  <c r="AK19" i="10"/>
  <c r="O8" i="10"/>
  <c r="H17" i="10"/>
  <c r="V10" i="10"/>
  <c r="I20" i="10"/>
  <c r="S20" i="10"/>
  <c r="H20" i="10"/>
  <c r="P13" i="10"/>
  <c r="W17" i="10"/>
  <c r="Y12" i="10"/>
  <c r="S8" i="10"/>
  <c r="AI15" i="10"/>
  <c r="AJ8" i="10"/>
  <c r="D14" i="11"/>
  <c r="AK16" i="10"/>
  <c r="Y13" i="10"/>
  <c r="AF8" i="10"/>
  <c r="P18" i="10"/>
  <c r="S18" i="10"/>
  <c r="AK17" i="10"/>
  <c r="V11" i="10"/>
  <c r="B9" i="11"/>
  <c r="N5" i="10"/>
  <c r="S16" i="10"/>
  <c r="K5" i="10"/>
  <c r="X10" i="10"/>
  <c r="AB5" i="10"/>
  <c r="X18" i="10"/>
  <c r="M17" i="10"/>
  <c r="X16" i="10"/>
  <c r="U18" i="10"/>
  <c r="M12" i="10"/>
  <c r="U19" i="10"/>
  <c r="H10" i="10"/>
  <c r="H5" i="10"/>
  <c r="O10" i="10"/>
  <c r="I18" i="10"/>
  <c r="I7" i="10"/>
  <c r="AG16" i="10"/>
  <c r="AO13" i="10"/>
  <c r="F18" i="10"/>
  <c r="G8" i="10"/>
  <c r="U17" i="10"/>
  <c r="H12" i="10"/>
  <c r="G4" i="10"/>
  <c r="Q12" i="10"/>
  <c r="Y5" i="10"/>
  <c r="Q5" i="10"/>
  <c r="AI6" i="10"/>
  <c r="L11" i="10"/>
  <c r="G15" i="11"/>
  <c r="AF20" i="10"/>
  <c r="AJ4" i="10"/>
  <c r="D9" i="11"/>
  <c r="F7" i="10"/>
  <c r="AJ7" i="10"/>
  <c r="AJ15" i="10"/>
  <c r="AI8" i="10"/>
  <c r="I12" i="10"/>
  <c r="X11" i="10"/>
  <c r="S3" i="10"/>
  <c r="AE8" i="10"/>
  <c r="P11" i="10"/>
  <c r="AF19" i="10"/>
  <c r="G11" i="10"/>
  <c r="T19" i="10"/>
  <c r="O11" i="10"/>
  <c r="AK7" i="10"/>
  <c r="AB10" i="10"/>
  <c r="T7" i="10"/>
  <c r="G20" i="10"/>
  <c r="AG7" i="10"/>
  <c r="X7" i="10"/>
  <c r="G13" i="10"/>
  <c r="Y3" i="10"/>
  <c r="S4" i="10"/>
  <c r="K12" i="10"/>
  <c r="AK4" i="10"/>
  <c r="AJ14" i="10"/>
  <c r="F13" i="10"/>
  <c r="AI10" i="10"/>
  <c r="J3" i="10"/>
  <c r="I5" i="10"/>
  <c r="C9" i="11"/>
  <c r="AI4" i="10"/>
  <c r="J18" i="10"/>
  <c r="V19" i="10"/>
  <c r="R17" i="10"/>
  <c r="F14" i="11"/>
  <c r="AI12" i="10"/>
  <c r="Z13" i="10"/>
  <c r="V20" i="10"/>
  <c r="B20" i="10"/>
  <c r="R4" i="10"/>
  <c r="AK18" i="10"/>
  <c r="Z3" i="10"/>
  <c r="B12" i="10"/>
  <c r="R16" i="10"/>
  <c r="H19" i="10"/>
  <c r="K19" i="10"/>
  <c r="T20" i="10"/>
  <c r="AC3" i="10"/>
  <c r="AB20" i="10"/>
  <c r="M19" i="10"/>
  <c r="AA13" i="10"/>
  <c r="AA10" i="10"/>
  <c r="Y19" i="10"/>
  <c r="M16" i="10"/>
  <c r="AA19" i="10"/>
  <c r="AG13" i="10"/>
  <c r="P16" i="10"/>
  <c r="J16" i="10"/>
  <c r="AI3" i="10"/>
  <c r="AJ18" i="10"/>
  <c r="U3" i="10"/>
  <c r="AG20" i="10"/>
  <c r="AI11" i="10"/>
  <c r="D6" i="11"/>
  <c r="AK12" i="10"/>
  <c r="R18" i="10"/>
  <c r="AK3" i="10"/>
  <c r="AK6" i="10"/>
  <c r="N8" i="10"/>
  <c r="F20" i="10"/>
  <c r="AI18" i="10"/>
  <c r="B6" i="11"/>
  <c r="AI9" i="10"/>
  <c r="M3" i="10"/>
  <c r="K10" i="10"/>
  <c r="P20" i="10"/>
  <c r="Y11" i="10"/>
  <c r="T13" i="10"/>
  <c r="H8" i="10"/>
  <c r="AJ6" i="10"/>
  <c r="AI5" i="10"/>
  <c r="AI17" i="10"/>
  <c r="O16" i="10"/>
  <c r="AK5" i="10"/>
  <c r="AK14" i="10"/>
  <c r="N17" i="10"/>
  <c r="G6" i="11"/>
  <c r="AE20" i="10"/>
  <c r="F19" i="10"/>
  <c r="N3" i="10"/>
  <c r="AJ19" i="10"/>
  <c r="B4" i="10"/>
  <c r="Z11" i="10"/>
  <c r="J19" i="10"/>
  <c r="V7" i="10"/>
  <c r="B11" i="10"/>
  <c r="AE11" i="10"/>
  <c r="I13" i="10"/>
  <c r="G12" i="10"/>
  <c r="Y17" i="10"/>
  <c r="W19" i="10"/>
  <c r="AB3" i="10"/>
  <c r="P19" i="10"/>
  <c r="V12" i="10"/>
  <c r="K7" i="10"/>
  <c r="I16" i="10"/>
  <c r="S7" i="10"/>
  <c r="T17" i="10"/>
  <c r="AJ13" i="10"/>
  <c r="S10" i="10"/>
  <c r="AB13" i="10"/>
  <c r="AE3" i="10"/>
  <c r="AF11" i="10"/>
  <c r="AK8" i="10"/>
  <c r="F5" i="10"/>
  <c r="J8" i="10"/>
  <c r="AJ16" i="10"/>
  <c r="C15" i="11"/>
  <c r="J11" i="10"/>
  <c r="AJ11" i="10"/>
  <c r="AJ10" i="10"/>
  <c r="M5" i="10"/>
  <c r="Y10" i="10"/>
  <c r="H18" i="10"/>
  <c r="Q8" i="10"/>
  <c r="L13" i="10"/>
  <c r="L16" i="10"/>
  <c r="S13" i="10"/>
  <c r="AG11" i="10"/>
  <c r="O12" i="10"/>
  <c r="X4" i="10"/>
  <c r="P8" i="10"/>
  <c r="M13" i="10"/>
  <c r="V8" i="10"/>
  <c r="P17" i="10"/>
  <c r="M4" i="10"/>
  <c r="AF7" i="10"/>
  <c r="AD4" i="10"/>
  <c r="AD14" i="10"/>
  <c r="AD12" i="10"/>
  <c r="F11" i="11"/>
  <c r="AD11" i="10"/>
  <c r="D4" i="11"/>
  <c r="C11" i="11"/>
  <c r="G19" i="11"/>
  <c r="AD3" i="10"/>
  <c r="H5" i="11"/>
  <c r="H11" i="11"/>
  <c r="F18" i="11"/>
  <c r="AD5" i="10"/>
  <c r="Z20" i="10"/>
  <c r="AD17" i="10"/>
  <c r="D8" i="11"/>
  <c r="AD8" i="10"/>
  <c r="B17" i="11"/>
  <c r="AH13" i="10"/>
  <c r="H19" i="11"/>
  <c r="C12" i="11"/>
  <c r="AD10" i="10"/>
  <c r="F20" i="11"/>
  <c r="AD19" i="10"/>
  <c r="AD16" i="10"/>
  <c r="H4" i="11"/>
  <c r="AD18" i="10"/>
  <c r="AD9" i="10"/>
  <c r="F5" i="11"/>
  <c r="AD7" i="10"/>
  <c r="H7" i="11"/>
  <c r="AD15" i="10"/>
  <c r="AD6" i="10"/>
  <c r="C20" i="11" l="1"/>
  <c r="C18" i="11"/>
  <c r="E20" i="11"/>
  <c r="C19" i="11"/>
  <c r="B12" i="11"/>
  <c r="I13" i="11"/>
  <c r="F3" i="11"/>
  <c r="D5" i="11"/>
  <c r="B5" i="11"/>
  <c r="C10" i="11"/>
  <c r="E3" i="11"/>
  <c r="D3" i="11"/>
  <c r="F12" i="11"/>
  <c r="D19" i="11"/>
  <c r="D16" i="11"/>
  <c r="E17" i="11"/>
  <c r="G7" i="11"/>
  <c r="F4" i="11"/>
  <c r="H13" i="11"/>
  <c r="E8" i="11"/>
  <c r="G13" i="11"/>
  <c r="C7" i="11"/>
  <c r="C4" i="11"/>
  <c r="B16" i="11"/>
  <c r="H8" i="11"/>
  <c r="AM8" i="10"/>
  <c r="AJ20" i="10"/>
  <c r="AN17" i="10"/>
  <c r="AO19" i="10"/>
  <c r="AN5" i="10"/>
  <c r="H16" i="11"/>
  <c r="G5" i="11"/>
  <c r="B11" i="11"/>
  <c r="AM16" i="10"/>
  <c r="E9" i="11"/>
  <c r="F9" i="11"/>
  <c r="AO14" i="10"/>
  <c r="AM10" i="10"/>
  <c r="H12" i="11"/>
  <c r="D11" i="11"/>
  <c r="AO16" i="10"/>
  <c r="D10" i="11"/>
  <c r="E11" i="11"/>
  <c r="C8" i="11"/>
  <c r="E4" i="11"/>
  <c r="F19" i="11"/>
  <c r="AI20" i="10"/>
  <c r="G20" i="11"/>
  <c r="AN16" i="10"/>
  <c r="E18" i="11"/>
  <c r="E15" i="11"/>
  <c r="F15" i="11"/>
  <c r="B8" i="11"/>
  <c r="B13" i="11"/>
  <c r="C16" i="11"/>
  <c r="H3" i="11"/>
  <c r="H15" i="11"/>
  <c r="G18" i="11"/>
  <c r="G4" i="11"/>
  <c r="AO3" i="10"/>
  <c r="B7" i="11"/>
  <c r="AN6" i="10"/>
  <c r="AN3" i="10"/>
  <c r="AM12" i="10"/>
  <c r="AM3" i="10"/>
  <c r="E5" i="11"/>
  <c r="AM4" i="10"/>
  <c r="AM14" i="10"/>
  <c r="AM9" i="10"/>
  <c r="B3" i="11"/>
  <c r="AN9" i="10"/>
  <c r="C3" i="11"/>
  <c r="AO17" i="10"/>
  <c r="AN12" i="10"/>
  <c r="AM6" i="10"/>
  <c r="C13" i="11"/>
  <c r="G12" i="11"/>
  <c r="AN19" i="10"/>
  <c r="AN11" i="10"/>
  <c r="AM19" i="10"/>
  <c r="AK20" i="10"/>
  <c r="AO18" i="10"/>
  <c r="AO12" i="10"/>
  <c r="H10" i="11"/>
  <c r="E12" i="11"/>
  <c r="E19" i="11"/>
  <c r="AO7" i="10"/>
  <c r="F7" i="11"/>
  <c r="D12" i="11"/>
  <c r="B10" i="11"/>
  <c r="AN7" i="10"/>
  <c r="G10" i="11"/>
  <c r="F10" i="11"/>
  <c r="G11" i="11"/>
  <c r="AS13" i="10"/>
  <c r="B4" i="11"/>
  <c r="AN14" i="10"/>
  <c r="AO8" i="10"/>
  <c r="AM18" i="10"/>
  <c r="AM17" i="10"/>
  <c r="AN18" i="10"/>
  <c r="E13" i="11"/>
  <c r="B18" i="11"/>
  <c r="H9" i="11"/>
  <c r="D13" i="11"/>
  <c r="E10" i="11"/>
  <c r="B19" i="11"/>
  <c r="B20" i="11"/>
  <c r="E16" i="11"/>
  <c r="E7" i="11"/>
  <c r="H18" i="11"/>
  <c r="AO11" i="10"/>
  <c r="AO5" i="10"/>
  <c r="AM11" i="10"/>
  <c r="D17" i="11"/>
  <c r="H14" i="11"/>
  <c r="AR13" i="10"/>
  <c r="AN10" i="10"/>
  <c r="AO15" i="10"/>
  <c r="C5" i="11"/>
  <c r="AN15" i="10"/>
  <c r="AO6" i="10"/>
  <c r="AO10" i="10"/>
  <c r="AQ13" i="10"/>
  <c r="AM5" i="10"/>
  <c r="AM7" i="10"/>
  <c r="C17" i="11"/>
  <c r="D18" i="11"/>
  <c r="D20" i="11"/>
  <c r="AN4" i="10"/>
  <c r="AO9" i="10"/>
  <c r="H17" i="11"/>
  <c r="AN8" i="10"/>
  <c r="H6" i="11"/>
  <c r="G3" i="11"/>
  <c r="D7" i="11"/>
  <c r="AO4" i="10"/>
  <c r="AM15" i="10"/>
  <c r="AL13" i="10"/>
  <c r="AH14" i="10"/>
  <c r="AH9" i="10"/>
  <c r="AD20" i="10"/>
  <c r="AH17" i="10"/>
  <c r="AH6" i="10"/>
  <c r="AH10" i="10"/>
  <c r="AH3" i="10"/>
  <c r="AH11" i="10"/>
  <c r="AH15" i="10"/>
  <c r="AH18" i="10"/>
  <c r="AH16" i="10"/>
  <c r="I4" i="11"/>
  <c r="AH12" i="10"/>
  <c r="AH7" i="10"/>
  <c r="AH8" i="10"/>
  <c r="AH4" i="10"/>
  <c r="AH5" i="10"/>
  <c r="AH19" i="10"/>
  <c r="AR6" i="10" l="1"/>
  <c r="AS17" i="10"/>
  <c r="AQ11" i="10"/>
  <c r="I3" i="11"/>
  <c r="I6" i="11"/>
  <c r="I9" i="11"/>
  <c r="AR4" i="10"/>
  <c r="AQ12" i="10"/>
  <c r="I15" i="11"/>
  <c r="I10" i="11"/>
  <c r="AQ17" i="10"/>
  <c r="AS12" i="10"/>
  <c r="AS8" i="10"/>
  <c r="AR16" i="10"/>
  <c r="AQ16" i="10"/>
  <c r="AS18" i="10"/>
  <c r="F16" i="11"/>
  <c r="G16" i="11"/>
  <c r="AS4" i="10"/>
  <c r="AS7" i="10"/>
  <c r="I5" i="11"/>
  <c r="AR3" i="10"/>
  <c r="AQ19" i="10"/>
  <c r="AO20" i="10"/>
  <c r="F8" i="11"/>
  <c r="G8" i="11"/>
  <c r="AQ3" i="10"/>
  <c r="AR10" i="10"/>
  <c r="AQ8" i="10"/>
  <c r="AR15" i="10"/>
  <c r="AU13" i="10"/>
  <c r="AS11" i="10"/>
  <c r="AN20" i="10"/>
  <c r="AV13" i="10"/>
  <c r="AR14" i="10"/>
  <c r="AQ5" i="10"/>
  <c r="AW13" i="10"/>
  <c r="AS19" i="10"/>
  <c r="F13" i="11"/>
  <c r="I17" i="11"/>
  <c r="AM20" i="10"/>
  <c r="AS6" i="10"/>
  <c r="AQ15" i="10"/>
  <c r="I12" i="11"/>
  <c r="I8" i="11"/>
  <c r="AQ14" i="10"/>
  <c r="AS5" i="10"/>
  <c r="AR17" i="10"/>
  <c r="AR18" i="10"/>
  <c r="AR9" i="10"/>
  <c r="AS16" i="10"/>
  <c r="AQ6" i="10"/>
  <c r="F17" i="11"/>
  <c r="G17" i="11"/>
  <c r="AQ4" i="10"/>
  <c r="I18" i="11"/>
  <c r="AR8" i="10"/>
  <c r="AS15" i="10"/>
  <c r="I11" i="11"/>
  <c r="I7" i="11"/>
  <c r="AS10" i="10"/>
  <c r="AQ7" i="10"/>
  <c r="I14" i="11"/>
  <c r="H20" i="11"/>
  <c r="AR19" i="10"/>
  <c r="I19" i="11"/>
  <c r="AS9" i="10"/>
  <c r="AQ18" i="10"/>
  <c r="AS3" i="10"/>
  <c r="AR11" i="10"/>
  <c r="AQ10" i="10"/>
  <c r="AR5" i="10"/>
  <c r="AR7" i="10"/>
  <c r="J13" i="11"/>
  <c r="AS14" i="10"/>
  <c r="AR12" i="10"/>
  <c r="AQ9" i="10"/>
  <c r="I16" i="11"/>
  <c r="AL11" i="10"/>
  <c r="AL14" i="10"/>
  <c r="AL8" i="10"/>
  <c r="AL9" i="10"/>
  <c r="AL10" i="10"/>
  <c r="AP13" i="10"/>
  <c r="AL15" i="10"/>
  <c r="AL6" i="10"/>
  <c r="AL3" i="10"/>
  <c r="AL7" i="10"/>
  <c r="AL16" i="10"/>
  <c r="J4" i="11"/>
  <c r="AL18" i="10"/>
  <c r="AL12" i="10"/>
  <c r="AL4" i="10"/>
  <c r="AL17" i="10"/>
  <c r="AL19" i="10"/>
  <c r="AH20" i="10"/>
  <c r="AL5" i="10"/>
  <c r="AW3" i="10" l="1"/>
  <c r="AU4" i="10"/>
  <c r="AW15" i="10"/>
  <c r="AV16" i="10"/>
  <c r="AW7" i="10"/>
  <c r="AU11" i="10"/>
  <c r="AY13" i="10"/>
  <c r="J7" i="11"/>
  <c r="AV18" i="10"/>
  <c r="J12" i="11"/>
  <c r="AU5" i="10"/>
  <c r="AU6" i="10"/>
  <c r="J18" i="11"/>
  <c r="AW6" i="10"/>
  <c r="AV12" i="10"/>
  <c r="J19" i="11"/>
  <c r="AV6" i="10"/>
  <c r="AU8" i="10"/>
  <c r="AW17" i="10"/>
  <c r="AW4" i="10"/>
  <c r="AW14" i="10"/>
  <c r="AW16" i="10"/>
  <c r="AU9" i="10"/>
  <c r="AU17" i="10"/>
  <c r="K13" i="11"/>
  <c r="J6" i="11"/>
  <c r="AW19" i="10"/>
  <c r="AV17" i="10"/>
  <c r="J14" i="11"/>
  <c r="J10" i="11"/>
  <c r="AV19" i="10"/>
  <c r="AW5" i="10"/>
  <c r="J11" i="11"/>
  <c r="J17" i="11"/>
  <c r="AV3" i="10"/>
  <c r="AW12" i="10"/>
  <c r="I20" i="11"/>
  <c r="AQ20" i="10"/>
  <c r="AW10" i="10"/>
  <c r="AU14" i="10"/>
  <c r="AV11" i="10"/>
  <c r="J8" i="11"/>
  <c r="AU16" i="10"/>
  <c r="AV10" i="10"/>
  <c r="BA13" i="10"/>
  <c r="AW18" i="10"/>
  <c r="AW8" i="10"/>
  <c r="AV14" i="10"/>
  <c r="AV8" i="10"/>
  <c r="AU10" i="10"/>
  <c r="AU19" i="10"/>
  <c r="AV5" i="10"/>
  <c r="J5" i="11"/>
  <c r="J15" i="11"/>
  <c r="AZ13" i="10"/>
  <c r="AV7" i="10"/>
  <c r="AV9" i="10"/>
  <c r="J16" i="11"/>
  <c r="AU12" i="10"/>
  <c r="J3" i="11"/>
  <c r="AW11" i="10"/>
  <c r="AS20" i="10"/>
  <c r="J9" i="11"/>
  <c r="AU3" i="10"/>
  <c r="AR20" i="10"/>
  <c r="AU15" i="10"/>
  <c r="AV4" i="10"/>
  <c r="AV15" i="10"/>
  <c r="AW9" i="10"/>
  <c r="AU18" i="10"/>
  <c r="AU7" i="10"/>
  <c r="AP9" i="10"/>
  <c r="AP10" i="10"/>
  <c r="AP15" i="10"/>
  <c r="AP4" i="10"/>
  <c r="AP7" i="10"/>
  <c r="AL20" i="10"/>
  <c r="AP3" i="10"/>
  <c r="AP19" i="10"/>
  <c r="AP14" i="10"/>
  <c r="AT13" i="10"/>
  <c r="AP18" i="10"/>
  <c r="AP17" i="10"/>
  <c r="AP12" i="10"/>
  <c r="AP5" i="10"/>
  <c r="K4" i="11"/>
  <c r="AP8" i="10"/>
  <c r="AP11" i="10"/>
  <c r="AP16" i="10"/>
  <c r="AP6" i="10"/>
  <c r="BE13" i="10" l="1"/>
  <c r="AZ14" i="10"/>
  <c r="AZ8" i="10"/>
  <c r="BA9" i="10"/>
  <c r="AY5" i="10"/>
  <c r="BA11" i="10"/>
  <c r="AZ6" i="10"/>
  <c r="AV20" i="10"/>
  <c r="AY10" i="10"/>
  <c r="AY18" i="10"/>
  <c r="K8" i="11"/>
  <c r="BA12" i="10"/>
  <c r="K19" i="11"/>
  <c r="BA15" i="10"/>
  <c r="BA18" i="10"/>
  <c r="L13" i="11"/>
  <c r="AY15" i="10"/>
  <c r="AY16" i="10"/>
  <c r="AZ5" i="10"/>
  <c r="K11" i="11"/>
  <c r="AY11" i="10"/>
  <c r="K18" i="11"/>
  <c r="K6" i="11"/>
  <c r="J20" i="11"/>
  <c r="BA6" i="10"/>
  <c r="BD13" i="10"/>
  <c r="K16" i="11"/>
  <c r="AY17" i="10"/>
  <c r="AZ15" i="10"/>
  <c r="AZ17" i="10"/>
  <c r="AZ4" i="10"/>
  <c r="BA19" i="10"/>
  <c r="BA4" i="10"/>
  <c r="K10" i="11"/>
  <c r="AY8" i="10"/>
  <c r="AY12" i="10"/>
  <c r="BA16" i="10"/>
  <c r="AY14" i="10"/>
  <c r="AZ9" i="10"/>
  <c r="AY7" i="10"/>
  <c r="AZ16" i="10"/>
  <c r="BA14" i="10"/>
  <c r="BA5" i="10"/>
  <c r="AY19" i="10"/>
  <c r="K17" i="11"/>
  <c r="K14" i="11"/>
  <c r="BA3" i="10"/>
  <c r="AY9" i="10"/>
  <c r="AY4" i="10"/>
  <c r="AZ18" i="10"/>
  <c r="BC13" i="10"/>
  <c r="AZ19" i="10"/>
  <c r="BA8" i="10"/>
  <c r="AZ7" i="10"/>
  <c r="AZ3" i="10"/>
  <c r="AY6" i="10"/>
  <c r="AZ11" i="10"/>
  <c r="K5" i="11"/>
  <c r="K7" i="11"/>
  <c r="AW20" i="10"/>
  <c r="K12" i="11"/>
  <c r="BA17" i="10"/>
  <c r="K15" i="11"/>
  <c r="BA10" i="10"/>
  <c r="K3" i="11"/>
  <c r="AU20" i="10"/>
  <c r="AZ10" i="10"/>
  <c r="BA7" i="10"/>
  <c r="AY3" i="10"/>
  <c r="K9" i="11"/>
  <c r="AZ12" i="10"/>
  <c r="BE15" i="10"/>
  <c r="BE16" i="10"/>
  <c r="AT8" i="10"/>
  <c r="BD9" i="10"/>
  <c r="AT19" i="10"/>
  <c r="BD18" i="10"/>
  <c r="BD6" i="10"/>
  <c r="AT18" i="10"/>
  <c r="BI13" i="10"/>
  <c r="AT11" i="10"/>
  <c r="AT4" i="10"/>
  <c r="BG13" i="10"/>
  <c r="BD14" i="10"/>
  <c r="AT17" i="10"/>
  <c r="L4" i="11"/>
  <c r="AT6" i="10"/>
  <c r="BH13" i="10"/>
  <c r="BD5" i="10"/>
  <c r="AT15" i="10"/>
  <c r="AT12" i="10"/>
  <c r="BE11" i="10"/>
  <c r="AT7" i="10"/>
  <c r="BE8" i="10"/>
  <c r="BE7" i="10"/>
  <c r="BE3" i="10"/>
  <c r="BE4" i="10"/>
  <c r="BD8" i="10"/>
  <c r="AT5" i="10"/>
  <c r="AT10" i="10"/>
  <c r="AT3" i="10"/>
  <c r="AT14" i="10"/>
  <c r="AP20" i="10"/>
  <c r="AX13" i="10"/>
  <c r="BD17" i="10"/>
  <c r="AT16" i="10"/>
  <c r="BD19" i="10"/>
  <c r="AT9" i="10"/>
  <c r="BE9" i="10"/>
  <c r="BE18" i="10"/>
  <c r="BE12" i="10" l="1"/>
  <c r="BE5" i="10"/>
  <c r="BD15" i="10"/>
  <c r="BE14" i="10"/>
  <c r="BD11" i="10"/>
  <c r="BE17" i="10"/>
  <c r="BD7" i="10"/>
  <c r="BD4" i="10"/>
  <c r="BD3" i="10"/>
  <c r="BD12" i="10"/>
  <c r="BE6" i="10"/>
  <c r="BD16" i="10"/>
  <c r="BC18" i="10"/>
  <c r="L15" i="11"/>
  <c r="BD10" i="10"/>
  <c r="L16" i="11"/>
  <c r="BC3" i="10"/>
  <c r="BC6" i="10"/>
  <c r="L9" i="11"/>
  <c r="BC7" i="10"/>
  <c r="BC5" i="10"/>
  <c r="M13" i="11"/>
  <c r="L8" i="11"/>
  <c r="BC12" i="10"/>
  <c r="BC16" i="10"/>
  <c r="BC15" i="10"/>
  <c r="BC17" i="10"/>
  <c r="L6" i="11"/>
  <c r="BE19" i="10"/>
  <c r="L12" i="11"/>
  <c r="BC19" i="10"/>
  <c r="BC10" i="10"/>
  <c r="L11" i="11"/>
  <c r="BC11" i="10"/>
  <c r="K20" i="11"/>
  <c r="BA20" i="10"/>
  <c r="BC14" i="10"/>
  <c r="L19" i="11"/>
  <c r="L7" i="11"/>
  <c r="L5" i="11"/>
  <c r="AZ20" i="10"/>
  <c r="L10" i="11"/>
  <c r="BC9" i="10"/>
  <c r="BC8" i="10"/>
  <c r="BC4" i="10"/>
  <c r="BE10" i="10"/>
  <c r="L18" i="11"/>
  <c r="L3" i="11"/>
  <c r="L14" i="11"/>
  <c r="AY20" i="10"/>
  <c r="L17" i="11"/>
  <c r="BI15" i="10"/>
  <c r="BG19" i="10"/>
  <c r="BI3" i="10"/>
  <c r="BH8" i="10"/>
  <c r="BI6" i="10"/>
  <c r="AT20" i="10"/>
  <c r="BI18" i="10"/>
  <c r="BH15" i="10"/>
  <c r="BI19" i="10"/>
  <c r="BH3" i="10"/>
  <c r="BH9" i="10"/>
  <c r="AX12" i="10"/>
  <c r="BH19" i="10"/>
  <c r="BG5" i="10"/>
  <c r="M4" i="11"/>
  <c r="AX16" i="10"/>
  <c r="AX19" i="10"/>
  <c r="AX3" i="10"/>
  <c r="AX4" i="10"/>
  <c r="AX14" i="10"/>
  <c r="BH4" i="10"/>
  <c r="BE20" i="10"/>
  <c r="BH5" i="10"/>
  <c r="AX9" i="10"/>
  <c r="BI11" i="10"/>
  <c r="BD20" i="10"/>
  <c r="AX6" i="10"/>
  <c r="BH16" i="10"/>
  <c r="BG11" i="10"/>
  <c r="BI4" i="10"/>
  <c r="BI5" i="10"/>
  <c r="BI17" i="10"/>
  <c r="BH11" i="10"/>
  <c r="BM13" i="10"/>
  <c r="BH14" i="10"/>
  <c r="BG12" i="10"/>
  <c r="BH17" i="10"/>
  <c r="BB13" i="10"/>
  <c r="AX10" i="10"/>
  <c r="BH7" i="10"/>
  <c r="BL13" i="10"/>
  <c r="BG14" i="10"/>
  <c r="BH10" i="10"/>
  <c r="BI9" i="10"/>
  <c r="BI7" i="10"/>
  <c r="BI10" i="10"/>
  <c r="BH12" i="10"/>
  <c r="AX17" i="10"/>
  <c r="AX15" i="10"/>
  <c r="BG7" i="10"/>
  <c r="BI14" i="10"/>
  <c r="BI12" i="10"/>
  <c r="BI16" i="10"/>
  <c r="BI8" i="10"/>
  <c r="BH18" i="10"/>
  <c r="AX8" i="10"/>
  <c r="BG15" i="10"/>
  <c r="AX7" i="10"/>
  <c r="AX5" i="10"/>
  <c r="BG3" i="10"/>
  <c r="BG8" i="10"/>
  <c r="BH6" i="10"/>
  <c r="AX18" i="10"/>
  <c r="AX11" i="10"/>
  <c r="BG10" i="10" l="1"/>
  <c r="BG4" i="10"/>
  <c r="BG16" i="10"/>
  <c r="BG18" i="10"/>
  <c r="BG17" i="10"/>
  <c r="BG9" i="10"/>
  <c r="BG6" i="10"/>
  <c r="BK13" i="10"/>
  <c r="M12" i="11"/>
  <c r="L20" i="11"/>
  <c r="M11" i="11"/>
  <c r="N13" i="11"/>
  <c r="M18" i="11"/>
  <c r="M6" i="11"/>
  <c r="M16" i="11"/>
  <c r="M14" i="11"/>
  <c r="M5" i="11"/>
  <c r="BC20" i="10"/>
  <c r="M15" i="11"/>
  <c r="M9" i="11"/>
  <c r="M8" i="11"/>
  <c r="M19" i="11"/>
  <c r="M17" i="11"/>
  <c r="M10" i="11"/>
  <c r="M7" i="11"/>
  <c r="M3" i="11"/>
  <c r="BL19" i="10"/>
  <c r="BB14" i="10"/>
  <c r="BB5" i="10"/>
  <c r="BM15" i="10"/>
  <c r="BB17" i="10"/>
  <c r="BL8" i="10"/>
  <c r="BB10" i="10"/>
  <c r="BB12" i="10"/>
  <c r="BM3" i="10"/>
  <c r="BL3" i="10"/>
  <c r="BM10" i="10"/>
  <c r="N4" i="11"/>
  <c r="BB8" i="10"/>
  <c r="BM9" i="10"/>
  <c r="BM18" i="10"/>
  <c r="BO13" i="10"/>
  <c r="BM16" i="10"/>
  <c r="BL9" i="10"/>
  <c r="BP13" i="10"/>
  <c r="BM7" i="10"/>
  <c r="BL10" i="10"/>
  <c r="BM5" i="10"/>
  <c r="BL16" i="10"/>
  <c r="BL6" i="10"/>
  <c r="BL5" i="10"/>
  <c r="BM11" i="10"/>
  <c r="BB15" i="10"/>
  <c r="BH20" i="10"/>
  <c r="BM6" i="10"/>
  <c r="BB7" i="10"/>
  <c r="BF13" i="10"/>
  <c r="BM14" i="10"/>
  <c r="BB19" i="10"/>
  <c r="BB3" i="10"/>
  <c r="BI20" i="10"/>
  <c r="BL12" i="10"/>
  <c r="BL7" i="10"/>
  <c r="BM4" i="10"/>
  <c r="BL11" i="10"/>
  <c r="BG20" i="10"/>
  <c r="BL14" i="10"/>
  <c r="BM12" i="10"/>
  <c r="BB11" i="10"/>
  <c r="BL4" i="10"/>
  <c r="BL18" i="10"/>
  <c r="BM17" i="10"/>
  <c r="BB6" i="10"/>
  <c r="BM19" i="10"/>
  <c r="BB16" i="10"/>
  <c r="AX20" i="10"/>
  <c r="BB18" i="10"/>
  <c r="BB9" i="10"/>
  <c r="BB4" i="10"/>
  <c r="BL15" i="10"/>
  <c r="BM8" i="10"/>
  <c r="BL17" i="10"/>
  <c r="N3" i="11" l="1"/>
  <c r="O13" i="11"/>
  <c r="N6" i="11"/>
  <c r="BK16" i="10"/>
  <c r="N16" i="11"/>
  <c r="N14" i="11"/>
  <c r="N10" i="11"/>
  <c r="BK12" i="10"/>
  <c r="N9" i="11"/>
  <c r="N18" i="11"/>
  <c r="BK4" i="10"/>
  <c r="BK5" i="10"/>
  <c r="N8" i="11"/>
  <c r="BK18" i="10"/>
  <c r="N5" i="11"/>
  <c r="BK15" i="10"/>
  <c r="N17" i="11"/>
  <c r="N19" i="11"/>
  <c r="BK7" i="10"/>
  <c r="BK9" i="10"/>
  <c r="M20" i="11"/>
  <c r="BK11" i="10"/>
  <c r="BK14" i="10"/>
  <c r="N12" i="11"/>
  <c r="BK17" i="10"/>
  <c r="BK19" i="10"/>
  <c r="N11" i="11"/>
  <c r="N7" i="11"/>
  <c r="BK6" i="10"/>
  <c r="BK8" i="10"/>
  <c r="BK3" i="10"/>
  <c r="BK10" i="10"/>
  <c r="N15" i="11"/>
  <c r="BO4" i="10"/>
  <c r="O4" i="11"/>
  <c r="BO6" i="10"/>
  <c r="BF14" i="10"/>
  <c r="BL20" i="10"/>
  <c r="BP5" i="10"/>
  <c r="BO14" i="10"/>
  <c r="BO10" i="10"/>
  <c r="BO12" i="10"/>
  <c r="BP4" i="10"/>
  <c r="BO5" i="10"/>
  <c r="BO9" i="10"/>
  <c r="BP10" i="10"/>
  <c r="BF8" i="10"/>
  <c r="BO3" i="10"/>
  <c r="BO16" i="10"/>
  <c r="BP9" i="10"/>
  <c r="BP14" i="10"/>
  <c r="BP3" i="10"/>
  <c r="BF19" i="10"/>
  <c r="BP12" i="10"/>
  <c r="BP16" i="10"/>
  <c r="BO8" i="10"/>
  <c r="BP18" i="10"/>
  <c r="BF4" i="10"/>
  <c r="BF12" i="10"/>
  <c r="BF5" i="10"/>
  <c r="BF9" i="10"/>
  <c r="BO7" i="10"/>
  <c r="BO18" i="10"/>
  <c r="BP8" i="10"/>
  <c r="BP17" i="10"/>
  <c r="BF17" i="10"/>
  <c r="BF18" i="10"/>
  <c r="BO11" i="10"/>
  <c r="BF16" i="10"/>
  <c r="BP7" i="10"/>
  <c r="BM20" i="10"/>
  <c r="BP19" i="10"/>
  <c r="BO17" i="10"/>
  <c r="BP15" i="10"/>
  <c r="BF6" i="10"/>
  <c r="BP6" i="10"/>
  <c r="BF10" i="10"/>
  <c r="BF15" i="10"/>
  <c r="BO19" i="10"/>
  <c r="BO15" i="10"/>
  <c r="BF11" i="10"/>
  <c r="BB20" i="10"/>
  <c r="BP11" i="10"/>
  <c r="BF7" i="10"/>
  <c r="BF3" i="10"/>
  <c r="O3" i="11" l="1"/>
  <c r="O12" i="11"/>
  <c r="BJ13" i="10"/>
  <c r="BN13" i="10"/>
  <c r="O9" i="11"/>
  <c r="O7" i="11"/>
  <c r="O6" i="11"/>
  <c r="O17" i="11"/>
  <c r="O19" i="11"/>
  <c r="O14" i="11"/>
  <c r="O11" i="11"/>
  <c r="O16" i="11"/>
  <c r="O10" i="11"/>
  <c r="O5" i="11"/>
  <c r="O18" i="11"/>
  <c r="O8" i="11"/>
  <c r="O15" i="11"/>
  <c r="N20" i="11"/>
  <c r="P13" i="11"/>
  <c r="BK20" i="10"/>
  <c r="BO20" i="10"/>
  <c r="BJ19" i="10"/>
  <c r="BJ16" i="10"/>
  <c r="BJ18" i="10"/>
  <c r="BJ6" i="10"/>
  <c r="BJ14" i="10"/>
  <c r="BJ11" i="10"/>
  <c r="BP20" i="10"/>
  <c r="P4" i="11"/>
  <c r="BJ5" i="10"/>
  <c r="BJ7" i="10"/>
  <c r="BJ12" i="10"/>
  <c r="BF20" i="10"/>
  <c r="BJ15" i="10"/>
  <c r="BN5" i="10" l="1"/>
  <c r="BN18" i="10"/>
  <c r="BN15" i="10"/>
  <c r="P3" i="11"/>
  <c r="Q13" i="11"/>
  <c r="BN6" i="10"/>
  <c r="BJ17" i="10"/>
  <c r="BN17" i="10"/>
  <c r="BJ4" i="10"/>
  <c r="BN4" i="10"/>
  <c r="P17" i="11"/>
  <c r="BN16" i="10"/>
  <c r="BN12" i="10"/>
  <c r="P19" i="11"/>
  <c r="P5" i="11"/>
  <c r="P16" i="11"/>
  <c r="P12" i="11"/>
  <c r="BJ8" i="10"/>
  <c r="BN8" i="10"/>
  <c r="P18" i="11"/>
  <c r="BN14" i="10"/>
  <c r="P15" i="11"/>
  <c r="BJ10" i="10"/>
  <c r="BN10" i="10"/>
  <c r="P14" i="11"/>
  <c r="BJ3" i="10"/>
  <c r="BN3" i="10"/>
  <c r="BN19" i="10"/>
  <c r="BJ9" i="10"/>
  <c r="BN9" i="10"/>
  <c r="P11" i="11"/>
  <c r="BN7" i="10"/>
  <c r="P6" i="11"/>
  <c r="P10" i="11"/>
  <c r="O20" i="11"/>
  <c r="P9" i="11"/>
  <c r="P7" i="11"/>
  <c r="P8" i="11"/>
  <c r="BN11" i="10"/>
  <c r="Q4" i="11"/>
  <c r="Q6" i="11" l="1"/>
  <c r="Q16" i="11"/>
  <c r="Q3" i="11"/>
  <c r="Q5" i="11"/>
  <c r="Q7" i="11"/>
  <c r="BJ20" i="10"/>
  <c r="BN20" i="10"/>
  <c r="Q9" i="11"/>
  <c r="Q12" i="11"/>
  <c r="Q19" i="11"/>
  <c r="Q11" i="11"/>
  <c r="P20" i="11"/>
  <c r="Q18" i="11"/>
  <c r="Q15" i="11"/>
  <c r="Q17" i="11"/>
  <c r="Q14" i="11"/>
  <c r="Q8" i="11"/>
  <c r="Q10" i="11"/>
  <c r="Q20" i="11" l="1"/>
  <c r="U21" i="10" l="1"/>
  <c r="T21" i="10"/>
  <c r="C21" i="10"/>
  <c r="AC21" i="10"/>
  <c r="X21" i="10"/>
  <c r="W21" i="10"/>
  <c r="AA21" i="10"/>
  <c r="E21" i="10"/>
  <c r="D21" i="10"/>
  <c r="AB21" i="10"/>
  <c r="F21" i="10"/>
  <c r="R21" i="10"/>
  <c r="V21" i="10"/>
  <c r="B21" i="10" l="1"/>
  <c r="M21" i="10"/>
  <c r="O21" i="10"/>
  <c r="J21" i="10"/>
  <c r="K21" i="10"/>
  <c r="G21" i="10"/>
  <c r="H21" i="10"/>
  <c r="I21" i="10"/>
  <c r="AF21" i="10"/>
  <c r="S21" i="10"/>
  <c r="L21" i="10"/>
  <c r="AE21" i="10"/>
  <c r="Q21" i="10"/>
  <c r="Y21" i="10"/>
  <c r="P21" i="10"/>
  <c r="N21" i="10"/>
  <c r="AG21" i="10"/>
  <c r="Z21" i="10"/>
  <c r="C21" i="11" l="1"/>
  <c r="G21" i="11"/>
  <c r="AK21" i="10"/>
  <c r="B21" i="11"/>
  <c r="F21" i="11"/>
  <c r="E21" i="11"/>
  <c r="AJ21" i="10"/>
  <c r="D21" i="11"/>
  <c r="AI21" i="10"/>
  <c r="AD21" i="10"/>
  <c r="AM21" i="10" l="1"/>
  <c r="AO21" i="10"/>
  <c r="H21" i="11"/>
  <c r="AN21" i="10"/>
  <c r="AH21" i="10"/>
  <c r="AQ21" i="10" l="1"/>
  <c r="AR21" i="10"/>
  <c r="I21" i="11"/>
  <c r="AS21" i="10"/>
  <c r="AL21" i="10"/>
  <c r="AW21" i="10" l="1"/>
  <c r="J21" i="11"/>
  <c r="AV21" i="10"/>
  <c r="AU21" i="10"/>
  <c r="AP21" i="10"/>
  <c r="AZ21" i="10" l="1"/>
  <c r="K21" i="11"/>
  <c r="AY21" i="10"/>
  <c r="BA21" i="10"/>
  <c r="BD21" i="10"/>
  <c r="AT21" i="10"/>
  <c r="BE21" i="10"/>
  <c r="L21" i="11" l="1"/>
  <c r="BC21" i="10"/>
  <c r="BH21" i="10"/>
  <c r="BI21" i="10"/>
  <c r="AX21" i="10"/>
  <c r="M21" i="11" l="1"/>
  <c r="BG21" i="10"/>
  <c r="BM21" i="10"/>
  <c r="BB21" i="10"/>
  <c r="BL21" i="10"/>
  <c r="BK21" i="10" l="1"/>
  <c r="N21" i="11"/>
  <c r="BO21" i="10"/>
  <c r="BF21" i="10"/>
  <c r="BP21" i="10"/>
  <c r="O21" i="11" l="1"/>
  <c r="BJ21" i="10"/>
  <c r="P21" i="11" l="1"/>
  <c r="BN21" i="10"/>
  <c r="Q21" i="11" l="1"/>
  <c r="W22" i="10" l="1"/>
  <c r="U22" i="10"/>
  <c r="D22" i="10"/>
  <c r="C22" i="10"/>
  <c r="AB22" i="10"/>
  <c r="AA22" i="10"/>
  <c r="AC22" i="10"/>
  <c r="I22" i="10"/>
  <c r="K22" i="10"/>
  <c r="P22" i="10"/>
  <c r="V22" i="10"/>
  <c r="F22" i="10" l="1"/>
  <c r="Y22" i="10"/>
  <c r="Q22" i="10"/>
  <c r="T22" i="10"/>
  <c r="J22" i="10"/>
  <c r="H22" i="10"/>
  <c r="N22" i="10"/>
  <c r="X22" i="10"/>
  <c r="R22" i="10"/>
  <c r="L22" i="10"/>
  <c r="O22" i="10"/>
  <c r="S22" i="10"/>
  <c r="AF22" i="10"/>
  <c r="E22" i="10"/>
  <c r="B22" i="10"/>
  <c r="M22" i="10"/>
  <c r="G22" i="10"/>
  <c r="AG22" i="10"/>
  <c r="AE22" i="10"/>
  <c r="G22" i="11"/>
  <c r="Z22" i="10"/>
  <c r="E22" i="11" l="1"/>
  <c r="D22" i="11"/>
  <c r="AJ22" i="10"/>
  <c r="F22" i="11"/>
  <c r="AI22" i="10"/>
  <c r="AK22" i="10"/>
  <c r="C22" i="11"/>
  <c r="B22" i="11"/>
  <c r="AD22" i="10"/>
  <c r="H22" i="11"/>
  <c r="AN22" i="10" l="1"/>
  <c r="AO22" i="10"/>
  <c r="AM22" i="10"/>
  <c r="AH22" i="10"/>
  <c r="I22" i="11"/>
  <c r="AR22" i="10" l="1"/>
  <c r="AQ22" i="10"/>
  <c r="AS22" i="10"/>
  <c r="AL22" i="10"/>
  <c r="J22" i="11"/>
  <c r="AV22" i="10" l="1"/>
  <c r="AU22" i="10"/>
  <c r="AW22" i="10"/>
  <c r="K22" i="11"/>
  <c r="AP22" i="10"/>
  <c r="AZ22" i="10" l="1"/>
  <c r="BA22" i="10"/>
  <c r="AY22" i="10"/>
  <c r="BD22" i="10"/>
  <c r="L22" i="11"/>
  <c r="BE22" i="10"/>
  <c r="AT22" i="10"/>
  <c r="BC22" i="10" l="1"/>
  <c r="BI22" i="10"/>
  <c r="AX22" i="10"/>
  <c r="BH22" i="10"/>
  <c r="M22" i="11"/>
  <c r="BG22" i="10"/>
  <c r="N22" i="11" l="1"/>
  <c r="BM22" i="10"/>
  <c r="BL22" i="10"/>
  <c r="BB22" i="10"/>
  <c r="BK22" i="10" l="1"/>
  <c r="BO22" i="10"/>
  <c r="BP22" i="10"/>
  <c r="BF22" i="10"/>
  <c r="O22" i="11"/>
  <c r="BJ22" i="10" l="1"/>
  <c r="P22" i="11"/>
  <c r="BN22" i="10" l="1"/>
  <c r="Q22" i="11"/>
  <c r="AC20" i="3" l="1"/>
  <c r="K20" i="3"/>
  <c r="BG20" i="3"/>
  <c r="X20" i="3"/>
  <c r="U20" i="3"/>
  <c r="AS20" i="3"/>
  <c r="AO20" i="3"/>
  <c r="I20" i="3"/>
  <c r="AI20" i="3"/>
  <c r="P20" i="3"/>
  <c r="BD20" i="3"/>
  <c r="BE20" i="3" l="1"/>
  <c r="AV20" i="3"/>
  <c r="AA20" i="3"/>
  <c r="BM20" i="3"/>
  <c r="BS20" i="3"/>
  <c r="S20" i="3"/>
  <c r="BK20" i="3"/>
  <c r="BH20" i="3"/>
  <c r="AQ20" i="3"/>
  <c r="O20" i="3"/>
  <c r="AF20" i="3"/>
  <c r="H20" i="3"/>
  <c r="AB20" i="3"/>
  <c r="AM20" i="3"/>
  <c r="AU20" i="3"/>
  <c r="L20" i="3"/>
  <c r="AJ20" i="3"/>
  <c r="BQ20" i="3"/>
  <c r="T20" i="3"/>
  <c r="BL20" i="3"/>
  <c r="AN20" i="3"/>
  <c r="AY20" i="3"/>
  <c r="M20" i="3"/>
  <c r="AG20" i="3"/>
  <c r="BI20" i="3"/>
  <c r="BC20" i="3"/>
  <c r="G20" i="3"/>
  <c r="BO20" i="3"/>
  <c r="W20" i="3"/>
  <c r="AE20" i="3"/>
  <c r="AW20" i="3"/>
  <c r="Q20" i="3"/>
  <c r="AR20" i="3"/>
  <c r="BA20" i="3"/>
  <c r="BT20" i="3"/>
  <c r="BP20" i="3"/>
  <c r="Y20" i="3"/>
  <c r="AK20" i="3"/>
  <c r="AZ20" i="3"/>
  <c r="AW28" i="3"/>
  <c r="AQ28" i="3"/>
  <c r="X28" i="3"/>
  <c r="O28" i="3"/>
  <c r="BE28" i="3"/>
  <c r="P28" i="3"/>
  <c r="AA28" i="3"/>
  <c r="BL28" i="3"/>
  <c r="AG28" i="3"/>
  <c r="L28" i="3"/>
  <c r="AF28" i="3" l="1"/>
  <c r="S28" i="3"/>
  <c r="AO28" i="3"/>
  <c r="BC28" i="3"/>
  <c r="AJ28" i="3"/>
  <c r="AU28" i="3"/>
  <c r="BQ28" i="3"/>
  <c r="AN28" i="3"/>
  <c r="U28" i="3"/>
  <c r="BD28" i="3"/>
  <c r="AE28" i="3"/>
  <c r="AV28" i="3"/>
  <c r="H28" i="3"/>
  <c r="BK28" i="3"/>
  <c r="AC28" i="3"/>
  <c r="BI28" i="3"/>
  <c r="Y28" i="3"/>
  <c r="BS28" i="3"/>
  <c r="AS28" i="3"/>
  <c r="I28" i="3"/>
  <c r="T28" i="3"/>
  <c r="AM28" i="3"/>
  <c r="BO28" i="3"/>
  <c r="BA28" i="3"/>
  <c r="M28" i="3"/>
  <c r="BT28" i="3"/>
  <c r="BP28" i="3"/>
  <c r="AB28" i="3"/>
  <c r="AI28" i="3"/>
  <c r="AZ28" i="3"/>
  <c r="AY28" i="3"/>
  <c r="G28" i="3"/>
  <c r="BH28" i="3"/>
  <c r="BM28" i="3"/>
  <c r="AK28" i="3"/>
  <c r="AR28" i="3"/>
  <c r="W28" i="3"/>
  <c r="K28" i="3"/>
  <c r="BG28" i="3"/>
  <c r="Q28" i="3"/>
  <c r="BJ28" i="3"/>
  <c r="V28" i="3"/>
  <c r="N28" i="3"/>
  <c r="BB28" i="3"/>
  <c r="J28" i="3" l="1"/>
  <c r="AD28" i="3"/>
  <c r="AH28" i="3"/>
  <c r="AT28" i="3"/>
  <c r="AP28" i="3"/>
  <c r="AL28" i="3"/>
  <c r="AX28" i="3"/>
  <c r="BR20" i="3"/>
  <c r="BR28" i="3"/>
  <c r="BN28" i="3"/>
  <c r="BF28" i="3"/>
  <c r="R28" i="3"/>
  <c r="Z28" i="3"/>
  <c r="O26" i="5"/>
  <c r="F28" i="3"/>
  <c r="M26" i="5"/>
  <c r="J20" i="3" l="1"/>
  <c r="AD20" i="3"/>
  <c r="AT20" i="3"/>
  <c r="AX20" i="3"/>
  <c r="K26" i="5"/>
  <c r="F26" i="5"/>
  <c r="V20" i="3"/>
  <c r="F20" i="3"/>
  <c r="N20" i="3"/>
  <c r="AH20" i="3"/>
  <c r="R26" i="5"/>
  <c r="I26" i="5"/>
  <c r="H26" i="5"/>
  <c r="AL20" i="3"/>
  <c r="BB20" i="3"/>
  <c r="R20" i="3"/>
  <c r="BJ20" i="3"/>
  <c r="D26" i="5"/>
  <c r="BF20" i="3"/>
  <c r="Z20" i="3"/>
  <c r="BN20" i="3"/>
  <c r="P26" i="5"/>
  <c r="L26" i="5"/>
  <c r="G26" i="5"/>
  <c r="AP20" i="3"/>
  <c r="N26" i="5"/>
  <c r="E19" i="5" l="1"/>
  <c r="O19" i="5"/>
  <c r="P19" i="5"/>
  <c r="F19" i="5"/>
  <c r="J26" i="5"/>
  <c r="G19" i="5"/>
  <c r="C19" i="5"/>
  <c r="M19" i="5"/>
  <c r="J19" i="5"/>
  <c r="I19" i="5"/>
  <c r="Q19" i="5"/>
  <c r="R19" i="5"/>
  <c r="E26" i="5"/>
  <c r="D19" i="5"/>
  <c r="H19" i="5"/>
  <c r="K19" i="5"/>
  <c r="N19" i="5"/>
  <c r="C26" i="5"/>
  <c r="Q26" i="5"/>
  <c r="L19" i="5" l="1"/>
  <c r="P26" i="4"/>
  <c r="L26" i="4"/>
  <c r="S26" i="4"/>
  <c r="U26" i="4"/>
  <c r="X26" i="4" l="1"/>
  <c r="W26" i="4"/>
  <c r="Y26" i="4"/>
  <c r="H26" i="4"/>
  <c r="G26" i="4"/>
  <c r="AB26" i="4"/>
  <c r="AA26" i="4"/>
  <c r="M26" i="4"/>
  <c r="AC26" i="4"/>
  <c r="I26" i="4"/>
  <c r="Q26" i="4"/>
  <c r="K26" i="4"/>
  <c r="T26" i="4"/>
  <c r="O26" i="4"/>
  <c r="AK26" i="4"/>
  <c r="AD26" i="4"/>
  <c r="F26" i="4" l="1"/>
  <c r="N26" i="4"/>
  <c r="AF26" i="4"/>
  <c r="J26" i="4"/>
  <c r="R26" i="4"/>
  <c r="AG26" i="4"/>
  <c r="AE26" i="4"/>
  <c r="AJ26" i="4"/>
  <c r="AO26" i="4"/>
  <c r="AH26" i="4"/>
  <c r="F26" i="6" l="1"/>
  <c r="V26" i="4"/>
  <c r="Z26" i="4"/>
  <c r="I26" i="6"/>
  <c r="E26" i="6"/>
  <c r="D26" i="6"/>
  <c r="C26" i="6"/>
  <c r="AI26" i="4"/>
  <c r="AN26" i="4"/>
  <c r="AM26" i="4"/>
  <c r="AS26" i="4"/>
  <c r="AL26" i="4"/>
  <c r="J26" i="6" l="1"/>
  <c r="G26" i="6"/>
  <c r="H26" i="6"/>
  <c r="AQ26" i="4"/>
  <c r="AR26" i="4"/>
  <c r="AU26" i="4"/>
  <c r="AP26" i="4"/>
  <c r="K26" i="6" l="1"/>
  <c r="AV26" i="4"/>
  <c r="AW26" i="4"/>
  <c r="AZ26" i="4"/>
  <c r="AT26" i="4"/>
  <c r="L26" i="6" l="1"/>
  <c r="AY26" i="4"/>
  <c r="BA26" i="4"/>
  <c r="BC26" i="4"/>
  <c r="BD26" i="4"/>
  <c r="AX26" i="4"/>
  <c r="BE26" i="4" l="1"/>
  <c r="M26" i="6"/>
  <c r="BG26" i="4"/>
  <c r="BH26" i="4"/>
  <c r="BI26" i="4"/>
  <c r="BB26" i="4"/>
  <c r="N26" i="6" l="1"/>
  <c r="BF26" i="4"/>
  <c r="BM26" i="4"/>
  <c r="BK26" i="4" l="1"/>
  <c r="BL26" i="4"/>
  <c r="O26" i="6"/>
  <c r="BJ26" i="4"/>
  <c r="BP26" i="4" l="1"/>
  <c r="BO26" i="4"/>
  <c r="BQ26" i="4"/>
  <c r="P26" i="6"/>
  <c r="BN26" i="4"/>
  <c r="BT26" i="4" l="1"/>
  <c r="BS26" i="4"/>
  <c r="Q26" i="6"/>
  <c r="BR26" i="4"/>
  <c r="R26" i="6" l="1"/>
  <c r="AJ25" i="4" l="1"/>
  <c r="AK25" i="4"/>
  <c r="I25" i="4"/>
  <c r="AI23" i="4"/>
  <c r="U25" i="4"/>
  <c r="K25" i="4" l="1"/>
  <c r="AA25" i="4"/>
  <c r="AE25" i="4"/>
  <c r="S25" i="4"/>
  <c r="Q25" i="4"/>
  <c r="L25" i="4"/>
  <c r="AJ22" i="4"/>
  <c r="AN25" i="4"/>
  <c r="T25" i="4"/>
  <c r="G25" i="4"/>
  <c r="O25" i="4"/>
  <c r="Y25" i="4"/>
  <c r="W25" i="4"/>
  <c r="AI25" i="4"/>
  <c r="AO25" i="4"/>
  <c r="AM25" i="4"/>
  <c r="X25" i="4"/>
  <c r="M25" i="4"/>
  <c r="P25" i="4"/>
  <c r="H25" i="4"/>
  <c r="AM22" i="4"/>
  <c r="H22" i="4"/>
  <c r="AS25" i="4"/>
  <c r="P22" i="4"/>
  <c r="AN22" i="4"/>
  <c r="AQ25" i="4"/>
  <c r="AR25" i="4"/>
  <c r="AO22" i="4"/>
  <c r="AK23" i="4"/>
  <c r="AI22" i="4"/>
  <c r="AJ23" i="4"/>
  <c r="S22" i="4"/>
  <c r="AM23" i="4"/>
  <c r="F25" i="4"/>
  <c r="I23" i="4"/>
  <c r="AJ19" i="4"/>
  <c r="J25" i="4"/>
  <c r="G22" i="4" l="1"/>
  <c r="O23" i="4"/>
  <c r="R25" i="4"/>
  <c r="AI20" i="4"/>
  <c r="X23" i="4"/>
  <c r="I22" i="4"/>
  <c r="H23" i="4"/>
  <c r="K22" i="4"/>
  <c r="Y23" i="4"/>
  <c r="Y22" i="4"/>
  <c r="AD25" i="4"/>
  <c r="X22" i="4"/>
  <c r="L23" i="4"/>
  <c r="AC22" i="4"/>
  <c r="V25" i="4"/>
  <c r="S23" i="4"/>
  <c r="T23" i="4"/>
  <c r="AA22" i="4"/>
  <c r="M23" i="4"/>
  <c r="AA23" i="4"/>
  <c r="AC23" i="4"/>
  <c r="P23" i="4"/>
  <c r="AH25" i="4"/>
  <c r="AB23" i="4"/>
  <c r="T22" i="4"/>
  <c r="O22" i="4"/>
  <c r="AB25" i="4"/>
  <c r="AF25" i="4"/>
  <c r="AO23" i="4"/>
  <c r="AC25" i="4"/>
  <c r="AG25" i="4"/>
  <c r="M22" i="4"/>
  <c r="AG22" i="4"/>
  <c r="AK22" i="4"/>
  <c r="W22" i="4"/>
  <c r="Q23" i="4"/>
  <c r="AG23" i="4"/>
  <c r="Q22" i="4"/>
  <c r="L22" i="4"/>
  <c r="AF23" i="4"/>
  <c r="G23" i="4"/>
  <c r="U22" i="4"/>
  <c r="U23" i="4"/>
  <c r="W23" i="4"/>
  <c r="N25" i="4"/>
  <c r="Z25" i="4"/>
  <c r="AE23" i="4"/>
  <c r="AN23" i="4"/>
  <c r="AE22" i="4"/>
  <c r="K23" i="4"/>
  <c r="AL25" i="4"/>
  <c r="AR22" i="4"/>
  <c r="AQ23" i="4"/>
  <c r="AM19" i="4"/>
  <c r="AN19" i="4"/>
  <c r="AS23" i="4"/>
  <c r="AJ20" i="4"/>
  <c r="AQ22" i="4"/>
  <c r="AU25" i="4"/>
  <c r="AR23" i="4"/>
  <c r="AV25" i="4"/>
  <c r="AW25" i="4"/>
  <c r="AM20" i="4"/>
  <c r="H19" i="4"/>
  <c r="AO19" i="4"/>
  <c r="I25" i="6"/>
  <c r="AS22" i="4"/>
  <c r="AH22" i="4"/>
  <c r="Z23" i="4" l="1"/>
  <c r="J22" i="4"/>
  <c r="T20" i="4"/>
  <c r="G20" i="4"/>
  <c r="AB19" i="4"/>
  <c r="F25" i="6"/>
  <c r="G19" i="4"/>
  <c r="C25" i="6"/>
  <c r="U20" i="4"/>
  <c r="R23" i="4"/>
  <c r="AA20" i="4"/>
  <c r="AN20" i="4"/>
  <c r="H20" i="4"/>
  <c r="R22" i="4"/>
  <c r="Q19" i="4"/>
  <c r="AG20" i="4"/>
  <c r="AB20" i="4"/>
  <c r="T19" i="4"/>
  <c r="Y20" i="4"/>
  <c r="Z22" i="4"/>
  <c r="L19" i="4"/>
  <c r="K20" i="4"/>
  <c r="D25" i="6"/>
  <c r="I20" i="4"/>
  <c r="S20" i="4"/>
  <c r="I19" i="4"/>
  <c r="AO20" i="4"/>
  <c r="K19" i="4"/>
  <c r="F22" i="4"/>
  <c r="S19" i="4"/>
  <c r="M20" i="4"/>
  <c r="U19" i="4"/>
  <c r="X20" i="4"/>
  <c r="M19" i="4"/>
  <c r="J25" i="6"/>
  <c r="X19" i="4"/>
  <c r="Y19" i="4"/>
  <c r="F23" i="4"/>
  <c r="AH23" i="4"/>
  <c r="AK20" i="4"/>
  <c r="O19" i="4"/>
  <c r="N22" i="4"/>
  <c r="AF19" i="4"/>
  <c r="V23" i="4"/>
  <c r="W19" i="4"/>
  <c r="W20" i="4"/>
  <c r="AD22" i="4"/>
  <c r="AB22" i="4"/>
  <c r="AF22" i="4"/>
  <c r="E25" i="6"/>
  <c r="J23" i="4"/>
  <c r="AF20" i="4"/>
  <c r="P19" i="4"/>
  <c r="AD23" i="4"/>
  <c r="AE20" i="4"/>
  <c r="P20" i="4"/>
  <c r="Q20" i="4"/>
  <c r="AC19" i="4"/>
  <c r="G25" i="6"/>
  <c r="L20" i="4"/>
  <c r="V22" i="4"/>
  <c r="O20" i="4"/>
  <c r="N23" i="4"/>
  <c r="AC20" i="4"/>
  <c r="AA19" i="4"/>
  <c r="AL23" i="4"/>
  <c r="BA25" i="4"/>
  <c r="AP25" i="4"/>
  <c r="AR20" i="4"/>
  <c r="AH19" i="4"/>
  <c r="AQ20" i="4"/>
  <c r="AS20" i="4"/>
  <c r="AQ19" i="4"/>
  <c r="AW22" i="4"/>
  <c r="AR19" i="4"/>
  <c r="AL22" i="4"/>
  <c r="AV22" i="4"/>
  <c r="AU23" i="4"/>
  <c r="AY25" i="4"/>
  <c r="AW23" i="4"/>
  <c r="AU22" i="4"/>
  <c r="AZ25" i="4"/>
  <c r="AV23" i="4"/>
  <c r="AS19" i="4"/>
  <c r="N20" i="4"/>
  <c r="AH20" i="4"/>
  <c r="E22" i="6" l="1"/>
  <c r="N19" i="4"/>
  <c r="F23" i="6"/>
  <c r="D23" i="6"/>
  <c r="G22" i="6"/>
  <c r="F20" i="4"/>
  <c r="V20" i="4"/>
  <c r="J23" i="6"/>
  <c r="E23" i="6"/>
  <c r="AE19" i="4"/>
  <c r="AI19" i="4"/>
  <c r="J19" i="4"/>
  <c r="J22" i="6"/>
  <c r="C22" i="6"/>
  <c r="R19" i="4"/>
  <c r="H25" i="6"/>
  <c r="H23" i="6"/>
  <c r="AG19" i="4"/>
  <c r="AK19" i="4"/>
  <c r="K25" i="6"/>
  <c r="G23" i="6"/>
  <c r="C23" i="6"/>
  <c r="F19" i="4"/>
  <c r="R20" i="4"/>
  <c r="V19" i="4"/>
  <c r="I23" i="6"/>
  <c r="J20" i="4"/>
  <c r="F22" i="6"/>
  <c r="BC25" i="4"/>
  <c r="AP23" i="4"/>
  <c r="AP22" i="4"/>
  <c r="AW20" i="4"/>
  <c r="AT25" i="4"/>
  <c r="AZ22" i="4"/>
  <c r="BD25" i="4"/>
  <c r="AV20" i="4"/>
  <c r="AL19" i="4"/>
  <c r="BA22" i="4"/>
  <c r="BE25" i="4"/>
  <c r="AU20" i="4"/>
  <c r="AY22" i="4"/>
  <c r="BA23" i="4"/>
  <c r="AW19" i="4"/>
  <c r="AV19" i="4"/>
  <c r="AY23" i="4"/>
  <c r="AU19" i="4"/>
  <c r="AZ23" i="4"/>
  <c r="AL20" i="4"/>
  <c r="H19" i="6"/>
  <c r="C19" i="6" l="1"/>
  <c r="F20" i="6"/>
  <c r="J19" i="6"/>
  <c r="C20" i="6"/>
  <c r="I19" i="6"/>
  <c r="E19" i="6"/>
  <c r="Z20" i="4"/>
  <c r="AD20" i="4"/>
  <c r="J20" i="6"/>
  <c r="G20" i="6"/>
  <c r="H22" i="6"/>
  <c r="I22" i="6"/>
  <c r="D20" i="6"/>
  <c r="K23" i="6"/>
  <c r="F19" i="6"/>
  <c r="G19" i="6"/>
  <c r="D19" i="6"/>
  <c r="E20" i="6"/>
  <c r="K22" i="6"/>
  <c r="D22" i="6"/>
  <c r="Z19" i="4"/>
  <c r="AD19" i="4"/>
  <c r="L25" i="6"/>
  <c r="AT23" i="4"/>
  <c r="BD22" i="4"/>
  <c r="BE22" i="4"/>
  <c r="AZ19" i="4"/>
  <c r="AY20" i="4"/>
  <c r="BA19" i="4"/>
  <c r="AP20" i="4"/>
  <c r="BH25" i="4"/>
  <c r="AY19" i="4"/>
  <c r="BE23" i="4"/>
  <c r="AX25" i="4"/>
  <c r="BG25" i="4"/>
  <c r="AP19" i="4"/>
  <c r="AT22" i="4"/>
  <c r="BC23" i="4"/>
  <c r="BI25" i="4"/>
  <c r="AZ20" i="4"/>
  <c r="BC22" i="4"/>
  <c r="BD23" i="4"/>
  <c r="BA20" i="4"/>
  <c r="L23" i="6" l="1"/>
  <c r="H20" i="6"/>
  <c r="I20" i="6"/>
  <c r="K20" i="6"/>
  <c r="L22" i="6"/>
  <c r="K19" i="6"/>
  <c r="M25" i="6"/>
  <c r="BC19" i="4"/>
  <c r="AX23" i="4"/>
  <c r="BM25" i="4"/>
  <c r="AT20" i="4"/>
  <c r="BL25" i="4"/>
  <c r="BE19" i="4"/>
  <c r="BD19" i="4"/>
  <c r="BC20" i="4"/>
  <c r="BE20" i="4"/>
  <c r="AX22" i="4"/>
  <c r="BI22" i="4"/>
  <c r="AT19" i="4"/>
  <c r="BB25" i="4"/>
  <c r="BD20" i="4"/>
  <c r="BK25" i="4"/>
  <c r="BH23" i="4"/>
  <c r="BI23" i="4"/>
  <c r="BG23" i="4"/>
  <c r="BG22" i="4"/>
  <c r="BH22" i="4"/>
  <c r="M22" i="6" l="1"/>
  <c r="M23" i="6"/>
  <c r="L19" i="6"/>
  <c r="N25" i="6"/>
  <c r="L20" i="6"/>
  <c r="BB22" i="4"/>
  <c r="BO25" i="4"/>
  <c r="BF25" i="4"/>
  <c r="BP25" i="4"/>
  <c r="AX20" i="4"/>
  <c r="BB23" i="4"/>
  <c r="BL23" i="4"/>
  <c r="BM23" i="4"/>
  <c r="AX19" i="4"/>
  <c r="BK23" i="4"/>
  <c r="BI19" i="4"/>
  <c r="BH20" i="4"/>
  <c r="BQ25" i="4"/>
  <c r="BG19" i="4"/>
  <c r="BM22" i="4"/>
  <c r="BK22" i="4"/>
  <c r="BG20" i="4"/>
  <c r="BH19" i="4"/>
  <c r="BL22" i="4"/>
  <c r="BI20" i="4"/>
  <c r="M20" i="6" l="1"/>
  <c r="N22" i="6"/>
  <c r="M19" i="6"/>
  <c r="N23" i="6"/>
  <c r="O25" i="6"/>
  <c r="BF22" i="4"/>
  <c r="BO23" i="4"/>
  <c r="BK20" i="4"/>
  <c r="BO22" i="4"/>
  <c r="BB20" i="4"/>
  <c r="BL20" i="4"/>
  <c r="BS25" i="4"/>
  <c r="BB19" i="4"/>
  <c r="BQ22" i="4"/>
  <c r="BP22" i="4"/>
  <c r="BT25" i="4"/>
  <c r="BL19" i="4"/>
  <c r="BF23" i="4"/>
  <c r="BJ25" i="4"/>
  <c r="BK19" i="4"/>
  <c r="BM20" i="4"/>
  <c r="BM19" i="4"/>
  <c r="BP23" i="4"/>
  <c r="BQ23" i="4"/>
  <c r="N19" i="6" l="1"/>
  <c r="O23" i="6"/>
  <c r="N20" i="6"/>
  <c r="O22" i="6"/>
  <c r="P25" i="6"/>
  <c r="BF19" i="4"/>
  <c r="BJ22" i="4"/>
  <c r="BF20" i="4"/>
  <c r="BT22" i="4"/>
  <c r="BS23" i="4"/>
  <c r="BT23" i="4"/>
  <c r="BS22" i="4"/>
  <c r="BJ23" i="4"/>
  <c r="BP19" i="4"/>
  <c r="BO19" i="4"/>
  <c r="BQ20" i="4"/>
  <c r="BQ19" i="4"/>
  <c r="BO20" i="4"/>
  <c r="BP20" i="4"/>
  <c r="Q25" i="6" l="1"/>
  <c r="O20" i="6"/>
  <c r="P22" i="6"/>
  <c r="O19" i="6"/>
  <c r="P23" i="6"/>
  <c r="BN25" i="4"/>
  <c r="BR25" i="4"/>
  <c r="BN22" i="4"/>
  <c r="BT20" i="4"/>
  <c r="BN23" i="4"/>
  <c r="BS19" i="4"/>
  <c r="BJ20" i="4"/>
  <c r="BS20" i="4"/>
  <c r="BT19" i="4"/>
  <c r="BJ19" i="4"/>
  <c r="P19" i="6" l="1"/>
  <c r="R25" i="6"/>
  <c r="P20" i="6"/>
  <c r="Q23" i="6"/>
  <c r="Q22" i="6"/>
  <c r="BR23" i="4"/>
  <c r="BR22" i="4"/>
  <c r="R23" i="6" l="1"/>
  <c r="Q19" i="6"/>
  <c r="Q20" i="6"/>
  <c r="R22" i="6"/>
  <c r="R19" i="6" l="1"/>
  <c r="BN19" i="4"/>
  <c r="BR19" i="4"/>
  <c r="BN20" i="4"/>
  <c r="BR20" i="4"/>
  <c r="R20" i="6"/>
</calcChain>
</file>

<file path=xl/sharedStrings.xml><?xml version="1.0" encoding="utf-8"?>
<sst xmlns="http://schemas.openxmlformats.org/spreadsheetml/2006/main" count="705" uniqueCount="160">
  <si>
    <t>RAMOS</t>
  </si>
  <si>
    <t>2007:I</t>
  </si>
  <si>
    <t>2007:II</t>
  </si>
  <si>
    <t>2007:III</t>
  </si>
  <si>
    <t>2007:IV</t>
  </si>
  <si>
    <t>2008:I</t>
  </si>
  <si>
    <t>2008:II</t>
  </si>
  <si>
    <t>2008:III</t>
  </si>
  <si>
    <t>2008:IV</t>
  </si>
  <si>
    <t>2009:I</t>
  </si>
  <si>
    <t>2009:II</t>
  </si>
  <si>
    <t>2009:III</t>
  </si>
  <si>
    <t>2009:IV</t>
  </si>
  <si>
    <t>2010:I</t>
  </si>
  <si>
    <t>2010:II</t>
  </si>
  <si>
    <t>2010:III</t>
  </si>
  <si>
    <t>2010:IV</t>
  </si>
  <si>
    <t>2011:I</t>
  </si>
  <si>
    <t>2011:II</t>
  </si>
  <si>
    <t>2011:III</t>
  </si>
  <si>
    <t>2011:IV</t>
  </si>
  <si>
    <t>2012:I</t>
  </si>
  <si>
    <t>2012:II</t>
  </si>
  <si>
    <t>2012:III</t>
  </si>
  <si>
    <t>2012:IV</t>
  </si>
  <si>
    <t>2013:I</t>
  </si>
  <si>
    <t>2013:II</t>
  </si>
  <si>
    <t>2013:III</t>
  </si>
  <si>
    <t>2013:IV</t>
  </si>
  <si>
    <t>2014:I</t>
  </si>
  <si>
    <t>2014:II</t>
  </si>
  <si>
    <t>2014:III</t>
  </si>
  <si>
    <t>2014:IV</t>
  </si>
  <si>
    <t>2015:I</t>
  </si>
  <si>
    <t>2015:II</t>
  </si>
  <si>
    <t>2015:III</t>
  </si>
  <si>
    <t>2015:IV</t>
  </si>
  <si>
    <t>2016:I</t>
  </si>
  <si>
    <t>2016:II</t>
  </si>
  <si>
    <t>2016:III</t>
  </si>
  <si>
    <t>2016:IV</t>
  </si>
  <si>
    <t>2017:I</t>
  </si>
  <si>
    <t>2017:II</t>
  </si>
  <si>
    <t>2017:III</t>
  </si>
  <si>
    <t>2017:IV</t>
  </si>
  <si>
    <t>2018:I</t>
  </si>
  <si>
    <t>2018:II</t>
  </si>
  <si>
    <t>2018:III</t>
  </si>
  <si>
    <t>2018:IV</t>
  </si>
  <si>
    <t>2019:I</t>
  </si>
  <si>
    <t>2019:II</t>
  </si>
  <si>
    <t>2019:III</t>
  </si>
  <si>
    <t>2019:IV</t>
  </si>
  <si>
    <t>2020:I</t>
  </si>
  <si>
    <t>2020:II</t>
  </si>
  <si>
    <t>2020:III</t>
  </si>
  <si>
    <t>2020:IV</t>
  </si>
  <si>
    <t>2021:I</t>
  </si>
  <si>
    <t>2021:II</t>
  </si>
  <si>
    <t>2021:III</t>
  </si>
  <si>
    <t>2021:IV</t>
  </si>
  <si>
    <t>2022:I</t>
  </si>
  <si>
    <t>2022:II</t>
  </si>
  <si>
    <t>2022:III</t>
  </si>
  <si>
    <t>2022:IV</t>
  </si>
  <si>
    <t>Agricultura, pecuária e silvicultura</t>
  </si>
  <si>
    <t>Indústrias extrativas</t>
  </si>
  <si>
    <t>Eletricidade e água</t>
  </si>
  <si>
    <t>Construção</t>
  </si>
  <si>
    <t>Comércio e reparação</t>
  </si>
  <si>
    <t>Alojamento e restauração</t>
  </si>
  <si>
    <t>Atividades de Informação e de comunicação</t>
  </si>
  <si>
    <t>Atividades financeiras e de seguros</t>
  </si>
  <si>
    <t>Atividades imobiliárias</t>
  </si>
  <si>
    <t>Atividades de serviços às empresas</t>
  </si>
  <si>
    <t>Administração pública e segurança social</t>
  </si>
  <si>
    <t>Educação</t>
  </si>
  <si>
    <t xml:space="preserve">Outras atividades de serviços </t>
  </si>
  <si>
    <t>VALOR ACRESCENTADO</t>
  </si>
  <si>
    <t>Impostos líquidos de subsídios sobre produtos</t>
  </si>
  <si>
    <t>PRODUTO INTERNO BRUTO</t>
  </si>
  <si>
    <t>PIB</t>
  </si>
  <si>
    <t>Coluna1</t>
  </si>
  <si>
    <t>1. Despesa de Consumo Final</t>
  </si>
  <si>
    <t>Privada</t>
  </si>
  <si>
    <t>2. Investimento</t>
  </si>
  <si>
    <t>3. Exportações</t>
  </si>
  <si>
    <t>Exportações de Bens</t>
  </si>
  <si>
    <t>Exportações de Serviços</t>
  </si>
  <si>
    <t>4. Importações</t>
  </si>
  <si>
    <t>Importações de Bens</t>
  </si>
  <si>
    <t>Importações de Serviços</t>
  </si>
  <si>
    <t>Exportações liquidas (3 - 4)</t>
  </si>
  <si>
    <t>PIB (1+2+3 - 4)</t>
  </si>
  <si>
    <t>Taxa de Variação Homóloga ( em %)</t>
  </si>
  <si>
    <t>Despesa de Consumo Final</t>
  </si>
  <si>
    <t>Investimento</t>
  </si>
  <si>
    <t>Exportações</t>
  </si>
  <si>
    <t>Importações</t>
  </si>
  <si>
    <t>Exportações liquidas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</si>
  <si>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</si>
  <si>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</si>
  <si>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</si>
  <si>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</si>
  <si>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</si>
  <si>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</si>
  <si>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</si>
  <si>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</si>
  <si>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</si>
  <si>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</si>
  <si>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</si>
  <si>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</si>
  <si>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VA CORRENTE POR SECTORES DE ACTIVIDADE </t>
  </si>
  <si>
    <t xml:space="preserve">Outras atividades de serviços  </t>
  </si>
  <si>
    <t xml:space="preserve">VA ENCADEADO POR SECTORES DE ACTIVIDADE </t>
  </si>
  <si>
    <t xml:space="preserve">RAMOS DE ACTIVIDADE </t>
  </si>
  <si>
    <t>Fonte: INE - Contas Nacionais Trimestrais</t>
  </si>
  <si>
    <t>Pesca e aquacultura</t>
  </si>
  <si>
    <t>Saúde e acão social</t>
  </si>
  <si>
    <t>Indústrias transformadoras</t>
  </si>
  <si>
    <t>Transporte e armazenagem</t>
  </si>
  <si>
    <t>Atividade de Informação e de comunicação</t>
  </si>
  <si>
    <t>P - Provisório</t>
  </si>
  <si>
    <t>2023:I</t>
  </si>
  <si>
    <t>2019</t>
  </si>
  <si>
    <t>2023:II</t>
  </si>
  <si>
    <t>2020</t>
  </si>
  <si>
    <t>Taxa de Variação ( em %)</t>
  </si>
  <si>
    <t>2023:III</t>
  </si>
  <si>
    <t>Quadros das Contas Nacionais Trimestrais anualizadas: 2007 - 2023 (Base 2015, SCN 2008)</t>
  </si>
  <si>
    <t>Quadro 2.1 - PIB a preços de mercado (preços correntes) na ótica da Produção, 2007 – 2023 (em Milhões de escudos)</t>
  </si>
  <si>
    <t>Quadro 2.2 - PIB em volume encadeado na ótica da Produção, 2007 – 2023 (em Milhões de escudos)</t>
  </si>
  <si>
    <t>Quadro 2.3 - Taxas de variação (%) do PIB em volume encadeado na ótica da Produção, 2008 – 2023</t>
  </si>
  <si>
    <t>Quadro 2.4 - PIB a preços de mercado (preços correntes) na ótica da Despesa, 2007 – 2023 (em Milhões de escudos)</t>
  </si>
  <si>
    <t>Quadro 2.5 - PIB em volume encadeado na ótica da Despesa, 2007 – 2023 (em Milhões de escudos)</t>
  </si>
  <si>
    <t>2023:IV</t>
  </si>
  <si>
    <t>Quadro 2.1 - PIB a preços de mercado (preços correntes) na óptica da Produção,  2007 – 2023 (em Milhões de escudos)</t>
  </si>
  <si>
    <r>
      <t>2023</t>
    </r>
    <r>
      <rPr>
        <b/>
        <vertAlign val="superscript"/>
        <sz val="11"/>
        <color rgb="FF000000"/>
        <rFont val="Arial"/>
        <family val="2"/>
      </rPr>
      <t>P</t>
    </r>
  </si>
  <si>
    <t>Quadro 2.2 - PIB em volume encadeado na óptica da Produção,  2007 – 2023 (em Milhões de escudos)</t>
  </si>
  <si>
    <t>2021</t>
  </si>
  <si>
    <t>Quadro 2.3 - Taxas de variação (%) do PIB em volume encadeado na óptica da Produção,  2008 – 2023</t>
  </si>
  <si>
    <t>Quadro 2.4 - PIB a preços de mercado (preços correntes) na óptica da Despesa,  2007 – 2023 (em Milhões de escudos)</t>
  </si>
  <si>
    <t>Quadro 2.5 - PIB em volume encadeado na óptica da Despesa,  2007 – 2023 (em Milhões de escudos)</t>
  </si>
  <si>
    <t>Pública</t>
  </si>
  <si>
    <t>2024:I</t>
  </si>
  <si>
    <t>Nota: Os dados de 2007 a 2022 são definitivos e o de 2023 são estimativas resultantes do acumulado dos respetivos trimestres</t>
  </si>
  <si>
    <t>2022</t>
  </si>
  <si>
    <t>2024:II</t>
  </si>
  <si>
    <t>Quadros das Contas Nacionais Trimestrais: 1º T 2007 - 3º T 2024 (Base 2015, SCN 2008)</t>
  </si>
  <si>
    <t>Quadro 1.1 - PIB a preços de mercado (preços correntes) na ótica da Produção, 1º T 2007 – 3º T 2024 (em Milhões de escudos)</t>
  </si>
  <si>
    <t>Quadro 1.2 - PIB em volume encadeado na ótica da Produção, 1º T 2007 – 3º T 2024 (em Milhões de escudos)</t>
  </si>
  <si>
    <t xml:space="preserve">Quadro 1.3 - Taxas de variação (%) do PIB em volume encadeado na ótica da Produção, 1º T 2008 – 3º T 2024 </t>
  </si>
  <si>
    <t>Quadro 1.4 - PIB a preços de mercado (preços correntes) na ótica da Despesa, 1º T 2007 – 3º T 2024 (em Milhões de escudos)</t>
  </si>
  <si>
    <t>Quadro 1.5 - PIB em volume encadeado na ótica da Despesa, 1º T 2007 – 3º T 2024 (em Milhões de escudos)</t>
  </si>
  <si>
    <t>Quadro 1.1 - PIB a preços de mercado (preços correntes) na óptica da Produção,  1º T 2007 – 3º T 2024 (em Milhões de escudos)</t>
  </si>
  <si>
    <t>Quadro 1.2 - PIB em volume encadeado na óptica da Produção,  1º T 2007 – 3º T 2024 (em Milhões de escudos)</t>
  </si>
  <si>
    <t xml:space="preserve">Quadro 1.3 - Taxas de variação (%) do PIB em volume encadeado na óptica da Produção,  1º T 2008 – 3º T 2024 </t>
  </si>
  <si>
    <t>Quadro 1.4 - PIB a preços de mercado (preços correntes) na óptica da Despesa,  1º T 2007 – 3º T 2024 (em Milhões de escudos)</t>
  </si>
  <si>
    <t>Quadro 1.5 - PIB em volume encadeado na óptica da Despesa,  1º T 2007 – 3º T 2024 (em Milhões de escudos)</t>
  </si>
  <si>
    <t>2024:III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</si>
</sst>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\ _€_-;\-* #,##0\ _€_-;_-* &quot;-&quot;??\ _€_-;_-@_-"/>
    <numFmt numFmtId="166" formatCode="#,##0_ ;\-#,##0\ "/>
    <numFmt numFmtId="167" formatCode="#,##0.0_ ;\-#,##0.0\ "/>
    <numFmt numFmtId="168" formatCode="0.0"/>
    <numFmt numFmtId="169" formatCode="#,##0.0"/>
    <numFmt numFmtId="170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11"/>
      <color rgb="FF221E20"/>
      <name val="Arial"/>
      <family val="2"/>
    </font>
    <font>
      <sz val="11"/>
      <color rgb="FF221E2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vertAlign val="superscript"/>
      <sz val="11"/>
      <color rgb="FF000000"/>
      <name val="Arial"/>
      <family val="2"/>
    </font>
    <font>
      <sz val="11"/>
      <name val="Arial"/>
      <family val="2"/>
    </font>
    <font>
      <b/>
      <sz val="11"/>
      <color rgb="FF221E20"/>
      <name val="Arial"/>
      <family val="2"/>
    </font>
    <font>
      <b/>
      <sz val="11"/>
      <color rgb="FF221E20"/>
      <name val="Arial"/>
      <family val="2"/>
    </font>
    <font>
      <sz val="11"/>
      <name val="Arial"/>
      <family val="2"/>
    </font>
    <font>
      <b/>
      <sz val="11"/>
      <color rgb="FF221E20"/>
      <name val="Arial"/>
    </font>
    <font>
      <sz val="1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2" fillId="0" borderId="0" xfId="0" applyFont="1"/>
    <xf numFmtId="0" fontId="4" fillId="0" borderId="0" xfId="4" quotePrefix="1" applyFont="1" applyAlignment="1">
      <alignment horizontal="left"/>
    </xf>
    <xf numFmtId="0" fontId="5" fillId="0" borderId="0" xfId="6" quotePrefix="1" applyFont="1" applyAlignment="1" applyProtection="1">
      <alignment horizontal="left"/>
    </xf>
    <xf numFmtId="0" fontId="6" fillId="0" borderId="0" xfId="3" applyFont="1" applyAlignment="1">
      <alignment vertical="center"/>
    </xf>
    <xf numFmtId="0" fontId="4" fillId="4" borderId="0" xfId="3" quotePrefix="1" applyFont="1" applyFill="1" applyAlignment="1">
      <alignment horizontal="left" vertical="center"/>
    </xf>
    <xf numFmtId="0" fontId="4" fillId="4" borderId="3" xfId="3" applyFont="1" applyFill="1" applyBorder="1" applyAlignment="1">
      <alignment vertical="center"/>
    </xf>
    <xf numFmtId="0" fontId="6" fillId="2" borderId="3" xfId="3" applyFont="1" applyFill="1" applyBorder="1" applyAlignment="1">
      <alignment vertical="center"/>
    </xf>
    <xf numFmtId="1" fontId="4" fillId="2" borderId="3" xfId="3" applyNumberFormat="1" applyFont="1" applyFill="1" applyBorder="1" applyAlignment="1">
      <alignment horizontal="right" vertical="center"/>
    </xf>
    <xf numFmtId="165" fontId="7" fillId="2" borderId="3" xfId="1" applyNumberFormat="1" applyFont="1" applyFill="1" applyBorder="1" applyAlignment="1">
      <alignment horizontal="center" vertical="center"/>
    </xf>
    <xf numFmtId="0" fontId="6" fillId="5" borderId="0" xfId="3" applyFont="1" applyFill="1" applyAlignment="1">
      <alignment vertical="center"/>
    </xf>
    <xf numFmtId="3" fontId="6" fillId="5" borderId="0" xfId="3" applyNumberFormat="1" applyFont="1" applyFill="1" applyAlignment="1">
      <alignment horizontal="right" vertical="center"/>
    </xf>
    <xf numFmtId="0" fontId="6" fillId="0" borderId="0" xfId="3" applyFont="1" applyAlignment="1">
      <alignment horizontal="left" vertical="center" indent="2"/>
    </xf>
    <xf numFmtId="3" fontId="6" fillId="0" borderId="0" xfId="3" applyNumberFormat="1" applyFont="1" applyAlignment="1">
      <alignment horizontal="right" vertical="center"/>
    </xf>
    <xf numFmtId="3" fontId="6" fillId="3" borderId="0" xfId="3" applyNumberFormat="1" applyFont="1" applyFill="1" applyAlignment="1">
      <alignment horizontal="right" vertical="center"/>
    </xf>
    <xf numFmtId="0" fontId="6" fillId="3" borderId="0" xfId="3" applyFont="1" applyFill="1" applyAlignment="1">
      <alignment vertical="center"/>
    </xf>
    <xf numFmtId="0" fontId="4" fillId="3" borderId="0" xfId="3" applyFont="1" applyFill="1" applyAlignment="1">
      <alignment vertical="center"/>
    </xf>
    <xf numFmtId="3" fontId="4" fillId="3" borderId="0" xfId="3" applyNumberFormat="1" applyFont="1" applyFill="1" applyAlignment="1">
      <alignment horizontal="right" vertical="center"/>
    </xf>
    <xf numFmtId="0" fontId="4" fillId="0" borderId="0" xfId="3" applyFont="1" applyAlignment="1">
      <alignment vertical="center"/>
    </xf>
    <xf numFmtId="3" fontId="4" fillId="0" borderId="0" xfId="3" applyNumberFormat="1" applyFont="1" applyAlignment="1">
      <alignment horizontal="right" vertical="center"/>
    </xf>
    <xf numFmtId="0" fontId="4" fillId="4" borderId="0" xfId="3" applyFont="1" applyFill="1" applyAlignment="1">
      <alignment vertical="center"/>
    </xf>
    <xf numFmtId="1" fontId="4" fillId="2" borderId="1" xfId="3" applyNumberFormat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0" fontId="6" fillId="5" borderId="2" xfId="3" applyFont="1" applyFill="1" applyBorder="1" applyAlignment="1">
      <alignment vertical="center"/>
    </xf>
    <xf numFmtId="0" fontId="6" fillId="3" borderId="2" xfId="3" applyFont="1" applyFill="1" applyBorder="1" applyAlignment="1">
      <alignment vertical="center"/>
    </xf>
    <xf numFmtId="169" fontId="6" fillId="5" borderId="2" xfId="3" applyNumberFormat="1" applyFont="1" applyFill="1" applyBorder="1" applyAlignment="1">
      <alignment horizontal="right" vertical="center"/>
    </xf>
    <xf numFmtId="169" fontId="6" fillId="0" borderId="0" xfId="3" applyNumberFormat="1" applyFont="1" applyAlignment="1">
      <alignment horizontal="right" vertical="center"/>
    </xf>
    <xf numFmtId="169" fontId="6" fillId="3" borderId="0" xfId="3" applyNumberFormat="1" applyFont="1" applyFill="1" applyAlignment="1">
      <alignment horizontal="right" vertical="center"/>
    </xf>
    <xf numFmtId="0" fontId="4" fillId="3" borderId="3" xfId="3" applyFont="1" applyFill="1" applyBorder="1" applyAlignment="1">
      <alignment vertical="center"/>
    </xf>
    <xf numFmtId="0" fontId="6" fillId="3" borderId="3" xfId="3" applyFont="1" applyFill="1" applyBorder="1" applyAlignment="1">
      <alignment vertical="center"/>
    </xf>
    <xf numFmtId="169" fontId="4" fillId="3" borderId="3" xfId="3" applyNumberFormat="1" applyFont="1" applyFill="1" applyBorder="1" applyAlignment="1">
      <alignment horizontal="right" vertical="center"/>
    </xf>
    <xf numFmtId="0" fontId="2" fillId="0" borderId="0" xfId="4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2" fillId="3" borderId="0" xfId="3" applyFont="1" applyFill="1" applyAlignment="1">
      <alignment vertical="center"/>
    </xf>
    <xf numFmtId="0" fontId="2" fillId="0" borderId="0" xfId="3" applyFont="1" applyAlignment="1">
      <alignment horizontal="left" vertical="center" indent="2"/>
    </xf>
    <xf numFmtId="0" fontId="4" fillId="4" borderId="0" xfId="3" quotePrefix="1" applyFont="1" applyFill="1" applyAlignment="1">
      <alignment vertical="center"/>
    </xf>
    <xf numFmtId="165" fontId="7" fillId="2" borderId="1" xfId="1" applyNumberFormat="1" applyFont="1" applyFill="1" applyBorder="1"/>
    <xf numFmtId="165" fontId="7" fillId="2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left" indent="1"/>
    </xf>
    <xf numFmtId="166" fontId="8" fillId="3" borderId="2" xfId="1" applyNumberFormat="1" applyFont="1" applyFill="1" applyBorder="1"/>
    <xf numFmtId="166" fontId="8" fillId="0" borderId="0" xfId="1" applyNumberFormat="1" applyFont="1" applyFill="1" applyBorder="1"/>
    <xf numFmtId="165" fontId="8" fillId="0" borderId="0" xfId="1" applyNumberFormat="1" applyFont="1" applyBorder="1" applyAlignment="1">
      <alignment horizontal="left" indent="1"/>
    </xf>
    <xf numFmtId="166" fontId="8" fillId="0" borderId="0" xfId="1" applyNumberFormat="1" applyFont="1" applyBorder="1"/>
    <xf numFmtId="165" fontId="8" fillId="3" borderId="0" xfId="1" applyNumberFormat="1" applyFont="1" applyFill="1" applyBorder="1" applyAlignment="1">
      <alignment horizontal="left" indent="1"/>
    </xf>
    <xf numFmtId="166" fontId="8" fillId="3" borderId="0" xfId="1" applyNumberFormat="1" applyFont="1" applyFill="1" applyBorder="1"/>
    <xf numFmtId="165" fontId="7" fillId="0" borderId="0" xfId="1" applyNumberFormat="1" applyFont="1" applyBorder="1" applyAlignment="1">
      <alignment horizontal="left" indent="1"/>
    </xf>
    <xf numFmtId="165" fontId="7" fillId="3" borderId="0" xfId="1" applyNumberFormat="1" applyFont="1" applyFill="1" applyBorder="1"/>
    <xf numFmtId="166" fontId="7" fillId="3" borderId="0" xfId="1" applyNumberFormat="1" applyFont="1" applyFill="1" applyBorder="1"/>
    <xf numFmtId="166" fontId="7" fillId="0" borderId="0" xfId="1" applyNumberFormat="1" applyFont="1" applyFill="1" applyBorder="1"/>
    <xf numFmtId="0" fontId="9" fillId="0" borderId="0" xfId="0" quotePrefix="1" applyFont="1" applyAlignment="1">
      <alignment horizontal="left"/>
    </xf>
    <xf numFmtId="0" fontId="9" fillId="0" borderId="0" xfId="0" applyFont="1"/>
    <xf numFmtId="167" fontId="8" fillId="3" borderId="2" xfId="1" applyNumberFormat="1" applyFont="1" applyFill="1" applyBorder="1"/>
    <xf numFmtId="167" fontId="8" fillId="0" borderId="0" xfId="1" applyNumberFormat="1" applyFont="1" applyBorder="1"/>
    <xf numFmtId="167" fontId="8" fillId="3" borderId="0" xfId="1" applyNumberFormat="1" applyFont="1" applyFill="1" applyBorder="1"/>
    <xf numFmtId="165" fontId="7" fillId="3" borderId="3" xfId="1" applyNumberFormat="1" applyFont="1" applyFill="1" applyBorder="1"/>
    <xf numFmtId="167" fontId="7" fillId="3" borderId="3" xfId="1" applyNumberFormat="1" applyFont="1" applyFill="1" applyBorder="1"/>
    <xf numFmtId="3" fontId="6" fillId="0" borderId="0" xfId="3" applyNumberFormat="1" applyFont="1" applyAlignment="1">
      <alignment vertical="center"/>
    </xf>
    <xf numFmtId="0" fontId="9" fillId="0" borderId="0" xfId="4" quotePrefix="1" applyFont="1" applyAlignment="1">
      <alignment horizontal="left" vertical="center"/>
    </xf>
    <xf numFmtId="166" fontId="7" fillId="0" borderId="0" xfId="1" applyNumberFormat="1" applyFont="1" applyBorder="1"/>
    <xf numFmtId="165" fontId="7" fillId="2" borderId="1" xfId="1" applyNumberFormat="1" applyFont="1" applyFill="1" applyBorder="1" applyAlignment="1">
      <alignment vertical="center"/>
    </xf>
    <xf numFmtId="170" fontId="2" fillId="0" borderId="0" xfId="2" applyNumberFormat="1" applyFont="1" applyAlignment="1">
      <alignment vertical="center"/>
    </xf>
    <xf numFmtId="166" fontId="8" fillId="0" borderId="0" xfId="1" applyNumberFormat="1" applyFont="1" applyBorder="1" applyAlignment="1">
      <alignment vertical="center"/>
    </xf>
    <xf numFmtId="166" fontId="8" fillId="3" borderId="0" xfId="1" applyNumberFormat="1" applyFont="1" applyFill="1" applyBorder="1" applyAlignment="1">
      <alignment vertical="center"/>
    </xf>
    <xf numFmtId="166" fontId="7" fillId="0" borderId="0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5" fontId="7" fillId="3" borderId="0" xfId="1" applyNumberFormat="1" applyFont="1" applyFill="1" applyBorder="1" applyAlignment="1">
      <alignment vertical="center"/>
    </xf>
    <xf numFmtId="166" fontId="7" fillId="3" borderId="0" xfId="1" applyNumberFormat="1" applyFont="1" applyFill="1" applyBorder="1" applyAlignment="1">
      <alignment vertical="center"/>
    </xf>
    <xf numFmtId="167" fontId="8" fillId="0" borderId="0" xfId="1" applyNumberFormat="1" applyFont="1" applyBorder="1" applyAlignment="1">
      <alignment horizontal="right" vertical="center"/>
    </xf>
    <xf numFmtId="167" fontId="8" fillId="3" borderId="0" xfId="1" applyNumberFormat="1" applyFont="1" applyFill="1" applyBorder="1" applyAlignment="1">
      <alignment horizontal="right" vertical="center"/>
    </xf>
    <xf numFmtId="167" fontId="7" fillId="0" borderId="0" xfId="1" applyNumberFormat="1" applyFont="1" applyBorder="1" applyAlignment="1">
      <alignment horizontal="right" vertical="center"/>
    </xf>
    <xf numFmtId="165" fontId="8" fillId="0" borderId="0" xfId="1" applyNumberFormat="1" applyFont="1" applyBorder="1" applyAlignment="1">
      <alignment horizontal="left" vertical="center"/>
    </xf>
    <xf numFmtId="165" fontId="7" fillId="3" borderId="3" xfId="1" applyNumberFormat="1" applyFont="1" applyFill="1" applyBorder="1" applyAlignment="1">
      <alignment vertical="center"/>
    </xf>
    <xf numFmtId="167" fontId="7" fillId="3" borderId="3" xfId="1" applyNumberFormat="1" applyFont="1" applyFill="1" applyBorder="1" applyAlignment="1">
      <alignment horizontal="right" vertical="center"/>
    </xf>
    <xf numFmtId="0" fontId="4" fillId="4" borderId="0" xfId="5" quotePrefix="1" applyFont="1" applyFill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 vertical="center"/>
    </xf>
    <xf numFmtId="0" fontId="6" fillId="5" borderId="0" xfId="0" applyFont="1" applyFill="1" applyAlignment="1">
      <alignment vertical="center"/>
    </xf>
    <xf numFmtId="3" fontId="6" fillId="5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 indent="2"/>
    </xf>
    <xf numFmtId="3" fontId="6" fillId="0" borderId="0" xfId="0" applyNumberFormat="1" applyFont="1" applyAlignment="1">
      <alignment horizontal="right" vertical="center"/>
    </xf>
    <xf numFmtId="0" fontId="6" fillId="3" borderId="0" xfId="0" applyFont="1" applyFill="1" applyAlignment="1">
      <alignment horizontal="left" vertical="center" indent="2"/>
    </xf>
    <xf numFmtId="3" fontId="6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4" fillId="3" borderId="3" xfId="0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69" fontId="6" fillId="5" borderId="0" xfId="0" applyNumberFormat="1" applyFont="1" applyFill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169" fontId="6" fillId="3" borderId="0" xfId="0" applyNumberFormat="1" applyFont="1" applyFill="1" applyAlignment="1">
      <alignment horizontal="right" vertical="center"/>
    </xf>
    <xf numFmtId="169" fontId="4" fillId="3" borderId="3" xfId="0" applyNumberFormat="1" applyFont="1" applyFill="1" applyBorder="1" applyAlignment="1">
      <alignment horizontal="right" vertical="center"/>
    </xf>
    <xf numFmtId="165" fontId="8" fillId="0" borderId="0" xfId="1" quotePrefix="1" applyNumberFormat="1" applyFont="1" applyBorder="1" applyAlignment="1">
      <alignment horizontal="left" indent="1"/>
    </xf>
    <xf numFmtId="167" fontId="7" fillId="0" borderId="0" xfId="1" applyNumberFormat="1" applyFont="1" applyBorder="1"/>
    <xf numFmtId="165" fontId="8" fillId="3" borderId="2" xfId="1" applyNumberFormat="1" applyFont="1" applyFill="1" applyBorder="1" applyAlignment="1">
      <alignment horizontal="left" vertical="center"/>
    </xf>
    <xf numFmtId="165" fontId="8" fillId="3" borderId="0" xfId="1" applyNumberFormat="1" applyFont="1" applyFill="1" applyBorder="1" applyAlignment="1">
      <alignment horizontal="left" vertical="center"/>
    </xf>
    <xf numFmtId="9" fontId="2" fillId="0" borderId="0" xfId="2" applyFont="1" applyAlignment="1">
      <alignment vertical="center"/>
    </xf>
    <xf numFmtId="165" fontId="8" fillId="0" borderId="0" xfId="1" quotePrefix="1" applyNumberFormat="1" applyFont="1" applyBorder="1" applyAlignment="1">
      <alignment horizontal="left" vertical="center"/>
    </xf>
    <xf numFmtId="166" fontId="2" fillId="0" borderId="0" xfId="0" applyNumberFormat="1" applyFont="1" applyAlignment="1">
      <alignment vertical="center"/>
    </xf>
    <xf numFmtId="165" fontId="7" fillId="0" borderId="0" xfId="1" applyNumberFormat="1" applyFont="1" applyBorder="1" applyAlignment="1">
      <alignment horizontal="left" vertical="center"/>
    </xf>
    <xf numFmtId="166" fontId="7" fillId="3" borderId="3" xfId="1" applyNumberFormat="1" applyFont="1" applyFill="1" applyBorder="1" applyAlignment="1">
      <alignment vertical="center"/>
    </xf>
    <xf numFmtId="165" fontId="2" fillId="0" borderId="0" xfId="1" applyNumberFormat="1" applyFont="1" applyAlignment="1">
      <alignment vertical="center"/>
    </xf>
    <xf numFmtId="164" fontId="2" fillId="0" borderId="0" xfId="1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10" fillId="6" borderId="1" xfId="0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right" vertical="center"/>
    </xf>
    <xf numFmtId="165" fontId="7" fillId="2" borderId="0" xfId="1" applyNumberFormat="1" applyFont="1" applyFill="1" applyBorder="1" applyAlignment="1">
      <alignment vertical="center"/>
    </xf>
    <xf numFmtId="0" fontId="10" fillId="6" borderId="0" xfId="0" applyFont="1" applyFill="1" applyAlignment="1">
      <alignment horizontal="right" vertical="center"/>
    </xf>
    <xf numFmtId="166" fontId="8" fillId="0" borderId="0" xfId="1" applyNumberFormat="1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165" fontId="7" fillId="4" borderId="0" xfId="1" applyNumberFormat="1" applyFont="1" applyFill="1" applyBorder="1" applyAlignment="1">
      <alignment horizontal="left" indent="1"/>
    </xf>
    <xf numFmtId="166" fontId="7" fillId="4" borderId="0" xfId="1" applyNumberFormat="1" applyFont="1" applyFill="1" applyBorder="1"/>
    <xf numFmtId="165" fontId="8" fillId="4" borderId="0" xfId="1" applyNumberFormat="1" applyFont="1" applyFill="1" applyBorder="1" applyAlignment="1">
      <alignment horizontal="left" indent="1"/>
    </xf>
    <xf numFmtId="166" fontId="8" fillId="4" borderId="0" xfId="1" applyNumberFormat="1" applyFont="1" applyFill="1" applyBorder="1"/>
    <xf numFmtId="165" fontId="8" fillId="4" borderId="0" xfId="1" quotePrefix="1" applyNumberFormat="1" applyFont="1" applyFill="1" applyBorder="1" applyAlignment="1">
      <alignment horizontal="left" indent="1"/>
    </xf>
    <xf numFmtId="0" fontId="12" fillId="0" borderId="0" xfId="3" applyFont="1" applyAlignment="1">
      <alignment horizontal="left" vertical="center"/>
    </xf>
    <xf numFmtId="3" fontId="12" fillId="0" borderId="0" xfId="3" applyNumberFormat="1" applyFont="1" applyAlignment="1">
      <alignment horizontal="right" vertical="center"/>
    </xf>
    <xf numFmtId="165" fontId="13" fillId="2" borderId="0" xfId="1" applyNumberFormat="1" applyFont="1" applyFill="1" applyBorder="1" applyAlignment="1">
      <alignment horizontal="center" vertical="center"/>
    </xf>
    <xf numFmtId="165" fontId="12" fillId="0" borderId="0" xfId="3" applyNumberFormat="1" applyFont="1" applyAlignment="1">
      <alignment horizontal="right" vertical="center"/>
    </xf>
    <xf numFmtId="165" fontId="13" fillId="2" borderId="3" xfId="1" applyNumberFormat="1" applyFont="1" applyFill="1" applyBorder="1" applyAlignment="1">
      <alignment horizontal="center" vertical="center"/>
    </xf>
    <xf numFmtId="165" fontId="14" fillId="2" borderId="3" xfId="1" applyNumberFormat="1" applyFont="1" applyFill="1" applyBorder="1" applyAlignment="1">
      <alignment horizontal="center" vertical="center"/>
    </xf>
    <xf numFmtId="165" fontId="15" fillId="0" borderId="0" xfId="3" applyNumberFormat="1" applyFont="1" applyAlignment="1">
      <alignment horizontal="right" vertical="center"/>
    </xf>
    <xf numFmtId="0" fontId="10" fillId="6" borderId="5" xfId="0" applyFont="1" applyFill="1" applyBorder="1" applyAlignment="1">
      <alignment horizontal="right" vertical="center"/>
    </xf>
    <xf numFmtId="165" fontId="16" fillId="2" borderId="0" xfId="1" applyNumberFormat="1" applyFont="1" applyFill="1" applyBorder="1" applyAlignment="1">
      <alignment horizontal="center" vertical="center"/>
    </xf>
    <xf numFmtId="165" fontId="16" fillId="2" borderId="3" xfId="1" applyNumberFormat="1" applyFont="1" applyFill="1" applyBorder="1" applyAlignment="1">
      <alignment horizontal="center" vertical="center"/>
    </xf>
    <xf numFmtId="165" fontId="17" fillId="0" borderId="0" xfId="3" applyNumberFormat="1" applyFont="1" applyAlignment="1">
      <alignment horizontal="right" vertical="center"/>
    </xf>
    <xf numFmtId="165" fontId="16" fillId="2" borderId="1" xfId="1" applyNumberFormat="1" applyFont="1" applyFill="1" applyBorder="1" applyAlignment="1">
      <alignment horizontal="center" vertical="center"/>
    </xf>
  </cellXfs>
  <cellStyles count="7">
    <cellStyle name="Hiperligação" xfId="6" builtinId="8"/>
    <cellStyle name="Normal" xfId="0" builtinId="0"/>
    <cellStyle name="Normal 2" xfId="4" xr:uid="{00000000-0005-0000-0000-000002000000}"/>
    <cellStyle name="Normal 3" xfId="3" xr:uid="{00000000-0005-0000-0000-000003000000}"/>
    <cellStyle name="Normal 4" xfId="5" xr:uid="{00000000-0005-0000-0000-000004000000}"/>
    <cellStyle name="Percentagem" xfId="2" builtinId="5"/>
    <cellStyle name="Vírgula" xfId="1" builtinId="3"/>
  </cellStyles>
  <dxfs count="321"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sz val="11"/>
        <name val="Arial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solid">
          <fgColor indexed="64"/>
          <bgColor rgb="FFBFBFB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-* #,##0\ _€_-;\-* #,##0\ _€_-;_-* &quot;-&quot;??\ _€_-;_-@_-"/>
      <alignment horizontal="right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top style="thin">
          <color indexed="64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_-* #,##0\ _€_-;\-* #,##0\ _€_-;_-* &quot;-&quot;??\ _€_-;_-@_-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alignment horizontal="left" vertical="bottom" textRotation="0" wrapText="0" indent="1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6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1E20"/>
        <name val="Arial"/>
        <scheme val="none"/>
      </font>
      <numFmt numFmtId="165" formatCode="_-* #,##0\ _€_-;\-* #,##0\ _€_-;_-* &quot;-&quot;??\ _€_-;_-@_-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IB_CRT" displayName="PIB_CRT" ref="A2:BT22" totalsRowShown="0" headerRowDxfId="320" dataDxfId="319" headerRowCellStyle="Vírgula" dataCellStyle="Vírgula">
  <tableColumns count="72">
    <tableColumn id="1" xr3:uid="{00000000-0010-0000-0000-000001000000}" name="RAMOS" dataDxfId="318" dataCellStyle="Vírgula"/>
    <tableColumn id="2" xr3:uid="{00000000-0010-0000-0000-000002000000}" name="2007:I" dataDxfId="317" dataCellStyle="Vírgula"/>
    <tableColumn id="3" xr3:uid="{00000000-0010-0000-0000-000003000000}" name="2007:II" dataDxfId="316" dataCellStyle="Vírgula"/>
    <tableColumn id="4" xr3:uid="{00000000-0010-0000-0000-000004000000}" name="2007:III" dataDxfId="315" dataCellStyle="Vírgula"/>
    <tableColumn id="5" xr3:uid="{00000000-0010-0000-0000-000005000000}" name="2007:IV" dataDxfId="314" dataCellStyle="Vírgula"/>
    <tableColumn id="6" xr3:uid="{00000000-0010-0000-0000-000006000000}" name="2008:I" dataDxfId="313" dataCellStyle="Vírgula"/>
    <tableColumn id="7" xr3:uid="{00000000-0010-0000-0000-000007000000}" name="2008:II" dataDxfId="312" dataCellStyle="Vírgula"/>
    <tableColumn id="8" xr3:uid="{00000000-0010-0000-0000-000008000000}" name="2008:III" dataDxfId="311" dataCellStyle="Vírgula"/>
    <tableColumn id="9" xr3:uid="{00000000-0010-0000-0000-000009000000}" name="2008:IV" dataDxfId="310" dataCellStyle="Vírgula"/>
    <tableColumn id="10" xr3:uid="{00000000-0010-0000-0000-00000A000000}" name="2009:I" dataDxfId="309" dataCellStyle="Vírgula"/>
    <tableColumn id="11" xr3:uid="{00000000-0010-0000-0000-00000B000000}" name="2009:II" dataDxfId="308" dataCellStyle="Vírgula"/>
    <tableColumn id="12" xr3:uid="{00000000-0010-0000-0000-00000C000000}" name="2009:III" dataDxfId="307" dataCellStyle="Vírgula"/>
    <tableColumn id="13" xr3:uid="{00000000-0010-0000-0000-00000D000000}" name="2009:IV" dataDxfId="306" dataCellStyle="Vírgula"/>
    <tableColumn id="14" xr3:uid="{00000000-0010-0000-0000-00000E000000}" name="2010:I" dataDxfId="305" dataCellStyle="Vírgula"/>
    <tableColumn id="15" xr3:uid="{00000000-0010-0000-0000-00000F000000}" name="2010:II" dataDxfId="304" dataCellStyle="Vírgula"/>
    <tableColumn id="16" xr3:uid="{00000000-0010-0000-0000-000010000000}" name="2010:III" dataDxfId="303" dataCellStyle="Vírgula"/>
    <tableColumn id="17" xr3:uid="{00000000-0010-0000-0000-000011000000}" name="2010:IV" dataDxfId="302" dataCellStyle="Vírgula"/>
    <tableColumn id="18" xr3:uid="{00000000-0010-0000-0000-000012000000}" name="2011:I" dataDxfId="301" dataCellStyle="Vírgula"/>
    <tableColumn id="19" xr3:uid="{00000000-0010-0000-0000-000013000000}" name="2011:II" dataDxfId="300" dataCellStyle="Vírgula"/>
    <tableColumn id="20" xr3:uid="{00000000-0010-0000-0000-000014000000}" name="2011:III" dataDxfId="299" dataCellStyle="Vírgula"/>
    <tableColumn id="21" xr3:uid="{00000000-0010-0000-0000-000015000000}" name="2011:IV" dataDxfId="298" dataCellStyle="Vírgula"/>
    <tableColumn id="22" xr3:uid="{00000000-0010-0000-0000-000016000000}" name="2012:I" dataDxfId="297" dataCellStyle="Vírgula"/>
    <tableColumn id="23" xr3:uid="{00000000-0010-0000-0000-000017000000}" name="2012:II" dataDxfId="296" dataCellStyle="Vírgula"/>
    <tableColumn id="24" xr3:uid="{00000000-0010-0000-0000-000018000000}" name="2012:III" dataDxfId="295" dataCellStyle="Vírgula"/>
    <tableColumn id="25" xr3:uid="{00000000-0010-0000-0000-000019000000}" name="2012:IV" dataDxfId="294" dataCellStyle="Vírgula"/>
    <tableColumn id="26" xr3:uid="{00000000-0010-0000-0000-00001A000000}" name="2013:I" dataDxfId="293" dataCellStyle="Vírgula"/>
    <tableColumn id="27" xr3:uid="{00000000-0010-0000-0000-00001B000000}" name="2013:II" dataDxfId="292" dataCellStyle="Vírgula"/>
    <tableColumn id="28" xr3:uid="{00000000-0010-0000-0000-00001C000000}" name="2013:III" dataDxfId="291" dataCellStyle="Vírgula"/>
    <tableColumn id="29" xr3:uid="{00000000-0010-0000-0000-00001D000000}" name="2013:IV" dataDxfId="290" dataCellStyle="Vírgula"/>
    <tableColumn id="30" xr3:uid="{00000000-0010-0000-0000-00001E000000}" name="2014:I" dataDxfId="289" dataCellStyle="Vírgula"/>
    <tableColumn id="31" xr3:uid="{00000000-0010-0000-0000-00001F000000}" name="2014:II" dataDxfId="288" dataCellStyle="Vírgula"/>
    <tableColumn id="32" xr3:uid="{00000000-0010-0000-0000-000020000000}" name="2014:III" dataDxfId="287" dataCellStyle="Vírgula"/>
    <tableColumn id="33" xr3:uid="{00000000-0010-0000-0000-000021000000}" name="2014:IV" dataDxfId="286" dataCellStyle="Vírgula"/>
    <tableColumn id="34" xr3:uid="{00000000-0010-0000-0000-000022000000}" name="2015:I" dataDxfId="285" dataCellStyle="Vírgula"/>
    <tableColumn id="35" xr3:uid="{00000000-0010-0000-0000-000023000000}" name="2015:II" dataDxfId="284" dataCellStyle="Vírgula"/>
    <tableColumn id="36" xr3:uid="{00000000-0010-0000-0000-000024000000}" name="2015:III" dataDxfId="283" dataCellStyle="Vírgula"/>
    <tableColumn id="37" xr3:uid="{00000000-0010-0000-0000-000025000000}" name="2015:IV" dataDxfId="282" dataCellStyle="Vírgula"/>
    <tableColumn id="38" xr3:uid="{00000000-0010-0000-0000-000026000000}" name="2016:I" dataDxfId="281" dataCellStyle="Vírgula"/>
    <tableColumn id="39" xr3:uid="{00000000-0010-0000-0000-000027000000}" name="2016:II" dataDxfId="280" dataCellStyle="Vírgula"/>
    <tableColumn id="40" xr3:uid="{00000000-0010-0000-0000-000028000000}" name="2016:III" dataDxfId="279" dataCellStyle="Vírgula"/>
    <tableColumn id="41" xr3:uid="{00000000-0010-0000-0000-000029000000}" name="2016:IV" dataDxfId="278" dataCellStyle="Vírgula"/>
    <tableColumn id="42" xr3:uid="{00000000-0010-0000-0000-00002A000000}" name="2017:I" dataDxfId="277" dataCellStyle="Vírgula"/>
    <tableColumn id="43" xr3:uid="{00000000-0010-0000-0000-00002B000000}" name="2017:II" dataDxfId="276" dataCellStyle="Vírgula"/>
    <tableColumn id="44" xr3:uid="{00000000-0010-0000-0000-00002C000000}" name="2017:III" dataDxfId="275" dataCellStyle="Vírgula"/>
    <tableColumn id="45" xr3:uid="{00000000-0010-0000-0000-00002D000000}" name="2017:IV" dataDxfId="274" dataCellStyle="Vírgula"/>
    <tableColumn id="46" xr3:uid="{00000000-0010-0000-0000-00002E000000}" name="2018:I" dataDxfId="273" dataCellStyle="Vírgula"/>
    <tableColumn id="47" xr3:uid="{00000000-0010-0000-0000-00002F000000}" name="2018:II" dataDxfId="272" dataCellStyle="Vírgula"/>
    <tableColumn id="48" xr3:uid="{00000000-0010-0000-0000-000030000000}" name="2018:III" dataDxfId="271" dataCellStyle="Vírgula"/>
    <tableColumn id="49" xr3:uid="{00000000-0010-0000-0000-000031000000}" name="2018:IV" dataDxfId="270" dataCellStyle="Vírgula"/>
    <tableColumn id="50" xr3:uid="{00000000-0010-0000-0000-000032000000}" name="2019:I" dataDxfId="269" dataCellStyle="Vírgula"/>
    <tableColumn id="51" xr3:uid="{00000000-0010-0000-0000-000033000000}" name="2019:II" dataDxfId="268" dataCellStyle="Vírgula"/>
    <tableColumn id="52" xr3:uid="{00000000-0010-0000-0000-000034000000}" name="2019:III" dataDxfId="267" dataCellStyle="Vírgula"/>
    <tableColumn id="53" xr3:uid="{00000000-0010-0000-0000-000035000000}" name="2019:IV" dataDxfId="266" dataCellStyle="Vírgula"/>
    <tableColumn id="54" xr3:uid="{00000000-0010-0000-0000-000036000000}" name="2020:I" dataDxfId="265" dataCellStyle="Vírgula"/>
    <tableColumn id="55" xr3:uid="{00000000-0010-0000-0000-000037000000}" name="2020:II" dataDxfId="264" dataCellStyle="Vírgula"/>
    <tableColumn id="56" xr3:uid="{00000000-0010-0000-0000-000038000000}" name="2020:III" dataDxfId="263" dataCellStyle="Vírgula"/>
    <tableColumn id="57" xr3:uid="{00000000-0010-0000-0000-000039000000}" name="2020:IV" dataDxfId="262" dataCellStyle="Vírgula"/>
    <tableColumn id="58" xr3:uid="{00000000-0010-0000-0000-00003A000000}" name="2021:I" dataDxfId="261" dataCellStyle="Vírgula"/>
    <tableColumn id="59" xr3:uid="{00000000-0010-0000-0000-00003B000000}" name="2021:II" dataDxfId="260" dataCellStyle="Vírgula"/>
    <tableColumn id="60" xr3:uid="{00000000-0010-0000-0000-00003C000000}" name="2021:III" dataDxfId="259" dataCellStyle="Vírgula"/>
    <tableColumn id="61" xr3:uid="{00000000-0010-0000-0000-00003D000000}" name="2021:IV" dataDxfId="258" dataCellStyle="Vírgula"/>
    <tableColumn id="62" xr3:uid="{00000000-0010-0000-0000-00003E000000}" name="2022:I" dataDxfId="257" dataCellStyle="Vírgula"/>
    <tableColumn id="63" xr3:uid="{00000000-0010-0000-0000-00003F000000}" name="2022:II" dataDxfId="256" dataCellStyle="Vírgula"/>
    <tableColumn id="64" xr3:uid="{00000000-0010-0000-0000-000040000000}" name="2022:III" dataDxfId="255" dataCellStyle="Vírgula"/>
    <tableColumn id="65" xr3:uid="{00000000-0010-0000-0000-000041000000}" name="2022:IV" dataDxfId="254" dataCellStyle="Vírgula"/>
    <tableColumn id="66" xr3:uid="{00000000-0010-0000-0000-000042000000}" name="2023:I" dataDxfId="253" dataCellStyle="Vírgula"/>
    <tableColumn id="67" xr3:uid="{0F437B22-FA1D-4530-88AE-0C48844033B8}" name="2023:II" dataDxfId="252" dataCellStyle="Vírgula"/>
    <tableColumn id="68" xr3:uid="{3C5F5697-E90E-4A0C-8091-9EB6C6C47A2B}" name="2023:III" dataDxfId="251" dataCellStyle="Vírgula"/>
    <tableColumn id="69" xr3:uid="{F1CFFC6A-FAAC-4213-A280-6F460569BC2A}" name="2023:IV" dataDxfId="250" dataCellStyle="Vírgula"/>
    <tableColumn id="70" xr3:uid="{AE34A6BA-0D15-48FE-9419-A44AC2110EB8}" name="2024:I" dataDxfId="249" dataCellStyle="Vírgula"/>
    <tableColumn id="71" xr3:uid="{B722AD5C-8F31-4FB7-80CC-2D31352BF231}" name="2024:II" dataDxfId="248" dataCellStyle="Vírgula"/>
    <tableColumn id="72" xr3:uid="{B248869F-CE66-434D-9743-525EDC094A36}" name="2024:III" dataDxfId="247" dataCellStyle="Vírgula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IB_ENC" displayName="PIB_ENC" ref="A2:BT22" totalsRowShown="0" headerRowDxfId="246" dataDxfId="245" tableBorderDxfId="244" headerRowCellStyle="Vírgula" dataCellStyle="Vírgula">
  <tableColumns count="72">
    <tableColumn id="1" xr3:uid="{00000000-0010-0000-0100-000001000000}" name="RAMOS" dataDxfId="243" dataCellStyle="Vírgula"/>
    <tableColumn id="2" xr3:uid="{00000000-0010-0000-0100-000002000000}" name="2007:I" dataDxfId="242" dataCellStyle="Vírgula"/>
    <tableColumn id="3" xr3:uid="{00000000-0010-0000-0100-000003000000}" name="2007:II" dataDxfId="241" dataCellStyle="Vírgula"/>
    <tableColumn id="4" xr3:uid="{00000000-0010-0000-0100-000004000000}" name="2007:III" dataDxfId="240" dataCellStyle="Vírgula"/>
    <tableColumn id="5" xr3:uid="{00000000-0010-0000-0100-000005000000}" name="2007:IV" dataDxfId="239" dataCellStyle="Vírgula"/>
    <tableColumn id="6" xr3:uid="{00000000-0010-0000-0100-000006000000}" name="2008:I" dataDxfId="238" dataCellStyle="Vírgula"/>
    <tableColumn id="7" xr3:uid="{00000000-0010-0000-0100-000007000000}" name="2008:II" dataDxfId="237" dataCellStyle="Vírgula"/>
    <tableColumn id="8" xr3:uid="{00000000-0010-0000-0100-000008000000}" name="2008:III" dataDxfId="236" dataCellStyle="Vírgula"/>
    <tableColumn id="9" xr3:uid="{00000000-0010-0000-0100-000009000000}" name="2008:IV" dataDxfId="235" dataCellStyle="Vírgula"/>
    <tableColumn id="10" xr3:uid="{00000000-0010-0000-0100-00000A000000}" name="2009:I" dataDxfId="234" dataCellStyle="Vírgula"/>
    <tableColumn id="11" xr3:uid="{00000000-0010-0000-0100-00000B000000}" name="2009:II" dataDxfId="233" dataCellStyle="Vírgula"/>
    <tableColumn id="12" xr3:uid="{00000000-0010-0000-0100-00000C000000}" name="2009:III" dataDxfId="232" dataCellStyle="Vírgula"/>
    <tableColumn id="13" xr3:uid="{00000000-0010-0000-0100-00000D000000}" name="2009:IV" dataDxfId="231" dataCellStyle="Vírgula"/>
    <tableColumn id="14" xr3:uid="{00000000-0010-0000-0100-00000E000000}" name="2010:I" dataDxfId="230" dataCellStyle="Vírgula"/>
    <tableColumn id="15" xr3:uid="{00000000-0010-0000-0100-00000F000000}" name="2010:II" dataDxfId="229" dataCellStyle="Vírgula"/>
    <tableColumn id="16" xr3:uid="{00000000-0010-0000-0100-000010000000}" name="2010:III" dataDxfId="228" dataCellStyle="Vírgula"/>
    <tableColumn id="17" xr3:uid="{00000000-0010-0000-0100-000011000000}" name="2010:IV" dataDxfId="227" dataCellStyle="Vírgula"/>
    <tableColumn id="18" xr3:uid="{00000000-0010-0000-0100-000012000000}" name="2011:I" dataDxfId="226" dataCellStyle="Vírgula"/>
    <tableColumn id="19" xr3:uid="{00000000-0010-0000-0100-000013000000}" name="2011:II" dataDxfId="225" dataCellStyle="Vírgula"/>
    <tableColumn id="20" xr3:uid="{00000000-0010-0000-0100-000014000000}" name="2011:III" dataDxfId="224" dataCellStyle="Vírgula"/>
    <tableColumn id="21" xr3:uid="{00000000-0010-0000-0100-000015000000}" name="2011:IV" dataDxfId="223" dataCellStyle="Vírgula"/>
    <tableColumn id="22" xr3:uid="{00000000-0010-0000-0100-000016000000}" name="2012:I" dataDxfId="222" dataCellStyle="Vírgula"/>
    <tableColumn id="23" xr3:uid="{00000000-0010-0000-0100-000017000000}" name="2012:II" dataDxfId="221" dataCellStyle="Vírgula"/>
    <tableColumn id="24" xr3:uid="{00000000-0010-0000-0100-000018000000}" name="2012:III" dataDxfId="220" dataCellStyle="Vírgula"/>
    <tableColumn id="25" xr3:uid="{00000000-0010-0000-0100-000019000000}" name="2012:IV" dataDxfId="219" dataCellStyle="Vírgula"/>
    <tableColumn id="26" xr3:uid="{00000000-0010-0000-0100-00001A000000}" name="2013:I" dataDxfId="218" dataCellStyle="Vírgula"/>
    <tableColumn id="27" xr3:uid="{00000000-0010-0000-0100-00001B000000}" name="2013:II" dataDxfId="217" dataCellStyle="Vírgula"/>
    <tableColumn id="28" xr3:uid="{00000000-0010-0000-0100-00001C000000}" name="2013:III" dataDxfId="216" dataCellStyle="Vírgula"/>
    <tableColumn id="29" xr3:uid="{00000000-0010-0000-0100-00001D000000}" name="2013:IV" dataDxfId="215" dataCellStyle="Vírgula"/>
    <tableColumn id="30" xr3:uid="{00000000-0010-0000-0100-00001E000000}" name="2014:I" dataDxfId="214" dataCellStyle="Vírgula"/>
    <tableColumn id="31" xr3:uid="{00000000-0010-0000-0100-00001F000000}" name="2014:II" dataDxfId="213" dataCellStyle="Vírgula"/>
    <tableColumn id="32" xr3:uid="{00000000-0010-0000-0100-000020000000}" name="2014:III" dataDxfId="212" dataCellStyle="Vírgula"/>
    <tableColumn id="33" xr3:uid="{00000000-0010-0000-0100-000021000000}" name="2014:IV" dataDxfId="211" dataCellStyle="Vírgula"/>
    <tableColumn id="34" xr3:uid="{00000000-0010-0000-0100-000022000000}" name="2015:I" dataDxfId="210" dataCellStyle="Vírgula"/>
    <tableColumn id="35" xr3:uid="{00000000-0010-0000-0100-000023000000}" name="2015:II" dataDxfId="209" dataCellStyle="Vírgula"/>
    <tableColumn id="36" xr3:uid="{00000000-0010-0000-0100-000024000000}" name="2015:III" dataDxfId="208" dataCellStyle="Vírgula"/>
    <tableColumn id="37" xr3:uid="{00000000-0010-0000-0100-000025000000}" name="2015:IV" dataDxfId="207" dataCellStyle="Vírgula"/>
    <tableColumn id="38" xr3:uid="{00000000-0010-0000-0100-000026000000}" name="2016:I" dataDxfId="206" dataCellStyle="Vírgula"/>
    <tableColumn id="39" xr3:uid="{00000000-0010-0000-0100-000027000000}" name="2016:II" dataDxfId="205" dataCellStyle="Vírgula"/>
    <tableColumn id="40" xr3:uid="{00000000-0010-0000-0100-000028000000}" name="2016:III" dataDxfId="204" dataCellStyle="Vírgula"/>
    <tableColumn id="41" xr3:uid="{00000000-0010-0000-0100-000029000000}" name="2016:IV" dataDxfId="203" dataCellStyle="Vírgula"/>
    <tableColumn id="42" xr3:uid="{00000000-0010-0000-0100-00002A000000}" name="2017:I" dataDxfId="202" dataCellStyle="Vírgula"/>
    <tableColumn id="43" xr3:uid="{00000000-0010-0000-0100-00002B000000}" name="2017:II" dataDxfId="201" dataCellStyle="Vírgula"/>
    <tableColumn id="44" xr3:uid="{00000000-0010-0000-0100-00002C000000}" name="2017:III" dataDxfId="200" dataCellStyle="Vírgula"/>
    <tableColumn id="45" xr3:uid="{00000000-0010-0000-0100-00002D000000}" name="2017:IV" dataDxfId="199" dataCellStyle="Vírgula"/>
    <tableColumn id="46" xr3:uid="{00000000-0010-0000-0100-00002E000000}" name="2018:I" dataDxfId="198" dataCellStyle="Vírgula"/>
    <tableColumn id="47" xr3:uid="{00000000-0010-0000-0100-00002F000000}" name="2018:II" dataDxfId="197" dataCellStyle="Vírgula"/>
    <tableColumn id="48" xr3:uid="{00000000-0010-0000-0100-000030000000}" name="2018:III" dataDxfId="196" dataCellStyle="Vírgula"/>
    <tableColumn id="49" xr3:uid="{00000000-0010-0000-0100-000031000000}" name="2018:IV" dataDxfId="195" dataCellStyle="Vírgula"/>
    <tableColumn id="50" xr3:uid="{00000000-0010-0000-0100-000032000000}" name="2019:I" dataDxfId="194" dataCellStyle="Vírgula"/>
    <tableColumn id="51" xr3:uid="{00000000-0010-0000-0100-000033000000}" name="2019:II" dataDxfId="193" dataCellStyle="Vírgula"/>
    <tableColumn id="52" xr3:uid="{00000000-0010-0000-0100-000034000000}" name="2019:III" dataDxfId="192" dataCellStyle="Vírgula"/>
    <tableColumn id="53" xr3:uid="{00000000-0010-0000-0100-000035000000}" name="2019:IV" dataDxfId="191" dataCellStyle="Vírgula"/>
    <tableColumn id="54" xr3:uid="{00000000-0010-0000-0100-000036000000}" name="2020:I" dataDxfId="190" dataCellStyle="Vírgula"/>
    <tableColumn id="55" xr3:uid="{00000000-0010-0000-0100-000037000000}" name="2020:II" dataDxfId="189" dataCellStyle="Vírgula"/>
    <tableColumn id="56" xr3:uid="{00000000-0010-0000-0100-000038000000}" name="2020:III" dataDxfId="188" dataCellStyle="Vírgula"/>
    <tableColumn id="57" xr3:uid="{00000000-0010-0000-0100-000039000000}" name="2020:IV" dataDxfId="187" dataCellStyle="Vírgula"/>
    <tableColumn id="58" xr3:uid="{00000000-0010-0000-0100-00003A000000}" name="2021:I" dataDxfId="186" dataCellStyle="Vírgula"/>
    <tableColumn id="59" xr3:uid="{00000000-0010-0000-0100-00003B000000}" name="2021:II" dataDxfId="185" dataCellStyle="Vírgula"/>
    <tableColumn id="60" xr3:uid="{00000000-0010-0000-0100-00003C000000}" name="2021:III" dataDxfId="184" dataCellStyle="Vírgula"/>
    <tableColumn id="61" xr3:uid="{00000000-0010-0000-0100-00003D000000}" name="2021:IV" dataDxfId="183" dataCellStyle="Vírgula"/>
    <tableColumn id="62" xr3:uid="{00000000-0010-0000-0100-00003E000000}" name="2022:I" dataDxfId="182" dataCellStyle="Vírgula"/>
    <tableColumn id="63" xr3:uid="{00000000-0010-0000-0100-00003F000000}" name="2022:II" dataDxfId="181" dataCellStyle="Vírgula"/>
    <tableColumn id="64" xr3:uid="{00000000-0010-0000-0100-000040000000}" name="2022:III" dataDxfId="180" dataCellStyle="Vírgula"/>
    <tableColumn id="65" xr3:uid="{00000000-0010-0000-0100-000041000000}" name="2022:IV" dataDxfId="179" dataCellStyle="Vírgula"/>
    <tableColumn id="66" xr3:uid="{00000000-0010-0000-0100-000042000000}" name="2023:I" dataDxfId="178" dataCellStyle="Vírgula"/>
    <tableColumn id="67" xr3:uid="{AF87BCCD-C637-4601-9020-19F48F1DE867}" name="2023:II" dataDxfId="177" dataCellStyle="Vírgula"/>
    <tableColumn id="68" xr3:uid="{8C104EC0-8DD8-495C-818B-32E827368293}" name="2023:III" dataDxfId="176" dataCellStyle="Vírgula"/>
    <tableColumn id="69" xr3:uid="{6DF9F0D5-D869-4ED0-B604-6AFD2580EF0A}" name="2023:IV" dataDxfId="175" dataCellStyle="Vírgula"/>
    <tableColumn id="70" xr3:uid="{4A8E3548-C867-420D-A675-F98D413EA898}" name="2024:I" dataDxfId="174" dataCellStyle="Vírgula"/>
    <tableColumn id="71" xr3:uid="{5CD2A9B2-D80D-4A7F-9724-DB759F41C5A5}" name="2024:II" dataDxfId="173" dataCellStyle="Vírgula"/>
    <tableColumn id="72" xr3:uid="{CC0E2194-493B-4E52-8ABC-01952A4FC2BA}" name="2024:III" dataDxfId="172" dataCellStyle="Vírgula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mp_PIB_CRT" displayName="Emp_PIB_CRT" ref="A2:BT14" totalsRowShown="0" headerRowDxfId="171" dataDxfId="169" headerRowBorderDxfId="170" tableBorderDxfId="168" headerRowCellStyle="Vírgula">
  <tableColumns count="72">
    <tableColumn id="1" xr3:uid="{00000000-0010-0000-0200-000001000000}" name="Coluna1" dataDxfId="167"/>
    <tableColumn id="2" xr3:uid="{00000000-0010-0000-0200-000002000000}" name="2007:I" dataDxfId="166"/>
    <tableColumn id="3" xr3:uid="{00000000-0010-0000-0200-000003000000}" name="2007:II" dataDxfId="165"/>
    <tableColumn id="4" xr3:uid="{00000000-0010-0000-0200-000004000000}" name="2007:III" dataDxfId="164"/>
    <tableColumn id="5" xr3:uid="{00000000-0010-0000-0200-000005000000}" name="2007:IV" dataDxfId="163"/>
    <tableColumn id="6" xr3:uid="{00000000-0010-0000-0200-000006000000}" name="2008:I" dataDxfId="162"/>
    <tableColumn id="7" xr3:uid="{00000000-0010-0000-0200-000007000000}" name="2008:II" dataDxfId="161"/>
    <tableColumn id="8" xr3:uid="{00000000-0010-0000-0200-000008000000}" name="2008:III" dataDxfId="160"/>
    <tableColumn id="9" xr3:uid="{00000000-0010-0000-0200-000009000000}" name="2008:IV" dataDxfId="159"/>
    <tableColumn id="10" xr3:uid="{00000000-0010-0000-0200-00000A000000}" name="2009:I" dataDxfId="158"/>
    <tableColumn id="11" xr3:uid="{00000000-0010-0000-0200-00000B000000}" name="2009:II" dataDxfId="157"/>
    <tableColumn id="12" xr3:uid="{00000000-0010-0000-0200-00000C000000}" name="2009:III" dataDxfId="156"/>
    <tableColumn id="13" xr3:uid="{00000000-0010-0000-0200-00000D000000}" name="2009:IV" dataDxfId="155"/>
    <tableColumn id="14" xr3:uid="{00000000-0010-0000-0200-00000E000000}" name="2010:I" dataDxfId="154"/>
    <tableColumn id="15" xr3:uid="{00000000-0010-0000-0200-00000F000000}" name="2010:II" dataDxfId="153"/>
    <tableColumn id="16" xr3:uid="{00000000-0010-0000-0200-000010000000}" name="2010:III" dataDxfId="152"/>
    <tableColumn id="17" xr3:uid="{00000000-0010-0000-0200-000011000000}" name="2010:IV" dataDxfId="151"/>
    <tableColumn id="18" xr3:uid="{00000000-0010-0000-0200-000012000000}" name="2011:I" dataDxfId="150"/>
    <tableColumn id="19" xr3:uid="{00000000-0010-0000-0200-000013000000}" name="2011:II" dataDxfId="149"/>
    <tableColumn id="20" xr3:uid="{00000000-0010-0000-0200-000014000000}" name="2011:III" dataDxfId="148"/>
    <tableColumn id="21" xr3:uid="{00000000-0010-0000-0200-000015000000}" name="2011:IV" dataDxfId="147"/>
    <tableColumn id="22" xr3:uid="{00000000-0010-0000-0200-000016000000}" name="2012:I" dataDxfId="146"/>
    <tableColumn id="23" xr3:uid="{00000000-0010-0000-0200-000017000000}" name="2012:II" dataDxfId="145"/>
    <tableColumn id="24" xr3:uid="{00000000-0010-0000-0200-000018000000}" name="2012:III" dataDxfId="144"/>
    <tableColumn id="25" xr3:uid="{00000000-0010-0000-0200-000019000000}" name="2012:IV" dataDxfId="143"/>
    <tableColumn id="26" xr3:uid="{00000000-0010-0000-0200-00001A000000}" name="2013:I" dataDxfId="142"/>
    <tableColumn id="27" xr3:uid="{00000000-0010-0000-0200-00001B000000}" name="2013:II" dataDxfId="141"/>
    <tableColumn id="28" xr3:uid="{00000000-0010-0000-0200-00001C000000}" name="2013:III" dataDxfId="140"/>
    <tableColumn id="29" xr3:uid="{00000000-0010-0000-0200-00001D000000}" name="2013:IV" dataDxfId="139"/>
    <tableColumn id="30" xr3:uid="{00000000-0010-0000-0200-00001E000000}" name="2014:I" dataDxfId="138"/>
    <tableColumn id="31" xr3:uid="{00000000-0010-0000-0200-00001F000000}" name="2014:II" dataDxfId="137"/>
    <tableColumn id="32" xr3:uid="{00000000-0010-0000-0200-000020000000}" name="2014:III" dataDxfId="136"/>
    <tableColumn id="33" xr3:uid="{00000000-0010-0000-0200-000021000000}" name="2014:IV" dataDxfId="135"/>
    <tableColumn id="34" xr3:uid="{00000000-0010-0000-0200-000022000000}" name="2015:I" dataDxfId="134"/>
    <tableColumn id="35" xr3:uid="{00000000-0010-0000-0200-000023000000}" name="2015:II" dataDxfId="133"/>
    <tableColumn id="36" xr3:uid="{00000000-0010-0000-0200-000024000000}" name="2015:III" dataDxfId="132"/>
    <tableColumn id="37" xr3:uid="{00000000-0010-0000-0200-000025000000}" name="2015:IV" dataDxfId="131"/>
    <tableColumn id="38" xr3:uid="{00000000-0010-0000-0200-000026000000}" name="2016:I" dataDxfId="130"/>
    <tableColumn id="39" xr3:uid="{00000000-0010-0000-0200-000027000000}" name="2016:II" dataDxfId="129"/>
    <tableColumn id="40" xr3:uid="{00000000-0010-0000-0200-000028000000}" name="2016:III" dataDxfId="128"/>
    <tableColumn id="41" xr3:uid="{00000000-0010-0000-0200-000029000000}" name="2016:IV" dataDxfId="127"/>
    <tableColumn id="42" xr3:uid="{00000000-0010-0000-0200-00002A000000}" name="2017:I" dataDxfId="126"/>
    <tableColumn id="43" xr3:uid="{00000000-0010-0000-0200-00002B000000}" name="2017:II" dataDxfId="125"/>
    <tableColumn id="44" xr3:uid="{00000000-0010-0000-0200-00002C000000}" name="2017:III" dataDxfId="124"/>
    <tableColumn id="45" xr3:uid="{00000000-0010-0000-0200-00002D000000}" name="2017:IV" dataDxfId="123"/>
    <tableColumn id="46" xr3:uid="{00000000-0010-0000-0200-00002E000000}" name="2018:I" dataDxfId="122"/>
    <tableColumn id="47" xr3:uid="{00000000-0010-0000-0200-00002F000000}" name="2018:II" dataDxfId="121"/>
    <tableColumn id="48" xr3:uid="{00000000-0010-0000-0200-000030000000}" name="2018:III" dataDxfId="120"/>
    <tableColumn id="49" xr3:uid="{00000000-0010-0000-0200-000031000000}" name="2018:IV" dataDxfId="119"/>
    <tableColumn id="50" xr3:uid="{00000000-0010-0000-0200-000032000000}" name="2019:I" dataDxfId="118"/>
    <tableColumn id="51" xr3:uid="{00000000-0010-0000-0200-000033000000}" name="2019:II" dataDxfId="117"/>
    <tableColumn id="52" xr3:uid="{00000000-0010-0000-0200-000034000000}" name="2019:III" dataDxfId="116"/>
    <tableColumn id="53" xr3:uid="{00000000-0010-0000-0200-000035000000}" name="2019:IV" dataDxfId="115"/>
    <tableColumn id="54" xr3:uid="{00000000-0010-0000-0200-000036000000}" name="2020:I" dataDxfId="114"/>
    <tableColumn id="55" xr3:uid="{00000000-0010-0000-0200-000037000000}" name="2020:II" dataDxfId="113"/>
    <tableColumn id="56" xr3:uid="{00000000-0010-0000-0200-000038000000}" name="2020:III" dataDxfId="112"/>
    <tableColumn id="57" xr3:uid="{00000000-0010-0000-0200-000039000000}" name="2020:IV" dataDxfId="111"/>
    <tableColumn id="58" xr3:uid="{00000000-0010-0000-0200-00003A000000}" name="2021:I" dataDxfId="110"/>
    <tableColumn id="59" xr3:uid="{00000000-0010-0000-0200-00003B000000}" name="2021:II" dataDxfId="109"/>
    <tableColumn id="60" xr3:uid="{00000000-0010-0000-0200-00003C000000}" name="2021:III" dataDxfId="108"/>
    <tableColumn id="61" xr3:uid="{00000000-0010-0000-0200-00003D000000}" name="2021:IV" dataDxfId="107"/>
    <tableColumn id="62" xr3:uid="{00000000-0010-0000-0200-00003E000000}" name="2022:I" dataDxfId="106"/>
    <tableColumn id="63" xr3:uid="{00000000-0010-0000-0200-00003F000000}" name="2022:II" dataDxfId="105"/>
    <tableColumn id="64" xr3:uid="{00000000-0010-0000-0200-000040000000}" name="2022:III" dataDxfId="104"/>
    <tableColumn id="65" xr3:uid="{00000000-0010-0000-0200-000041000000}" name="2022:IV" dataDxfId="103"/>
    <tableColumn id="66" xr3:uid="{00000000-0010-0000-0200-000042000000}" name="2023:I" dataDxfId="102"/>
    <tableColumn id="67" xr3:uid="{9CEF817A-7E55-4C6C-AA63-AC96A64A3980}" name="2023:II" dataDxfId="101"/>
    <tableColumn id="68" xr3:uid="{B1CA8E03-A3D1-4B52-B800-45F2E13C6820}" name="2023:III" dataDxfId="100"/>
    <tableColumn id="69" xr3:uid="{A0227A3D-E089-4D4F-87B4-A3C4A6C463E5}" name="2023:IV" dataDxfId="99"/>
    <tableColumn id="70" xr3:uid="{88A4495D-3993-4F3B-939B-078FC44D3AA5}" name="2024:I" dataDxfId="98"/>
    <tableColumn id="71" xr3:uid="{F5C28897-DB7C-4608-AC4C-CDC1259AFB33}" name="2024:II" dataDxfId="97"/>
    <tableColumn id="72" xr3:uid="{42998655-D69F-45DF-A934-52D4BD162042}" name="2024:III" dataDxfId="9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Emp_PIB_ENC" displayName="Emp_PIB_ENC" ref="A2:BT14" totalsRowShown="0" headerRowDxfId="95" dataDxfId="93" headerRowBorderDxfId="94" tableBorderDxfId="92" headerRowCellStyle="Vírgula" dataCellStyle="Normal 3">
  <tableColumns count="72">
    <tableColumn id="1" xr3:uid="{00000000-0010-0000-0300-000001000000}" name="Coluna1" dataDxfId="91" dataCellStyle="Normal 3"/>
    <tableColumn id="2" xr3:uid="{00000000-0010-0000-0300-000002000000}" name="2007:I" dataDxfId="90" dataCellStyle="Normal 3"/>
    <tableColumn id="3" xr3:uid="{00000000-0010-0000-0300-000003000000}" name="2007:II" dataDxfId="89" dataCellStyle="Normal 3"/>
    <tableColumn id="4" xr3:uid="{00000000-0010-0000-0300-000004000000}" name="2007:III" dataDxfId="88" dataCellStyle="Normal 3"/>
    <tableColumn id="5" xr3:uid="{00000000-0010-0000-0300-000005000000}" name="2007:IV" dataDxfId="87" dataCellStyle="Normal 3"/>
    <tableColumn id="6" xr3:uid="{00000000-0010-0000-0300-000006000000}" name="2008:I" dataDxfId="86" dataCellStyle="Normal 3"/>
    <tableColumn id="7" xr3:uid="{00000000-0010-0000-0300-000007000000}" name="2008:II" dataDxfId="85" dataCellStyle="Normal 3"/>
    <tableColumn id="8" xr3:uid="{00000000-0010-0000-0300-000008000000}" name="2008:III" dataDxfId="84" dataCellStyle="Normal 3"/>
    <tableColumn id="9" xr3:uid="{00000000-0010-0000-0300-000009000000}" name="2008:IV" dataDxfId="83" dataCellStyle="Normal 3"/>
    <tableColumn id="10" xr3:uid="{00000000-0010-0000-0300-00000A000000}" name="2009:I" dataDxfId="82" dataCellStyle="Normal 3"/>
    <tableColumn id="11" xr3:uid="{00000000-0010-0000-0300-00000B000000}" name="2009:II" dataDxfId="81" dataCellStyle="Normal 3"/>
    <tableColumn id="12" xr3:uid="{00000000-0010-0000-0300-00000C000000}" name="2009:III" dataDxfId="80" dataCellStyle="Normal 3"/>
    <tableColumn id="13" xr3:uid="{00000000-0010-0000-0300-00000D000000}" name="2009:IV" dataDxfId="79" dataCellStyle="Normal 3"/>
    <tableColumn id="14" xr3:uid="{00000000-0010-0000-0300-00000E000000}" name="2010:I" dataDxfId="78" dataCellStyle="Normal 3"/>
    <tableColumn id="15" xr3:uid="{00000000-0010-0000-0300-00000F000000}" name="2010:II" dataDxfId="77" dataCellStyle="Normal 3"/>
    <tableColumn id="16" xr3:uid="{00000000-0010-0000-0300-000010000000}" name="2010:III" dataDxfId="76" dataCellStyle="Normal 3"/>
    <tableColumn id="17" xr3:uid="{00000000-0010-0000-0300-000011000000}" name="2010:IV" dataDxfId="75" dataCellStyle="Normal 3"/>
    <tableColumn id="18" xr3:uid="{00000000-0010-0000-0300-000012000000}" name="2011:I" dataDxfId="74" dataCellStyle="Normal 3"/>
    <tableColumn id="19" xr3:uid="{00000000-0010-0000-0300-000013000000}" name="2011:II" dataDxfId="73" dataCellStyle="Normal 3"/>
    <tableColumn id="20" xr3:uid="{00000000-0010-0000-0300-000014000000}" name="2011:III" dataDxfId="72" dataCellStyle="Normal 3"/>
    <tableColumn id="21" xr3:uid="{00000000-0010-0000-0300-000015000000}" name="2011:IV" dataDxfId="71" dataCellStyle="Normal 3"/>
    <tableColumn id="22" xr3:uid="{00000000-0010-0000-0300-000016000000}" name="2012:I" dataDxfId="70" dataCellStyle="Normal 3"/>
    <tableColumn id="23" xr3:uid="{00000000-0010-0000-0300-000017000000}" name="2012:II" dataDxfId="69" dataCellStyle="Normal 3"/>
    <tableColumn id="24" xr3:uid="{00000000-0010-0000-0300-000018000000}" name="2012:III" dataDxfId="68" dataCellStyle="Normal 3"/>
    <tableColumn id="25" xr3:uid="{00000000-0010-0000-0300-000019000000}" name="2012:IV" dataDxfId="67" dataCellStyle="Normal 3"/>
    <tableColumn id="26" xr3:uid="{00000000-0010-0000-0300-00001A000000}" name="2013:I" dataDxfId="66" dataCellStyle="Normal 3"/>
    <tableColumn id="27" xr3:uid="{00000000-0010-0000-0300-00001B000000}" name="2013:II" dataDxfId="65" dataCellStyle="Normal 3"/>
    <tableColumn id="28" xr3:uid="{00000000-0010-0000-0300-00001C000000}" name="2013:III" dataDxfId="64" dataCellStyle="Normal 3"/>
    <tableColumn id="29" xr3:uid="{00000000-0010-0000-0300-00001D000000}" name="2013:IV" dataDxfId="63" dataCellStyle="Normal 3"/>
    <tableColumn id="30" xr3:uid="{00000000-0010-0000-0300-00001E000000}" name="2014:I" dataDxfId="62" dataCellStyle="Normal 3"/>
    <tableColumn id="31" xr3:uid="{00000000-0010-0000-0300-00001F000000}" name="2014:II" dataDxfId="61" dataCellStyle="Normal 3"/>
    <tableColumn id="32" xr3:uid="{00000000-0010-0000-0300-000020000000}" name="2014:III" dataDxfId="60" dataCellStyle="Normal 3"/>
    <tableColumn id="33" xr3:uid="{00000000-0010-0000-0300-000021000000}" name="2014:IV" dataDxfId="59" dataCellStyle="Normal 3"/>
    <tableColumn id="34" xr3:uid="{00000000-0010-0000-0300-000022000000}" name="2015:I" dataDxfId="58" dataCellStyle="Normal 3"/>
    <tableColumn id="35" xr3:uid="{00000000-0010-0000-0300-000023000000}" name="2015:II" dataDxfId="57" dataCellStyle="Normal 3"/>
    <tableColumn id="36" xr3:uid="{00000000-0010-0000-0300-000024000000}" name="2015:III" dataDxfId="56" dataCellStyle="Normal 3"/>
    <tableColumn id="37" xr3:uid="{00000000-0010-0000-0300-000025000000}" name="2015:IV" dataDxfId="55" dataCellStyle="Normal 3"/>
    <tableColumn id="38" xr3:uid="{00000000-0010-0000-0300-000026000000}" name="2016:I" dataDxfId="54" dataCellStyle="Normal 3"/>
    <tableColumn id="39" xr3:uid="{00000000-0010-0000-0300-000027000000}" name="2016:II" dataDxfId="53" dataCellStyle="Normal 3"/>
    <tableColumn id="40" xr3:uid="{00000000-0010-0000-0300-000028000000}" name="2016:III" dataDxfId="52" dataCellStyle="Normal 3"/>
    <tableColumn id="41" xr3:uid="{00000000-0010-0000-0300-000029000000}" name="2016:IV" dataDxfId="51" dataCellStyle="Normal 3"/>
    <tableColumn id="42" xr3:uid="{00000000-0010-0000-0300-00002A000000}" name="2017:I" dataDxfId="50" dataCellStyle="Normal 3"/>
    <tableColumn id="43" xr3:uid="{00000000-0010-0000-0300-00002B000000}" name="2017:II" dataDxfId="49" dataCellStyle="Normal 3"/>
    <tableColumn id="44" xr3:uid="{00000000-0010-0000-0300-00002C000000}" name="2017:III" dataDxfId="48" dataCellStyle="Normal 3"/>
    <tableColumn id="45" xr3:uid="{00000000-0010-0000-0300-00002D000000}" name="2017:IV" dataDxfId="47" dataCellStyle="Normal 3"/>
    <tableColumn id="46" xr3:uid="{00000000-0010-0000-0300-00002E000000}" name="2018:I" dataDxfId="46" dataCellStyle="Normal 3"/>
    <tableColumn id="47" xr3:uid="{00000000-0010-0000-0300-00002F000000}" name="2018:II" dataDxfId="45" dataCellStyle="Normal 3"/>
    <tableColumn id="48" xr3:uid="{00000000-0010-0000-0300-000030000000}" name="2018:III" dataDxfId="44" dataCellStyle="Normal 3"/>
    <tableColumn id="49" xr3:uid="{00000000-0010-0000-0300-000031000000}" name="2018:IV" dataDxfId="43" dataCellStyle="Normal 3"/>
    <tableColumn id="50" xr3:uid="{00000000-0010-0000-0300-000032000000}" name="2019:I" dataDxfId="42" dataCellStyle="Normal 3"/>
    <tableColumn id="51" xr3:uid="{00000000-0010-0000-0300-000033000000}" name="2019:II" dataDxfId="41" dataCellStyle="Normal 3"/>
    <tableColumn id="52" xr3:uid="{00000000-0010-0000-0300-000034000000}" name="2019:III" dataDxfId="40" dataCellStyle="Normal 3"/>
    <tableColumn id="53" xr3:uid="{00000000-0010-0000-0300-000035000000}" name="2019:IV" dataDxfId="39" dataCellStyle="Normal 3"/>
    <tableColumn id="54" xr3:uid="{00000000-0010-0000-0300-000036000000}" name="2020:I" dataDxfId="38" dataCellStyle="Normal 3"/>
    <tableColumn id="55" xr3:uid="{00000000-0010-0000-0300-000037000000}" name="2020:II" dataDxfId="37" dataCellStyle="Normal 3"/>
    <tableColumn id="56" xr3:uid="{00000000-0010-0000-0300-000038000000}" name="2020:III" dataDxfId="36" dataCellStyle="Normal 3"/>
    <tableColumn id="57" xr3:uid="{00000000-0010-0000-0300-000039000000}" name="2020:IV" dataDxfId="35" dataCellStyle="Normal 3"/>
    <tableColumn id="58" xr3:uid="{00000000-0010-0000-0300-00003A000000}" name="2021:I" dataDxfId="34" dataCellStyle="Normal 3"/>
    <tableColumn id="59" xr3:uid="{00000000-0010-0000-0300-00003B000000}" name="2021:II" dataDxfId="33" dataCellStyle="Normal 3"/>
    <tableColumn id="60" xr3:uid="{00000000-0010-0000-0300-00003C000000}" name="2021:III" dataDxfId="32" dataCellStyle="Normal 3"/>
    <tableColumn id="61" xr3:uid="{00000000-0010-0000-0300-00003D000000}" name="2021:IV" dataDxfId="31" dataCellStyle="Normal 3"/>
    <tableColumn id="62" xr3:uid="{00000000-0010-0000-0300-00003E000000}" name="2022:I" dataDxfId="30" dataCellStyle="Normal 3"/>
    <tableColumn id="63" xr3:uid="{00000000-0010-0000-0300-00003F000000}" name="2022:II" dataDxfId="29" dataCellStyle="Normal 3"/>
    <tableColumn id="64" xr3:uid="{00000000-0010-0000-0300-000040000000}" name="2022:III" dataDxfId="28" dataCellStyle="Normal 3"/>
    <tableColumn id="65" xr3:uid="{00000000-0010-0000-0300-000041000000}" name="2022:IV" dataDxfId="27" dataCellStyle="Normal 3"/>
    <tableColumn id="66" xr3:uid="{00000000-0010-0000-0300-000042000000}" name="2023:I" dataDxfId="26" dataCellStyle="Normal 3"/>
    <tableColumn id="67" xr3:uid="{FFD4980E-84BC-4D25-A4EC-BAAE579E4DE9}" name="2023:II" dataDxfId="25" dataCellStyle="Normal 3"/>
    <tableColumn id="68" xr3:uid="{F882C7A4-2E31-4E3A-A52D-E54B585C78A7}" name="2023:III" dataDxfId="24" dataCellStyle="Normal 3"/>
    <tableColumn id="69" xr3:uid="{E1950432-DB3A-46DD-89F5-9502FB9B9768}" name="2023:IV" dataDxfId="23" dataCellStyle="Normal 3"/>
    <tableColumn id="70" xr3:uid="{2FBC7CE9-6988-440C-8938-9FD99D1A7AC6}" name="2024:I" dataDxfId="22" dataCellStyle="Normal 3"/>
    <tableColumn id="71" xr3:uid="{25DC9716-EC94-45A2-97E0-897ABC710339}" name="2024:II" dataDxfId="21" dataCellStyle="Normal 3"/>
    <tableColumn id="72" xr3:uid="{CE511833-6463-4169-9EEA-06072669D4A3}" name="2024:III" dataDxfId="20" dataCellStyle="Normal 3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PIB_ANUAL_ENC" displayName="PIB_ANUAL_ENC" ref="A2:R22" totalsRowShown="0" headerRowDxfId="19" dataDxfId="18">
  <tableColumns count="18">
    <tableColumn id="1" xr3:uid="{00000000-0010-0000-0400-000001000000}" name="VA ENCADEADO POR SECTORES DE ACTIVIDADE " dataDxfId="17"/>
    <tableColumn id="2" xr3:uid="{00000000-0010-0000-0400-000002000000}" name="2007" dataDxfId="16"/>
    <tableColumn id="3" xr3:uid="{00000000-0010-0000-0400-000003000000}" name="2008" dataDxfId="15"/>
    <tableColumn id="4" xr3:uid="{00000000-0010-0000-0400-000004000000}" name="2009" dataDxfId="14"/>
    <tableColumn id="5" xr3:uid="{00000000-0010-0000-0400-000005000000}" name="2010" dataDxfId="13"/>
    <tableColumn id="6" xr3:uid="{00000000-0010-0000-0400-000006000000}" name="2011" dataDxfId="12"/>
    <tableColumn id="7" xr3:uid="{00000000-0010-0000-0400-000007000000}" name="2012" dataDxfId="11"/>
    <tableColumn id="8" xr3:uid="{00000000-0010-0000-0400-000008000000}" name="2013" dataDxfId="10"/>
    <tableColumn id="9" xr3:uid="{00000000-0010-0000-0400-000009000000}" name="2014" dataDxfId="9"/>
    <tableColumn id="10" xr3:uid="{00000000-0010-0000-0400-00000A000000}" name="2015" dataDxfId="8"/>
    <tableColumn id="11" xr3:uid="{00000000-0010-0000-0400-00000B000000}" name="2016" dataDxfId="7"/>
    <tableColumn id="12" xr3:uid="{00000000-0010-0000-0400-00000C000000}" name="2017" dataDxfId="6"/>
    <tableColumn id="13" xr3:uid="{00000000-0010-0000-0400-00000D000000}" name="2018" dataDxfId="5"/>
    <tableColumn id="14" xr3:uid="{00000000-0010-0000-0400-00000E000000}" name="2019" dataDxfId="4"/>
    <tableColumn id="15" xr3:uid="{00000000-0010-0000-0400-00000F000000}" name="2020" dataDxfId="3"/>
    <tableColumn id="16" xr3:uid="{00000000-0010-0000-0400-000010000000}" name="2021" dataDxfId="2"/>
    <tableColumn id="17" xr3:uid="{00000000-0010-0000-0400-000011000000}" name="2022" dataDxfId="1"/>
    <tableColumn id="18" xr3:uid="{9719E2D4-1A58-4937-AF56-10ECAE09730D}" name="2023P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6"/>
  <sheetViews>
    <sheetView showGridLines="0" tabSelected="1" view="pageLayout" zoomScaleNormal="100" workbookViewId="0">
      <selection activeCell="A20" sqref="A20"/>
    </sheetView>
  </sheetViews>
  <sheetFormatPr defaultColWidth="9.140625" defaultRowHeight="17.25" customHeight="1" x14ac:dyDescent="0.2"/>
  <cols>
    <col min="1" max="1" width="124.7109375" style="1" bestFit="1" customWidth="1"/>
    <col min="2" max="16384" width="9.140625" style="1"/>
  </cols>
  <sheetData>
    <row r="2" spans="1:1" ht="17.25" customHeight="1" x14ac:dyDescent="0.25">
      <c r="A2" s="2" t="s">
        <v>148</v>
      </c>
    </row>
    <row r="4" spans="1:1" ht="17.25" customHeight="1" x14ac:dyDescent="0.2">
      <c r="A4" s="3" t="s">
        <v>149</v>
      </c>
    </row>
    <row r="5" spans="1:1" ht="17.25" customHeight="1" x14ac:dyDescent="0.2">
      <c r="A5" s="3" t="s">
        <v>150</v>
      </c>
    </row>
    <row r="6" spans="1:1" ht="17.25" customHeight="1" x14ac:dyDescent="0.2">
      <c r="A6" s="3" t="s">
        <v>151</v>
      </c>
    </row>
    <row r="7" spans="1:1" ht="17.25" customHeight="1" x14ac:dyDescent="0.2">
      <c r="A7" s="3" t="s">
        <v>152</v>
      </c>
    </row>
    <row r="8" spans="1:1" ht="17.25" customHeight="1" x14ac:dyDescent="0.2">
      <c r="A8" s="3" t="s">
        <v>153</v>
      </c>
    </row>
    <row r="11" spans="1:1" ht="17.25" customHeight="1" x14ac:dyDescent="0.25">
      <c r="A11" s="2" t="s">
        <v>129</v>
      </c>
    </row>
    <row r="12" spans="1:1" ht="17.25" customHeight="1" x14ac:dyDescent="0.2">
      <c r="A12" s="3" t="s">
        <v>130</v>
      </c>
    </row>
    <row r="13" spans="1:1" ht="17.25" customHeight="1" x14ac:dyDescent="0.2">
      <c r="A13" s="3" t="s">
        <v>131</v>
      </c>
    </row>
    <row r="14" spans="1:1" ht="17.25" customHeight="1" x14ac:dyDescent="0.2">
      <c r="A14" s="3" t="s">
        <v>132</v>
      </c>
    </row>
    <row r="15" spans="1:1" ht="17.25" customHeight="1" x14ac:dyDescent="0.2">
      <c r="A15" s="3" t="s">
        <v>133</v>
      </c>
    </row>
    <row r="16" spans="1:1" ht="17.25" customHeight="1" x14ac:dyDescent="0.2">
      <c r="A16" s="3" t="s">
        <v>134</v>
      </c>
    </row>
  </sheetData>
  <hyperlinks>
    <hyperlink ref="A4" location="Q1.1!A1" display="Quadro 1.1 - PIB a preços de mercado (preços correntes) na óptica da Despesa,  1º T2007 – 4º T 2022 (em Milhões de escudos)" xr:uid="{00000000-0004-0000-0100-000000000000}"/>
    <hyperlink ref="A5" location="Q1.2!A1" display="Quadro 1.2 - PIB em volume encadeado na óptica da Produção  1º T2007 – 4º T 2022 (em Milhões de escudos)" xr:uid="{00000000-0004-0000-0100-000001000000}"/>
    <hyperlink ref="A6" location="Q1.3!A1" display="Quadro 1.3 - Taxas de variação do PIB em volume encadeado na óptica da Produção  1º T2008 – 4º T 2022 " xr:uid="{00000000-0004-0000-0100-000002000000}"/>
    <hyperlink ref="A7" location="Q1.4!A1" display="Quadro 1.4 - PIB a preços de mercado (preços correntes) na óptica da Despesa,  1º T2007 – 4º T 2022 (em Milhões de escudos)" xr:uid="{00000000-0004-0000-0100-000003000000}"/>
    <hyperlink ref="A8" location="Q1.5!A1" display="Quadro 1.5 - PIB em volume encadeado na óptica da Despesa,  1º T2007 – 4º T 2022 (em Milhões de escudos)" xr:uid="{00000000-0004-0000-0100-000004000000}"/>
    <hyperlink ref="A12" location="Q2.1!A1" display="Quadro 2.1 - PIB a preços de mercado (preços correntes) na óptica da Despesa,  2007 – 2022 (em Milhões de escudos)" xr:uid="{00000000-0004-0000-0100-000005000000}"/>
    <hyperlink ref="A13" location="Q2.2!A1" display="Quadro 2.2 - PIB em volume encadeado na óptica da Produção  2007 – 2022 (em Milhões de escudos)" xr:uid="{00000000-0004-0000-0100-000006000000}"/>
    <hyperlink ref="A14" location="Q2.3!A1" display="Quadro 2.3 - Taxas de variação do PIB em volume encadeado na óptica da Produção  2008 – 2022 " xr:uid="{00000000-0004-0000-0100-000007000000}"/>
    <hyperlink ref="A15" location="Q2.4!A1" display="Quadro 2.4 - PIB a preços de mercado (preços correntes) na óptica da Despesa,  2007 – 2022 (em Milhões de escudos)" xr:uid="{00000000-0004-0000-0100-000008000000}"/>
    <hyperlink ref="A16" location="Q2.5!A1" display="Quadro 2.5 - PIB em volume encadeado na óptica da Despesa,  2007 – 2022 (em Milhões de escudos)" xr:uid="{00000000-0004-0000-0100-000009000000}"/>
  </hyperlinks>
  <pageMargins left="0.453125" right="0.70866141732283472" top="0.90625" bottom="0.74803149606299213" header="0.31496062992125984" footer="0.31496062992125984"/>
  <pageSetup paperSize="9" scale="75" orientation="portrait" r:id="rId1"/>
  <headerFooter>
    <oddHeader>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</sheetPr>
  <dimension ref="A1:R30"/>
  <sheetViews>
    <sheetView showGridLines="0" view="pageLayout" zoomScaleNormal="100" workbookViewId="0">
      <selection activeCell="Q16" sqref="Q16"/>
    </sheetView>
  </sheetViews>
  <sheetFormatPr defaultColWidth="8.7109375" defaultRowHeight="15" customHeight="1" x14ac:dyDescent="0.25"/>
  <cols>
    <col min="1" max="1" width="31.28515625" style="86" customWidth="1"/>
    <col min="2" max="17" width="8.42578125" style="34" bestFit="1" customWidth="1"/>
    <col min="18" max="18" width="8.42578125" style="34" customWidth="1"/>
    <col min="19" max="16384" width="8.7109375" style="34"/>
  </cols>
  <sheetData>
    <row r="1" spans="1:18" ht="15" customHeight="1" x14ac:dyDescent="0.25">
      <c r="A1" s="76" t="s">
        <v>141</v>
      </c>
    </row>
    <row r="2" spans="1:18" ht="15" customHeight="1" x14ac:dyDescent="0.25">
      <c r="A2" s="77"/>
      <c r="B2" s="78">
        <v>2007</v>
      </c>
      <c r="C2" s="78">
        <v>2008</v>
      </c>
      <c r="D2" s="78">
        <v>2009</v>
      </c>
      <c r="E2" s="78">
        <v>2010</v>
      </c>
      <c r="F2" s="78">
        <v>2011</v>
      </c>
      <c r="G2" s="78">
        <v>2012</v>
      </c>
      <c r="H2" s="78">
        <v>2013</v>
      </c>
      <c r="I2" s="78">
        <v>2014</v>
      </c>
      <c r="J2" s="78">
        <v>2015</v>
      </c>
      <c r="K2" s="78">
        <v>2016</v>
      </c>
      <c r="L2" s="78">
        <v>2017</v>
      </c>
      <c r="M2" s="78">
        <v>2018</v>
      </c>
      <c r="N2" s="107">
        <v>2019</v>
      </c>
      <c r="O2" s="107">
        <v>2020</v>
      </c>
      <c r="P2" s="107">
        <v>2021</v>
      </c>
      <c r="Q2" s="107">
        <v>2022</v>
      </c>
      <c r="R2" s="107" t="s">
        <v>137</v>
      </c>
    </row>
    <row r="3" spans="1:18" ht="15" customHeight="1" x14ac:dyDescent="0.25">
      <c r="A3" s="80" t="s">
        <v>83</v>
      </c>
      <c r="B3" s="81">
        <v>105646.62127263173</v>
      </c>
      <c r="C3" s="81">
        <v>112715.01854916716</v>
      </c>
      <c r="D3" s="81">
        <v>120121.48974473593</v>
      </c>
      <c r="E3" s="81">
        <v>121606.79686083016</v>
      </c>
      <c r="F3" s="81">
        <v>129643.77017942697</v>
      </c>
      <c r="G3" s="81">
        <v>132965.41576904966</v>
      </c>
      <c r="H3" s="81">
        <v>136773.78841305841</v>
      </c>
      <c r="I3" s="81">
        <v>138711.10554162273</v>
      </c>
      <c r="J3" s="81">
        <v>142654.087</v>
      </c>
      <c r="K3" s="81">
        <v>154670.67800000001</v>
      </c>
      <c r="L3" s="81">
        <v>169186.24299999999</v>
      </c>
      <c r="M3" s="81">
        <v>178485.79300000001</v>
      </c>
      <c r="N3" s="81">
        <v>192459.85099999997</v>
      </c>
      <c r="O3" s="81">
        <v>174282.932</v>
      </c>
      <c r="P3" s="81">
        <v>195105.12899999999</v>
      </c>
      <c r="Q3" s="81">
        <v>230317.07699999999</v>
      </c>
      <c r="R3" s="81">
        <v>252509.97447222305</v>
      </c>
    </row>
    <row r="4" spans="1:18" ht="15" customHeight="1" x14ac:dyDescent="0.25">
      <c r="A4" s="82" t="s">
        <v>84</v>
      </c>
      <c r="B4" s="83">
        <v>80567.203067920389</v>
      </c>
      <c r="C4" s="83">
        <v>85936.292998974051</v>
      </c>
      <c r="D4" s="83">
        <v>91023.873125414728</v>
      </c>
      <c r="E4" s="83">
        <v>91534.129965729153</v>
      </c>
      <c r="F4" s="83">
        <v>97375.37815714613</v>
      </c>
      <c r="G4" s="83">
        <v>102390.55472086606</v>
      </c>
      <c r="H4" s="83">
        <v>105169.65406172276</v>
      </c>
      <c r="I4" s="83">
        <v>105152.90703023941</v>
      </c>
      <c r="J4" s="83">
        <v>107420.689</v>
      </c>
      <c r="K4" s="83">
        <v>118100.71400000001</v>
      </c>
      <c r="L4" s="83">
        <v>134487.10399999999</v>
      </c>
      <c r="M4" s="83">
        <v>141142.29400000002</v>
      </c>
      <c r="N4" s="83">
        <v>148505.698</v>
      </c>
      <c r="O4" s="83">
        <v>128917.064</v>
      </c>
      <c r="P4" s="83">
        <v>144251.269</v>
      </c>
      <c r="Q4" s="83">
        <v>177618.89900000003</v>
      </c>
      <c r="R4" s="83">
        <v>196396.09330002643</v>
      </c>
    </row>
    <row r="5" spans="1:18" ht="15" customHeight="1" x14ac:dyDescent="0.25">
      <c r="A5" s="84" t="s">
        <v>143</v>
      </c>
      <c r="B5" s="85">
        <v>25079.418204711343</v>
      </c>
      <c r="C5" s="85">
        <v>26778.725550193099</v>
      </c>
      <c r="D5" s="85">
        <v>29097.616619321198</v>
      </c>
      <c r="E5" s="85">
        <v>30072.666895100996</v>
      </c>
      <c r="F5" s="85">
        <v>32268.392022280848</v>
      </c>
      <c r="G5" s="85">
        <v>30574.861048183633</v>
      </c>
      <c r="H5" s="85">
        <v>31604.134351335651</v>
      </c>
      <c r="I5" s="85">
        <v>33558.198511383322</v>
      </c>
      <c r="J5" s="85">
        <v>35233.398000000001</v>
      </c>
      <c r="K5" s="85">
        <v>36569.964</v>
      </c>
      <c r="L5" s="85">
        <v>34699.139000000003</v>
      </c>
      <c r="M5" s="85">
        <v>37343.498999999996</v>
      </c>
      <c r="N5" s="85">
        <v>43954.153000000006</v>
      </c>
      <c r="O5" s="85">
        <v>45365.868000000002</v>
      </c>
      <c r="P5" s="85">
        <v>50853.860000000008</v>
      </c>
      <c r="Q5" s="85">
        <v>52698.178</v>
      </c>
      <c r="R5" s="85">
        <v>56113.881172196569</v>
      </c>
    </row>
    <row r="6" spans="1:18" ht="15" customHeight="1" x14ac:dyDescent="0.25">
      <c r="A6" s="86" t="s">
        <v>85</v>
      </c>
      <c r="B6" s="83">
        <v>62863.652903657618</v>
      </c>
      <c r="C6" s="83">
        <v>67815.023199997304</v>
      </c>
      <c r="D6" s="83">
        <v>61317.615898391756</v>
      </c>
      <c r="E6" s="83">
        <v>68317.670659145486</v>
      </c>
      <c r="F6" s="83">
        <v>72876.246140228002</v>
      </c>
      <c r="G6" s="83">
        <v>58133.972521813455</v>
      </c>
      <c r="H6" s="83">
        <v>50542.582529191553</v>
      </c>
      <c r="I6" s="83">
        <v>59336.372175233475</v>
      </c>
      <c r="J6" s="83">
        <v>51670.523999999954</v>
      </c>
      <c r="K6" s="83">
        <v>52656.709999999985</v>
      </c>
      <c r="L6" s="83">
        <v>57189.235999999983</v>
      </c>
      <c r="M6" s="83">
        <v>56617.705000000031</v>
      </c>
      <c r="N6" s="83">
        <v>51978.817000000032</v>
      </c>
      <c r="O6" s="83">
        <v>51065.605000000032</v>
      </c>
      <c r="P6" s="83">
        <v>53076.655999999995</v>
      </c>
      <c r="Q6" s="83">
        <v>51553.991999999977</v>
      </c>
      <c r="R6" s="83">
        <v>51904.273097252328</v>
      </c>
    </row>
    <row r="7" spans="1:18" ht="15" customHeight="1" x14ac:dyDescent="0.25">
      <c r="A7" s="87" t="s">
        <v>86</v>
      </c>
      <c r="B7" s="85">
        <v>44876.746729741382</v>
      </c>
      <c r="C7" s="85">
        <v>50696.808101346047</v>
      </c>
      <c r="D7" s="85">
        <v>43049.271178617033</v>
      </c>
      <c r="E7" s="85">
        <v>46020.178177656948</v>
      </c>
      <c r="F7" s="85">
        <v>53343.533392609606</v>
      </c>
      <c r="G7" s="85">
        <v>61865.336823142708</v>
      </c>
      <c r="H7" s="85">
        <v>63233.394130580935</v>
      </c>
      <c r="I7" s="85">
        <v>63154.720914426522</v>
      </c>
      <c r="J7" s="85">
        <v>71538.563999999998</v>
      </c>
      <c r="K7" s="85">
        <v>76476.978000000003</v>
      </c>
      <c r="L7" s="85">
        <v>82158.343999999997</v>
      </c>
      <c r="M7" s="85">
        <v>94477.634000000005</v>
      </c>
      <c r="N7" s="85">
        <v>103605.11599999999</v>
      </c>
      <c r="O7" s="85">
        <v>44597.219999999994</v>
      </c>
      <c r="P7" s="85">
        <v>45617.235999999997</v>
      </c>
      <c r="Q7" s="85">
        <v>91150.803</v>
      </c>
      <c r="R7" s="85">
        <v>98961.85159370894</v>
      </c>
    </row>
    <row r="8" spans="1:18" ht="15" customHeight="1" x14ac:dyDescent="0.25">
      <c r="A8" s="82" t="s">
        <v>87</v>
      </c>
      <c r="B8" s="83">
        <v>2221.9104915713519</v>
      </c>
      <c r="C8" s="83">
        <v>3088.6297445617856</v>
      </c>
      <c r="D8" s="83">
        <v>2844.296888802277</v>
      </c>
      <c r="E8" s="83">
        <v>4121.2151214443438</v>
      </c>
      <c r="F8" s="83">
        <v>5335.8248154163857</v>
      </c>
      <c r="G8" s="83">
        <v>4968.249515196354</v>
      </c>
      <c r="H8" s="83">
        <v>6019.9298170397506</v>
      </c>
      <c r="I8" s="83">
        <v>7381.6460157442971</v>
      </c>
      <c r="J8" s="83">
        <v>13903.394000000002</v>
      </c>
      <c r="K8" s="83">
        <v>12412.710999999999</v>
      </c>
      <c r="L8" s="83">
        <v>13944.048000000001</v>
      </c>
      <c r="M8" s="83">
        <v>23163.574999999997</v>
      </c>
      <c r="N8" s="83">
        <v>22792.983</v>
      </c>
      <c r="O8" s="83">
        <v>10518.619000000001</v>
      </c>
      <c r="P8" s="83">
        <v>14338.09</v>
      </c>
      <c r="Q8" s="83">
        <v>27042.296000000002</v>
      </c>
      <c r="R8" s="83">
        <v>26191.313029640001</v>
      </c>
    </row>
    <row r="9" spans="1:18" ht="15" customHeight="1" x14ac:dyDescent="0.25">
      <c r="A9" s="82" t="s">
        <v>88</v>
      </c>
      <c r="B9" s="83">
        <v>42654.836238170028</v>
      </c>
      <c r="C9" s="83">
        <v>47608.178356784265</v>
      </c>
      <c r="D9" s="83">
        <v>40204.974289814745</v>
      </c>
      <c r="E9" s="83">
        <v>41898.963056212604</v>
      </c>
      <c r="F9" s="83">
        <v>48007.708577193218</v>
      </c>
      <c r="G9" s="83">
        <v>56897.087307946356</v>
      </c>
      <c r="H9" s="83">
        <v>57213.464313541175</v>
      </c>
      <c r="I9" s="83">
        <v>55773.074898682222</v>
      </c>
      <c r="J9" s="83">
        <v>57635.17</v>
      </c>
      <c r="K9" s="83">
        <v>64064.267</v>
      </c>
      <c r="L9" s="83">
        <v>68214.296000000002</v>
      </c>
      <c r="M9" s="83">
        <v>71314.058999999994</v>
      </c>
      <c r="N9" s="83">
        <v>80812.133000000002</v>
      </c>
      <c r="O9" s="83">
        <v>34078.601000000002</v>
      </c>
      <c r="P9" s="83">
        <v>31279.146000000001</v>
      </c>
      <c r="Q9" s="83">
        <v>64108.506999999998</v>
      </c>
      <c r="R9" s="83">
        <v>72770.53856406892</v>
      </c>
    </row>
    <row r="10" spans="1:18" ht="15" customHeight="1" x14ac:dyDescent="0.25">
      <c r="A10" s="87" t="s">
        <v>89</v>
      </c>
      <c r="B10" s="85">
        <v>80402.719906030732</v>
      </c>
      <c r="C10" s="85">
        <v>83596.860850510508</v>
      </c>
      <c r="D10" s="85">
        <v>76236.004821744733</v>
      </c>
      <c r="E10" s="85">
        <v>83981.735697632612</v>
      </c>
      <c r="F10" s="85">
        <v>93598.203712264571</v>
      </c>
      <c r="G10" s="85">
        <v>87829.556114005842</v>
      </c>
      <c r="H10" s="85">
        <v>82003.063072830861</v>
      </c>
      <c r="I10" s="85">
        <v>91651.551631282724</v>
      </c>
      <c r="J10" s="85">
        <v>91952.361000000004</v>
      </c>
      <c r="K10" s="85">
        <v>99402.290999999997</v>
      </c>
      <c r="L10" s="85">
        <v>113238.647</v>
      </c>
      <c r="M10" s="85">
        <v>123594.89500000002</v>
      </c>
      <c r="N10" s="85">
        <v>126215.19500000001</v>
      </c>
      <c r="O10" s="85">
        <v>93625.96</v>
      </c>
      <c r="P10" s="85">
        <v>102530.167</v>
      </c>
      <c r="Q10" s="85">
        <v>137394.212</v>
      </c>
      <c r="R10" s="85">
        <v>145421.08871477534</v>
      </c>
    </row>
    <row r="11" spans="1:18" ht="15" customHeight="1" x14ac:dyDescent="0.25">
      <c r="A11" s="82" t="s">
        <v>90</v>
      </c>
      <c r="B11" s="83">
        <v>62344.422428148238</v>
      </c>
      <c r="C11" s="83">
        <v>64005.278248714654</v>
      </c>
      <c r="D11" s="83">
        <v>56989.559216505186</v>
      </c>
      <c r="E11" s="83">
        <v>64446.756691194612</v>
      </c>
      <c r="F11" s="83">
        <v>74630.614498560797</v>
      </c>
      <c r="G11" s="83">
        <v>65430.356995728034</v>
      </c>
      <c r="H11" s="83">
        <v>59576.857258874814</v>
      </c>
      <c r="I11" s="83">
        <v>67807.067114409889</v>
      </c>
      <c r="J11" s="83">
        <v>68101.054999999978</v>
      </c>
      <c r="K11" s="83">
        <v>72905.217000000004</v>
      </c>
      <c r="L11" s="83">
        <v>87221.884999999995</v>
      </c>
      <c r="M11" s="83">
        <v>93938.167000000001</v>
      </c>
      <c r="N11" s="83">
        <v>96480.406000000003</v>
      </c>
      <c r="O11" s="83">
        <v>75897.467999999993</v>
      </c>
      <c r="P11" s="83">
        <v>85968.902000000002</v>
      </c>
      <c r="Q11" s="83">
        <v>117900.132</v>
      </c>
      <c r="R11" s="83">
        <v>117093.51672257</v>
      </c>
    </row>
    <row r="12" spans="1:18" ht="15" customHeight="1" x14ac:dyDescent="0.25">
      <c r="A12" s="82" t="s">
        <v>91</v>
      </c>
      <c r="B12" s="83">
        <v>18058.29747788249</v>
      </c>
      <c r="C12" s="83">
        <v>19591.582601795846</v>
      </c>
      <c r="D12" s="83">
        <v>19246.445605239558</v>
      </c>
      <c r="E12" s="83">
        <v>19534.979006437992</v>
      </c>
      <c r="F12" s="83">
        <v>18967.589213703774</v>
      </c>
      <c r="G12" s="83">
        <v>22399.199118277822</v>
      </c>
      <c r="H12" s="83">
        <v>22426.205813956061</v>
      </c>
      <c r="I12" s="83">
        <v>23844.484516872821</v>
      </c>
      <c r="J12" s="83">
        <v>23851.305999999997</v>
      </c>
      <c r="K12" s="83">
        <v>26497.074000000001</v>
      </c>
      <c r="L12" s="83">
        <v>26016.761999999999</v>
      </c>
      <c r="M12" s="83">
        <v>29656.728000000006</v>
      </c>
      <c r="N12" s="83">
        <v>29734.789000000001</v>
      </c>
      <c r="O12" s="83">
        <v>17728.491999999995</v>
      </c>
      <c r="P12" s="83">
        <v>16561.264999999999</v>
      </c>
      <c r="Q12" s="83">
        <v>19494.080000000002</v>
      </c>
      <c r="R12" s="83">
        <v>28327.571992205303</v>
      </c>
    </row>
    <row r="13" spans="1:18" ht="15" customHeight="1" x14ac:dyDescent="0.25">
      <c r="A13" s="88" t="s">
        <v>93</v>
      </c>
      <c r="B13" s="89">
        <v>132984.30100000001</v>
      </c>
      <c r="C13" s="89">
        <v>147629.989</v>
      </c>
      <c r="D13" s="89">
        <v>148252.37199999997</v>
      </c>
      <c r="E13" s="89">
        <v>151962.90999999997</v>
      </c>
      <c r="F13" s="89">
        <v>162265.34599999999</v>
      </c>
      <c r="G13" s="89">
        <v>165135.16899999999</v>
      </c>
      <c r="H13" s="89">
        <v>168546.70199999999</v>
      </c>
      <c r="I13" s="89">
        <v>169550.647</v>
      </c>
      <c r="J13" s="89">
        <v>173910.81399999995</v>
      </c>
      <c r="K13" s="89">
        <v>184402.07499999998</v>
      </c>
      <c r="L13" s="89">
        <v>195295.17600000001</v>
      </c>
      <c r="M13" s="89">
        <v>205986.23700000002</v>
      </c>
      <c r="N13" s="89">
        <v>221828.58900000001</v>
      </c>
      <c r="O13" s="89">
        <v>176319.79699999999</v>
      </c>
      <c r="P13" s="89">
        <v>191268.85399999999</v>
      </c>
      <c r="Q13" s="89">
        <v>235627.66</v>
      </c>
      <c r="R13" s="89">
        <v>257955.01044840892</v>
      </c>
    </row>
    <row r="14" spans="1:18" ht="15" customHeight="1" x14ac:dyDescent="0.25">
      <c r="A14" s="90"/>
    </row>
    <row r="15" spans="1:18" ht="15" customHeight="1" x14ac:dyDescent="0.25">
      <c r="A15" s="110" t="s">
        <v>127</v>
      </c>
      <c r="B15" s="111"/>
      <c r="C15" s="79">
        <v>2008</v>
      </c>
      <c r="D15" s="79">
        <v>2009</v>
      </c>
      <c r="E15" s="79">
        <v>2010</v>
      </c>
      <c r="F15" s="79">
        <v>2011</v>
      </c>
      <c r="G15" s="79">
        <v>2012</v>
      </c>
      <c r="H15" s="79">
        <v>2013</v>
      </c>
      <c r="I15" s="79">
        <v>2014</v>
      </c>
      <c r="J15" s="79">
        <v>2015</v>
      </c>
      <c r="K15" s="79">
        <v>2016</v>
      </c>
      <c r="L15" s="79">
        <v>2017</v>
      </c>
      <c r="M15" s="79">
        <v>2018</v>
      </c>
      <c r="N15" s="107">
        <v>2019</v>
      </c>
      <c r="O15" s="107">
        <v>2020</v>
      </c>
      <c r="P15" s="107">
        <v>2021</v>
      </c>
      <c r="Q15" s="107">
        <v>2022</v>
      </c>
      <c r="R15" s="107" t="s">
        <v>137</v>
      </c>
    </row>
    <row r="16" spans="1:18" ht="15" customHeight="1" x14ac:dyDescent="0.25">
      <c r="A16" s="80" t="s">
        <v>83</v>
      </c>
      <c r="B16" s="108"/>
      <c r="C16" s="91">
        <f t="shared" ref="C16:R26" si="0">+(C3/B3-1)*100</f>
        <v>6.6906041966971364</v>
      </c>
      <c r="D16" s="91">
        <f t="shared" si="0"/>
        <v>6.5709710124724818</v>
      </c>
      <c r="E16" s="91">
        <f t="shared" si="0"/>
        <v>1.2365040753745005</v>
      </c>
      <c r="F16" s="91">
        <f t="shared" si="0"/>
        <v>6.6089836473486985</v>
      </c>
      <c r="G16" s="91">
        <f t="shared" si="0"/>
        <v>2.5621328236794971</v>
      </c>
      <c r="H16" s="91">
        <f t="shared" si="0"/>
        <v>2.8641828568592542</v>
      </c>
      <c r="I16" s="91">
        <f t="shared" si="0"/>
        <v>1.4164388886513724</v>
      </c>
      <c r="J16" s="91">
        <f t="shared" si="0"/>
        <v>2.8425852731698509</v>
      </c>
      <c r="K16" s="91">
        <f t="shared" si="0"/>
        <v>8.4235869106224825</v>
      </c>
      <c r="L16" s="91">
        <f t="shared" si="0"/>
        <v>9.3848201790386998</v>
      </c>
      <c r="M16" s="91">
        <f t="shared" si="0"/>
        <v>5.4966348534614795</v>
      </c>
      <c r="N16" s="91">
        <f t="shared" si="0"/>
        <v>7.8292270578644629</v>
      </c>
      <c r="O16" s="91">
        <f t="shared" si="0"/>
        <v>-9.4445251337121565</v>
      </c>
      <c r="P16" s="91">
        <f t="shared" si="0"/>
        <v>11.947352939873635</v>
      </c>
      <c r="Q16" s="91">
        <f t="shared" si="0"/>
        <v>18.047679310368103</v>
      </c>
      <c r="R16" s="91">
        <f t="shared" si="0"/>
        <v>9.6358019827696317</v>
      </c>
    </row>
    <row r="17" spans="1:18" ht="15" customHeight="1" x14ac:dyDescent="0.25">
      <c r="A17" s="82" t="s">
        <v>84</v>
      </c>
      <c r="C17" s="92">
        <f t="shared" si="0"/>
        <v>6.6641135928814155</v>
      </c>
      <c r="D17" s="92">
        <f t="shared" si="0"/>
        <v>5.9201763875262881</v>
      </c>
      <c r="E17" s="92">
        <f t="shared" si="0"/>
        <v>0.56057474022379594</v>
      </c>
      <c r="F17" s="92">
        <f t="shared" si="0"/>
        <v>6.3814974737881558</v>
      </c>
      <c r="G17" s="92">
        <f t="shared" si="0"/>
        <v>5.150353876548075</v>
      </c>
      <c r="H17" s="92">
        <f t="shared" si="0"/>
        <v>2.7142145566385389</v>
      </c>
      <c r="I17" s="92">
        <f t="shared" si="0"/>
        <v>-1.5923824826424848E-2</v>
      </c>
      <c r="J17" s="92">
        <f t="shared" si="0"/>
        <v>2.156651712071489</v>
      </c>
      <c r="K17" s="92">
        <f t="shared" si="0"/>
        <v>9.9422421317740817</v>
      </c>
      <c r="L17" s="92">
        <f t="shared" si="0"/>
        <v>13.874928817111121</v>
      </c>
      <c r="M17" s="92">
        <f t="shared" si="0"/>
        <v>4.9485711284258382</v>
      </c>
      <c r="N17" s="92">
        <f t="shared" si="0"/>
        <v>5.2170074549021894</v>
      </c>
      <c r="O17" s="92">
        <f t="shared" si="0"/>
        <v>-13.190493202489783</v>
      </c>
      <c r="P17" s="92">
        <f t="shared" si="0"/>
        <v>11.894627851593032</v>
      </c>
      <c r="Q17" s="92">
        <f t="shared" si="0"/>
        <v>23.131602398589667</v>
      </c>
      <c r="R17" s="92">
        <f t="shared" si="0"/>
        <v>10.571619577501368</v>
      </c>
    </row>
    <row r="18" spans="1:18" ht="15" customHeight="1" x14ac:dyDescent="0.25">
      <c r="A18" s="84" t="s">
        <v>143</v>
      </c>
      <c r="B18" s="108"/>
      <c r="C18" s="93">
        <f t="shared" si="0"/>
        <v>6.7757048094621686</v>
      </c>
      <c r="D18" s="93">
        <f t="shared" si="0"/>
        <v>8.6594526867294306</v>
      </c>
      <c r="E18" s="93">
        <f t="shared" si="0"/>
        <v>3.3509626872063158</v>
      </c>
      <c r="F18" s="93">
        <f t="shared" si="0"/>
        <v>7.301398092955802</v>
      </c>
      <c r="G18" s="93">
        <f t="shared" si="0"/>
        <v>-5.2482657732925038</v>
      </c>
      <c r="H18" s="93">
        <f t="shared" si="0"/>
        <v>3.3664038620812242</v>
      </c>
      <c r="I18" s="93">
        <f t="shared" si="0"/>
        <v>6.1829384039594482</v>
      </c>
      <c r="J18" s="93">
        <f t="shared" si="0"/>
        <v>4.9919231750430004</v>
      </c>
      <c r="K18" s="93">
        <f t="shared" si="0"/>
        <v>3.7934632362169429</v>
      </c>
      <c r="L18" s="93">
        <f t="shared" si="0"/>
        <v>-5.1157419788545493</v>
      </c>
      <c r="M18" s="93">
        <f t="shared" si="0"/>
        <v>7.6208230988094261</v>
      </c>
      <c r="N18" s="93">
        <f t="shared" si="0"/>
        <v>17.702288690194813</v>
      </c>
      <c r="O18" s="93">
        <f t="shared" si="0"/>
        <v>3.211789793788089</v>
      </c>
      <c r="P18" s="93">
        <f t="shared" si="0"/>
        <v>12.097182842395981</v>
      </c>
      <c r="Q18" s="93">
        <f t="shared" si="0"/>
        <v>3.6267020831850072</v>
      </c>
      <c r="R18" s="93">
        <f t="shared" si="0"/>
        <v>6.481634283820159</v>
      </c>
    </row>
    <row r="19" spans="1:18" ht="15" customHeight="1" x14ac:dyDescent="0.25">
      <c r="A19" s="86" t="s">
        <v>85</v>
      </c>
      <c r="C19" s="92">
        <f t="shared" si="0"/>
        <v>7.8763642703486569</v>
      </c>
      <c r="D19" s="92">
        <f t="shared" si="0"/>
        <v>-9.5810736250043878</v>
      </c>
      <c r="E19" s="92">
        <f t="shared" si="0"/>
        <v>11.416058270030248</v>
      </c>
      <c r="F19" s="92">
        <f t="shared" si="0"/>
        <v>6.6726154991823883</v>
      </c>
      <c r="G19" s="92">
        <f t="shared" si="0"/>
        <v>-20.229189069436369</v>
      </c>
      <c r="H19" s="92">
        <f t="shared" si="0"/>
        <v>-13.058440122552106</v>
      </c>
      <c r="I19" s="92">
        <f t="shared" si="0"/>
        <v>17.398773877379426</v>
      </c>
      <c r="J19" s="92">
        <f t="shared" si="0"/>
        <v>-12.919307153788528</v>
      </c>
      <c r="K19" s="92">
        <f t="shared" si="0"/>
        <v>1.9086046040485805</v>
      </c>
      <c r="L19" s="92">
        <f t="shared" si="0"/>
        <v>8.6076893144292566</v>
      </c>
      <c r="M19" s="92">
        <f t="shared" si="0"/>
        <v>-0.99936813284225989</v>
      </c>
      <c r="N19" s="92">
        <f t="shared" si="0"/>
        <v>-8.1933522384914692</v>
      </c>
      <c r="O19" s="92">
        <f t="shared" si="0"/>
        <v>-1.7568926203149204</v>
      </c>
      <c r="P19" s="92">
        <f t="shared" si="0"/>
        <v>3.9381712994489337</v>
      </c>
      <c r="Q19" s="92">
        <f t="shared" si="0"/>
        <v>-2.8688016818542939</v>
      </c>
      <c r="R19" s="92">
        <f t="shared" si="0"/>
        <v>0.67944514801561162</v>
      </c>
    </row>
    <row r="20" spans="1:18" ht="15" customHeight="1" x14ac:dyDescent="0.25">
      <c r="A20" s="87" t="s">
        <v>86</v>
      </c>
      <c r="B20" s="108"/>
      <c r="C20" s="93">
        <f t="shared" si="0"/>
        <v>12.968991283290832</v>
      </c>
      <c r="D20" s="93">
        <f t="shared" si="0"/>
        <v>-15.084848946389517</v>
      </c>
      <c r="E20" s="93">
        <f t="shared" si="0"/>
        <v>6.9011783886264499</v>
      </c>
      <c r="F20" s="93">
        <f t="shared" si="0"/>
        <v>15.913356933737788</v>
      </c>
      <c r="G20" s="93">
        <f t="shared" si="0"/>
        <v>15.975326133371093</v>
      </c>
      <c r="H20" s="93">
        <f t="shared" si="0"/>
        <v>2.2113470607121322</v>
      </c>
      <c r="I20" s="93">
        <f t="shared" si="0"/>
        <v>-0.12441719638194293</v>
      </c>
      <c r="J20" s="93">
        <f t="shared" si="0"/>
        <v>13.275085320911217</v>
      </c>
      <c r="K20" s="93">
        <f t="shared" si="0"/>
        <v>6.9031494677472161</v>
      </c>
      <c r="L20" s="93">
        <f t="shared" si="0"/>
        <v>7.4288578714498898</v>
      </c>
      <c r="M20" s="93">
        <f t="shared" si="0"/>
        <v>14.994569510797362</v>
      </c>
      <c r="N20" s="93">
        <f t="shared" si="0"/>
        <v>9.6609976494542504</v>
      </c>
      <c r="O20" s="93">
        <f t="shared" si="0"/>
        <v>-56.954616024946112</v>
      </c>
      <c r="P20" s="93">
        <f t="shared" si="0"/>
        <v>2.2871739538921965</v>
      </c>
      <c r="Q20" s="93">
        <f t="shared" si="0"/>
        <v>99.816584678650869</v>
      </c>
      <c r="R20" s="93">
        <f t="shared" si="0"/>
        <v>8.5693689321737931</v>
      </c>
    </row>
    <row r="21" spans="1:18" ht="15" customHeight="1" x14ac:dyDescent="0.25">
      <c r="A21" s="82" t="s">
        <v>87</v>
      </c>
      <c r="C21" s="92">
        <f t="shared" si="0"/>
        <v>39.007838357047554</v>
      </c>
      <c r="D21" s="92">
        <f t="shared" si="0"/>
        <v>-7.9107201563965557</v>
      </c>
      <c r="E21" s="92">
        <f t="shared" si="0"/>
        <v>44.893985493187131</v>
      </c>
      <c r="F21" s="92">
        <f t="shared" si="0"/>
        <v>29.472125530451887</v>
      </c>
      <c r="G21" s="92">
        <f t="shared" si="0"/>
        <v>-6.8888187475350531</v>
      </c>
      <c r="H21" s="92">
        <f t="shared" si="0"/>
        <v>21.168025048392369</v>
      </c>
      <c r="I21" s="92">
        <f t="shared" si="0"/>
        <v>22.62013412266257</v>
      </c>
      <c r="J21" s="92">
        <f t="shared" si="0"/>
        <v>88.350863348709524</v>
      </c>
      <c r="K21" s="92">
        <f t="shared" si="0"/>
        <v>-10.721720178540595</v>
      </c>
      <c r="L21" s="92">
        <f t="shared" si="0"/>
        <v>12.336845673761365</v>
      </c>
      <c r="M21" s="92">
        <f t="shared" si="0"/>
        <v>66.118009633931237</v>
      </c>
      <c r="N21" s="92">
        <f t="shared" si="0"/>
        <v>-1.5998912085029904</v>
      </c>
      <c r="O21" s="92">
        <f t="shared" si="0"/>
        <v>-53.851503333284633</v>
      </c>
      <c r="P21" s="92">
        <f t="shared" si="0"/>
        <v>36.311525305745931</v>
      </c>
      <c r="Q21" s="92">
        <f t="shared" si="0"/>
        <v>88.60459098806048</v>
      </c>
      <c r="R21" s="92">
        <f t="shared" si="0"/>
        <v>-3.1468591659524758</v>
      </c>
    </row>
    <row r="22" spans="1:18" ht="15" customHeight="1" x14ac:dyDescent="0.25">
      <c r="A22" s="82" t="s">
        <v>88</v>
      </c>
      <c r="C22" s="92">
        <f t="shared" si="0"/>
        <v>11.612615486217015</v>
      </c>
      <c r="D22" s="92">
        <f t="shared" si="0"/>
        <v>-15.550277961674098</v>
      </c>
      <c r="E22" s="92">
        <f t="shared" si="0"/>
        <v>4.2133810463025334</v>
      </c>
      <c r="F22" s="92">
        <f t="shared" si="0"/>
        <v>14.57970573826608</v>
      </c>
      <c r="G22" s="92">
        <f t="shared" si="0"/>
        <v>18.516565347957826</v>
      </c>
      <c r="H22" s="92">
        <f t="shared" si="0"/>
        <v>0.55605132101486099</v>
      </c>
      <c r="I22" s="92">
        <f t="shared" si="0"/>
        <v>-2.517570701479166</v>
      </c>
      <c r="J22" s="92">
        <f t="shared" si="0"/>
        <v>3.3386990132792116</v>
      </c>
      <c r="K22" s="92">
        <f t="shared" si="0"/>
        <v>11.154815714085696</v>
      </c>
      <c r="L22" s="92">
        <f t="shared" si="0"/>
        <v>6.4779153720747384</v>
      </c>
      <c r="M22" s="92">
        <f t="shared" si="0"/>
        <v>4.544154498054187</v>
      </c>
      <c r="N22" s="92">
        <f t="shared" si="0"/>
        <v>13.318655722569384</v>
      </c>
      <c r="O22" s="92">
        <f t="shared" si="0"/>
        <v>-57.829845921775139</v>
      </c>
      <c r="P22" s="92">
        <f t="shared" si="0"/>
        <v>-8.2147004802221808</v>
      </c>
      <c r="Q22" s="92">
        <f t="shared" si="0"/>
        <v>104.95606561636946</v>
      </c>
      <c r="R22" s="92">
        <f t="shared" si="0"/>
        <v>13.511516598052919</v>
      </c>
    </row>
    <row r="23" spans="1:18" ht="15" customHeight="1" x14ac:dyDescent="0.25">
      <c r="A23" s="87" t="s">
        <v>89</v>
      </c>
      <c r="B23" s="108"/>
      <c r="C23" s="93">
        <f t="shared" si="0"/>
        <v>3.9726777255954415</v>
      </c>
      <c r="D23" s="93">
        <f t="shared" si="0"/>
        <v>-8.8051823404333263</v>
      </c>
      <c r="E23" s="93">
        <f t="shared" si="0"/>
        <v>10.160200411864405</v>
      </c>
      <c r="F23" s="93">
        <f t="shared" si="0"/>
        <v>11.450665951052773</v>
      </c>
      <c r="G23" s="93">
        <f t="shared" si="0"/>
        <v>-6.1632033195769935</v>
      </c>
      <c r="H23" s="93">
        <f t="shared" si="0"/>
        <v>-6.6338637002924088</v>
      </c>
      <c r="I23" s="93">
        <f t="shared" si="0"/>
        <v>11.766009947558388</v>
      </c>
      <c r="J23" s="93">
        <f t="shared" si="0"/>
        <v>0.32820979390228988</v>
      </c>
      <c r="K23" s="93">
        <f t="shared" si="0"/>
        <v>8.1019453105722903</v>
      </c>
      <c r="L23" s="93">
        <f t="shared" si="0"/>
        <v>13.919554429585524</v>
      </c>
      <c r="M23" s="93">
        <f t="shared" si="0"/>
        <v>9.1455066572810892</v>
      </c>
      <c r="N23" s="93">
        <f t="shared" si="0"/>
        <v>2.1200713832072005</v>
      </c>
      <c r="O23" s="93">
        <f t="shared" si="0"/>
        <v>-25.820373687969976</v>
      </c>
      <c r="P23" s="93">
        <f t="shared" si="0"/>
        <v>9.510403952066282</v>
      </c>
      <c r="Q23" s="93">
        <f t="shared" si="0"/>
        <v>34.00369473698408</v>
      </c>
      <c r="R23" s="93">
        <f t="shared" si="0"/>
        <v>5.8422233352707353</v>
      </c>
    </row>
    <row r="24" spans="1:18" ht="15" customHeight="1" x14ac:dyDescent="0.25">
      <c r="A24" s="33" t="s">
        <v>90</v>
      </c>
      <c r="C24" s="92">
        <f t="shared" si="0"/>
        <v>2.6640006529542459</v>
      </c>
      <c r="D24" s="92">
        <f t="shared" si="0"/>
        <v>-10.961156992314702</v>
      </c>
      <c r="E24" s="92">
        <f t="shared" si="0"/>
        <v>13.085199424616167</v>
      </c>
      <c r="F24" s="92">
        <f t="shared" si="0"/>
        <v>15.801971007111382</v>
      </c>
      <c r="G24" s="92">
        <f t="shared" si="0"/>
        <v>-12.327725779358534</v>
      </c>
      <c r="H24" s="92">
        <f t="shared" si="0"/>
        <v>-8.946152834280575</v>
      </c>
      <c r="I24" s="92">
        <f t="shared" si="0"/>
        <v>13.814441100464503</v>
      </c>
      <c r="J24" s="92">
        <f t="shared" si="0"/>
        <v>0.43356525816704572</v>
      </c>
      <c r="K24" s="92">
        <f t="shared" si="0"/>
        <v>7.0544604632043262</v>
      </c>
      <c r="L24" s="92">
        <f t="shared" si="0"/>
        <v>19.637371081413811</v>
      </c>
      <c r="M24" s="92">
        <f t="shared" si="0"/>
        <v>7.7002256945031711</v>
      </c>
      <c r="N24" s="92">
        <f t="shared" si="0"/>
        <v>2.7062897661181751</v>
      </c>
      <c r="O24" s="92">
        <f t="shared" si="0"/>
        <v>-21.333801186533165</v>
      </c>
      <c r="P24" s="92">
        <f t="shared" si="0"/>
        <v>13.269789184535119</v>
      </c>
      <c r="Q24" s="92">
        <f t="shared" si="0"/>
        <v>37.142768207043055</v>
      </c>
      <c r="R24" s="92">
        <f t="shared" si="0"/>
        <v>-0.68415129291797827</v>
      </c>
    </row>
    <row r="25" spans="1:18" ht="15" customHeight="1" x14ac:dyDescent="0.25">
      <c r="A25" s="82" t="s">
        <v>91</v>
      </c>
      <c r="C25" s="92">
        <f t="shared" si="0"/>
        <v>8.4907512781384753</v>
      </c>
      <c r="D25" s="92">
        <f t="shared" si="0"/>
        <v>-1.7616596043887323</v>
      </c>
      <c r="E25" s="92">
        <f t="shared" si="0"/>
        <v>1.4991516205978606</v>
      </c>
      <c r="F25" s="92">
        <f t="shared" si="0"/>
        <v>-2.9044812003495291</v>
      </c>
      <c r="G25" s="92">
        <f t="shared" si="0"/>
        <v>18.091966595811581</v>
      </c>
      <c r="H25" s="92">
        <f t="shared" si="0"/>
        <v>0.1205699165208074</v>
      </c>
      <c r="I25" s="92">
        <f t="shared" si="0"/>
        <v>6.3242026523904871</v>
      </c>
      <c r="J25" s="92">
        <f t="shared" si="0"/>
        <v>2.8608222259318694E-2</v>
      </c>
      <c r="K25" s="92">
        <f t="shared" si="0"/>
        <v>11.092759448895606</v>
      </c>
      <c r="L25" s="92">
        <f t="shared" si="0"/>
        <v>-1.812698262457213</v>
      </c>
      <c r="M25" s="92">
        <f t="shared" si="0"/>
        <v>13.990849437758657</v>
      </c>
      <c r="N25" s="92">
        <f t="shared" si="0"/>
        <v>0.26321514632361431</v>
      </c>
      <c r="O25" s="92">
        <f t="shared" si="0"/>
        <v>-40.37794584653016</v>
      </c>
      <c r="P25" s="92">
        <f t="shared" si="0"/>
        <v>-6.5839045983155042</v>
      </c>
      <c r="Q25" s="92">
        <f t="shared" si="0"/>
        <v>17.708882745370012</v>
      </c>
      <c r="R25" s="92">
        <f t="shared" si="0"/>
        <v>45.313715713720782</v>
      </c>
    </row>
    <row r="26" spans="1:18" ht="15" customHeight="1" x14ac:dyDescent="0.25">
      <c r="A26" s="88" t="s">
        <v>81</v>
      </c>
      <c r="B26" s="109"/>
      <c r="C26" s="94">
        <f t="shared" si="0"/>
        <v>11.013095448010812</v>
      </c>
      <c r="D26" s="94">
        <f t="shared" si="0"/>
        <v>0.42158304299539928</v>
      </c>
      <c r="E26" s="94">
        <f t="shared" si="0"/>
        <v>2.5028523658292556</v>
      </c>
      <c r="F26" s="94">
        <f t="shared" si="0"/>
        <v>6.7795727260026917</v>
      </c>
      <c r="G26" s="94">
        <f t="shared" si="0"/>
        <v>1.7685988233125283</v>
      </c>
      <c r="H26" s="94">
        <f t="shared" si="0"/>
        <v>2.0659033570250562</v>
      </c>
      <c r="I26" s="94">
        <f t="shared" si="0"/>
        <v>0.5956479646810342</v>
      </c>
      <c r="J26" s="94">
        <f t="shared" si="0"/>
        <v>2.5716015109042756</v>
      </c>
      <c r="K26" s="94">
        <f t="shared" si="0"/>
        <v>6.0325524093056249</v>
      </c>
      <c r="L26" s="94">
        <f t="shared" si="0"/>
        <v>5.9072551108766191</v>
      </c>
      <c r="M26" s="94">
        <f t="shared" si="0"/>
        <v>5.4743087970590798</v>
      </c>
      <c r="N26" s="94">
        <f t="shared" si="0"/>
        <v>7.6909759752540996</v>
      </c>
      <c r="O26" s="94">
        <f t="shared" si="0"/>
        <v>-20.515296159594655</v>
      </c>
      <c r="P26" s="94">
        <f t="shared" si="0"/>
        <v>8.4783769346104663</v>
      </c>
      <c r="Q26" s="94">
        <f>+(Q13/P13-1)*100</f>
        <v>23.191860604758997</v>
      </c>
      <c r="R26" s="94">
        <f>+(R13/Q13-1)*100</f>
        <v>9.4756916265301463</v>
      </c>
    </row>
    <row r="28" spans="1:18" ht="15" customHeight="1" x14ac:dyDescent="0.25">
      <c r="A28" s="34" t="s">
        <v>122</v>
      </c>
    </row>
    <row r="29" spans="1:18" ht="15" customHeight="1" x14ac:dyDescent="0.25">
      <c r="A29" s="32" t="s">
        <v>116</v>
      </c>
    </row>
    <row r="30" spans="1:18" ht="15" customHeight="1" x14ac:dyDescent="0.25">
      <c r="A30" s="86" t="s">
        <v>145</v>
      </c>
    </row>
  </sheetData>
  <pageMargins left="0.7" right="0.7" top="0.91812499999999997" bottom="0.75" header="0.3" footer="0.3"/>
  <pageSetup paperSize="9" scale="71" orientation="landscape" horizontalDpi="4294967295" verticalDpi="4294967295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</sheetPr>
  <dimension ref="A1:S31"/>
  <sheetViews>
    <sheetView showGridLines="0" view="pageLayout" zoomScale="98" zoomScaleNormal="100" zoomScalePageLayoutView="98" workbookViewId="0">
      <selection activeCell="W36" sqref="W36:X38"/>
    </sheetView>
  </sheetViews>
  <sheetFormatPr defaultColWidth="9.140625" defaultRowHeight="15" customHeight="1" x14ac:dyDescent="0.25"/>
  <cols>
    <col min="1" max="1" width="31.28515625" style="86" customWidth="1"/>
    <col min="2" max="17" width="8.42578125" style="34" bestFit="1" customWidth="1"/>
    <col min="18" max="18" width="8.42578125" style="34" customWidth="1"/>
    <col min="19" max="16384" width="9.140625" style="34"/>
  </cols>
  <sheetData>
    <row r="1" spans="1:19" ht="15" customHeight="1" x14ac:dyDescent="0.25">
      <c r="A1" s="76" t="s">
        <v>142</v>
      </c>
    </row>
    <row r="2" spans="1:19" ht="15" customHeight="1" x14ac:dyDescent="0.25">
      <c r="A2" s="77"/>
      <c r="B2" s="78">
        <v>2007</v>
      </c>
      <c r="C2" s="78">
        <v>2008</v>
      </c>
      <c r="D2" s="78">
        <v>2009</v>
      </c>
      <c r="E2" s="78">
        <v>2010</v>
      </c>
      <c r="F2" s="78">
        <v>2011</v>
      </c>
      <c r="G2" s="78">
        <v>2012</v>
      </c>
      <c r="H2" s="78">
        <v>2013</v>
      </c>
      <c r="I2" s="78">
        <v>2014</v>
      </c>
      <c r="J2" s="78">
        <v>2015</v>
      </c>
      <c r="K2" s="78">
        <v>2016</v>
      </c>
      <c r="L2" s="78">
        <v>2017</v>
      </c>
      <c r="M2" s="78">
        <v>2018</v>
      </c>
      <c r="N2" s="107">
        <v>2019</v>
      </c>
      <c r="O2" s="107">
        <v>2020</v>
      </c>
      <c r="P2" s="107">
        <v>2021</v>
      </c>
      <c r="Q2" s="107">
        <v>2022</v>
      </c>
      <c r="R2" s="107" t="s">
        <v>137</v>
      </c>
    </row>
    <row r="3" spans="1:19" ht="15" customHeight="1" x14ac:dyDescent="0.25">
      <c r="A3" s="80" t="s">
        <v>83</v>
      </c>
      <c r="B3" s="81">
        <v>117951.44121715585</v>
      </c>
      <c r="C3" s="81">
        <v>120508.58711358826</v>
      </c>
      <c r="D3" s="81">
        <v>128023.86576025846</v>
      </c>
      <c r="E3" s="81">
        <v>127441.33085805242</v>
      </c>
      <c r="F3" s="81">
        <v>131464.20992216875</v>
      </c>
      <c r="G3" s="81">
        <v>132823.61058455758</v>
      </c>
      <c r="H3" s="81">
        <v>135235.9745351313</v>
      </c>
      <c r="I3" s="81">
        <v>138213.93646778728</v>
      </c>
      <c r="J3" s="81">
        <v>142654.08699999997</v>
      </c>
      <c r="K3" s="81">
        <v>153849.76999999999</v>
      </c>
      <c r="L3" s="81">
        <v>166730.2396914479</v>
      </c>
      <c r="M3" s="81">
        <v>174327.37287237347</v>
      </c>
      <c r="N3" s="81">
        <v>185880.03859189895</v>
      </c>
      <c r="O3" s="81">
        <v>167145.42939282418</v>
      </c>
      <c r="P3" s="81">
        <v>183965.63604333968</v>
      </c>
      <c r="Q3" s="81">
        <v>201327.99211461341</v>
      </c>
      <c r="R3" s="81">
        <v>212781.88605799759</v>
      </c>
    </row>
    <row r="4" spans="1:19" ht="15" customHeight="1" x14ac:dyDescent="0.25">
      <c r="A4" s="82" t="s">
        <v>84</v>
      </c>
      <c r="B4" s="83">
        <v>90020.961289314495</v>
      </c>
      <c r="C4" s="83">
        <v>91503.918482364737</v>
      </c>
      <c r="D4" s="83">
        <v>96920.917207408333</v>
      </c>
      <c r="E4" s="83">
        <v>95721.962250708457</v>
      </c>
      <c r="F4" s="83">
        <v>97836.613599261094</v>
      </c>
      <c r="G4" s="83">
        <v>101105.89159943158</v>
      </c>
      <c r="H4" s="83">
        <v>102905.59878200135</v>
      </c>
      <c r="I4" s="83">
        <v>104256.91475014173</v>
      </c>
      <c r="J4" s="83">
        <v>107420.68900000006</v>
      </c>
      <c r="K4" s="83">
        <v>117268.67400000009</v>
      </c>
      <c r="L4" s="83">
        <v>133122.90866902424</v>
      </c>
      <c r="M4" s="83">
        <v>138845.09378934404</v>
      </c>
      <c r="N4" s="83">
        <v>144477.41864465651</v>
      </c>
      <c r="O4" s="83">
        <v>124569.90735843411</v>
      </c>
      <c r="P4" s="83">
        <v>137119.38804242414</v>
      </c>
      <c r="Q4" s="83">
        <v>155956.39393513199</v>
      </c>
      <c r="R4" s="83">
        <v>166288.43615873071</v>
      </c>
    </row>
    <row r="5" spans="1:19" ht="15" customHeight="1" x14ac:dyDescent="0.25">
      <c r="A5" s="84" t="s">
        <v>143</v>
      </c>
      <c r="B5" s="85">
        <v>27953.659792654464</v>
      </c>
      <c r="C5" s="85">
        <v>29027.204072962704</v>
      </c>
      <c r="D5" s="85">
        <v>31132.10269507219</v>
      </c>
      <c r="E5" s="85">
        <v>31752.044371811091</v>
      </c>
      <c r="F5" s="85">
        <v>33670.056457751103</v>
      </c>
      <c r="G5" s="85">
        <v>31673.658575748232</v>
      </c>
      <c r="H5" s="85">
        <v>32287.311922292134</v>
      </c>
      <c r="I5" s="85">
        <v>33953.342688689416</v>
      </c>
      <c r="J5" s="85">
        <v>35233.398000000016</v>
      </c>
      <c r="K5" s="85">
        <v>36581.096000000012</v>
      </c>
      <c r="L5" s="85">
        <v>33562.651456590153</v>
      </c>
      <c r="M5" s="85">
        <v>35427.715274638307</v>
      </c>
      <c r="N5" s="85">
        <v>41217.366953861609</v>
      </c>
      <c r="O5" s="85">
        <v>42215.855458615668</v>
      </c>
      <c r="P5" s="85">
        <v>46450.895288684726</v>
      </c>
      <c r="Q5" s="85">
        <v>45169.296816909766</v>
      </c>
      <c r="R5" s="85">
        <v>46314.390050380993</v>
      </c>
    </row>
    <row r="6" spans="1:19" ht="15" customHeight="1" x14ac:dyDescent="0.25">
      <c r="A6" s="86" t="s">
        <v>85</v>
      </c>
      <c r="B6" s="83">
        <v>71430.939917924552</v>
      </c>
      <c r="C6" s="83">
        <v>74260.882547154921</v>
      </c>
      <c r="D6" s="83">
        <v>67120.02242245707</v>
      </c>
      <c r="E6" s="83">
        <v>74278.848920522898</v>
      </c>
      <c r="F6" s="83">
        <v>75607.180461038894</v>
      </c>
      <c r="G6" s="83">
        <v>60226.101505131417</v>
      </c>
      <c r="H6" s="83">
        <v>52531.417726200518</v>
      </c>
      <c r="I6" s="83">
        <v>61583.02414693786</v>
      </c>
      <c r="J6" s="83">
        <v>51670.523999999954</v>
      </c>
      <c r="K6" s="83">
        <v>54496.40499999997</v>
      </c>
      <c r="L6" s="83">
        <v>55771.569115634607</v>
      </c>
      <c r="M6" s="83">
        <v>58020.308043074496</v>
      </c>
      <c r="N6" s="83">
        <v>55870.808290801731</v>
      </c>
      <c r="O6" s="83">
        <v>55916.816229136915</v>
      </c>
      <c r="P6" s="83">
        <v>57274.187568397079</v>
      </c>
      <c r="Q6" s="83">
        <v>51382.124930708946</v>
      </c>
      <c r="R6" s="83">
        <v>39434.407592619493</v>
      </c>
    </row>
    <row r="7" spans="1:19" ht="15" customHeight="1" x14ac:dyDescent="0.25">
      <c r="A7" s="87" t="s">
        <v>86</v>
      </c>
      <c r="B7" s="85">
        <v>52968.289101076436</v>
      </c>
      <c r="C7" s="85">
        <v>57068.705542971191</v>
      </c>
      <c r="D7" s="85">
        <v>47430.2030391835</v>
      </c>
      <c r="E7" s="85">
        <v>50548.415257420798</v>
      </c>
      <c r="F7" s="85">
        <v>55985.839728693572</v>
      </c>
      <c r="G7" s="85">
        <v>63674.245086294104</v>
      </c>
      <c r="H7" s="85">
        <v>63943.870826330261</v>
      </c>
      <c r="I7" s="85">
        <v>63006.551434493747</v>
      </c>
      <c r="J7" s="85">
        <v>71538.564000000013</v>
      </c>
      <c r="K7" s="85">
        <v>77917.258000000031</v>
      </c>
      <c r="L7" s="85">
        <v>85529.732588549799</v>
      </c>
      <c r="M7" s="85">
        <v>96991.65046409973</v>
      </c>
      <c r="N7" s="85">
        <v>105905.93404038808</v>
      </c>
      <c r="O7" s="85">
        <v>46023.270605028316</v>
      </c>
      <c r="P7" s="85">
        <v>44706.342012746092</v>
      </c>
      <c r="Q7" s="85">
        <v>79993.716957493598</v>
      </c>
      <c r="R7" s="85">
        <v>83955.048371158788</v>
      </c>
    </row>
    <row r="8" spans="1:19" ht="15" customHeight="1" x14ac:dyDescent="0.25">
      <c r="A8" s="82" t="s">
        <v>87</v>
      </c>
      <c r="B8" s="83">
        <v>2504.8723611146838</v>
      </c>
      <c r="C8" s="83">
        <v>3259.8930522083447</v>
      </c>
      <c r="D8" s="83">
        <v>2971.9082578983553</v>
      </c>
      <c r="E8" s="83">
        <v>4280.1425618322637</v>
      </c>
      <c r="F8" s="83">
        <v>5383.9073823068602</v>
      </c>
      <c r="G8" s="83">
        <v>4964.8573160429587</v>
      </c>
      <c r="H8" s="83">
        <v>5837.4008405151926</v>
      </c>
      <c r="I8" s="83">
        <v>6972.7345570787211</v>
      </c>
      <c r="J8" s="83">
        <v>13903.393999999995</v>
      </c>
      <c r="K8" s="83">
        <v>14054.890999999996</v>
      </c>
      <c r="L8" s="83">
        <v>18553.960355585248</v>
      </c>
      <c r="M8" s="83">
        <v>29817.492817758961</v>
      </c>
      <c r="N8" s="83">
        <v>29690.749413822537</v>
      </c>
      <c r="O8" s="83">
        <v>14596.056505770912</v>
      </c>
      <c r="P8" s="83">
        <v>17162.077624927195</v>
      </c>
      <c r="Q8" s="83">
        <v>26774.77250475033</v>
      </c>
      <c r="R8" s="83">
        <v>22674.635391114491</v>
      </c>
    </row>
    <row r="9" spans="1:19" ht="15" customHeight="1" x14ac:dyDescent="0.25">
      <c r="A9" s="82" t="s">
        <v>88</v>
      </c>
      <c r="B9" s="83">
        <v>50990.94093136843</v>
      </c>
      <c r="C9" s="83">
        <v>54343.288078510348</v>
      </c>
      <c r="D9" s="83">
        <v>44881.100058553282</v>
      </c>
      <c r="E9" s="83">
        <v>46642.784633585703</v>
      </c>
      <c r="F9" s="83">
        <v>50970.482318964932</v>
      </c>
      <c r="G9" s="83">
        <v>59189.056584438193</v>
      </c>
      <c r="H9" s="83">
        <v>58553.263163889649</v>
      </c>
      <c r="I9" s="83">
        <v>56406.400044255293</v>
      </c>
      <c r="J9" s="83">
        <v>57635.17000000002</v>
      </c>
      <c r="K9" s="83">
        <v>63862.367000000042</v>
      </c>
      <c r="L9" s="83">
        <v>67349.705825988436</v>
      </c>
      <c r="M9" s="83">
        <v>69862.564439126116</v>
      </c>
      <c r="N9" s="83">
        <v>78465.511917675467</v>
      </c>
      <c r="O9" s="83">
        <v>32836.299453551153</v>
      </c>
      <c r="P9" s="83">
        <v>29824.908925974272</v>
      </c>
      <c r="Q9" s="83">
        <v>56499.682747852792</v>
      </c>
      <c r="R9" s="83">
        <v>64127.397219664439</v>
      </c>
    </row>
    <row r="10" spans="1:19" ht="15" customHeight="1" x14ac:dyDescent="0.25">
      <c r="A10" s="87" t="s">
        <v>89</v>
      </c>
      <c r="B10" s="85">
        <v>90824.827964040916</v>
      </c>
      <c r="C10" s="85">
        <v>89575.639271630076</v>
      </c>
      <c r="D10" s="85">
        <v>83323.997036710323</v>
      </c>
      <c r="E10" s="85">
        <v>89992.279451378636</v>
      </c>
      <c r="F10" s="85">
        <v>94328.53912938846</v>
      </c>
      <c r="G10" s="85">
        <v>86348.977913244817</v>
      </c>
      <c r="H10" s="85">
        <v>80652.294695342716</v>
      </c>
      <c r="I10" s="85">
        <v>90113.463393910977</v>
      </c>
      <c r="J10" s="85">
        <v>91952.361000000019</v>
      </c>
      <c r="K10" s="85">
        <v>104907.99300000003</v>
      </c>
      <c r="L10" s="85">
        <v>118902.81359741976</v>
      </c>
      <c r="M10" s="85">
        <v>133377.89629196038</v>
      </c>
      <c r="N10" s="85">
        <v>137804.98108601724</v>
      </c>
      <c r="O10" s="85">
        <v>103101.70507086712</v>
      </c>
      <c r="P10" s="85">
        <v>108718.36297778736</v>
      </c>
      <c r="Q10" s="85">
        <v>128500.1092901228</v>
      </c>
      <c r="R10" s="85">
        <v>121650.88084625737</v>
      </c>
    </row>
    <row r="11" spans="1:19" ht="15" customHeight="1" x14ac:dyDescent="0.25">
      <c r="A11" s="82" t="s">
        <v>90</v>
      </c>
      <c r="B11" s="83">
        <v>70128.13749394656</v>
      </c>
      <c r="C11" s="83">
        <v>68159.382711546627</v>
      </c>
      <c r="D11" s="83">
        <v>62233.373260240391</v>
      </c>
      <c r="E11" s="83">
        <v>68773.903100672833</v>
      </c>
      <c r="F11" s="83">
        <v>74486.37951336932</v>
      </c>
      <c r="G11" s="83">
        <v>63551.653603224651</v>
      </c>
      <c r="H11" s="83">
        <v>58134.691418870607</v>
      </c>
      <c r="I11" s="83">
        <v>66033.601319977446</v>
      </c>
      <c r="J11" s="83">
        <v>68101.054999999978</v>
      </c>
      <c r="K11" s="83">
        <v>78303.284</v>
      </c>
      <c r="L11" s="83">
        <v>93339.376204113971</v>
      </c>
      <c r="M11" s="83">
        <v>103835.26816674969</v>
      </c>
      <c r="N11" s="83">
        <v>108426.96127870699</v>
      </c>
      <c r="O11" s="83">
        <v>86469.335332450239</v>
      </c>
      <c r="P11" s="83">
        <v>93970.130515679004</v>
      </c>
      <c r="Q11" s="83">
        <v>112297.63558133683</v>
      </c>
      <c r="R11" s="83">
        <v>98974.476757328899</v>
      </c>
    </row>
    <row r="12" spans="1:19" ht="15" customHeight="1" x14ac:dyDescent="0.25">
      <c r="A12" s="82" t="s">
        <v>91</v>
      </c>
      <c r="B12" s="83">
        <v>20493.675719099327</v>
      </c>
      <c r="C12" s="83">
        <v>21224.972188832107</v>
      </c>
      <c r="D12" s="83">
        <v>20932.965197625665</v>
      </c>
      <c r="E12" s="83">
        <v>21054.366640985834</v>
      </c>
      <c r="F12" s="83">
        <v>19646.343196098773</v>
      </c>
      <c r="G12" s="83">
        <v>22793.182238731555</v>
      </c>
      <c r="H12" s="83">
        <v>22572.097175742594</v>
      </c>
      <c r="I12" s="83">
        <v>24106.780482829236</v>
      </c>
      <c r="J12" s="83">
        <v>23851.305999999982</v>
      </c>
      <c r="K12" s="83">
        <v>26604.70899999997</v>
      </c>
      <c r="L12" s="83">
        <v>25862.526342449939</v>
      </c>
      <c r="M12" s="83">
        <v>29816.492181984704</v>
      </c>
      <c r="N12" s="83">
        <v>29764.546845952802</v>
      </c>
      <c r="O12" s="83">
        <v>17505.978036915658</v>
      </c>
      <c r="P12" s="83">
        <v>16041.307090823873</v>
      </c>
      <c r="Q12" s="83">
        <v>17870.803370801696</v>
      </c>
      <c r="R12" s="83">
        <v>23980.395898732681</v>
      </c>
    </row>
    <row r="13" spans="1:19" ht="15" customHeight="1" x14ac:dyDescent="0.25">
      <c r="A13" s="88" t="s">
        <v>93</v>
      </c>
      <c r="B13" s="89">
        <v>150752.04250859178</v>
      </c>
      <c r="C13" s="89">
        <v>161363.49584452782</v>
      </c>
      <c r="D13" s="89">
        <v>158937.25565098959</v>
      </c>
      <c r="E13" s="89">
        <v>161856.00990413415</v>
      </c>
      <c r="F13" s="89">
        <v>168208.40219752604</v>
      </c>
      <c r="G13" s="89">
        <v>170031.19003730614</v>
      </c>
      <c r="H13" s="89">
        <v>171106.01958288971</v>
      </c>
      <c r="I13" s="89">
        <v>172298.058500082</v>
      </c>
      <c r="J13" s="89">
        <v>173910.81400000001</v>
      </c>
      <c r="K13" s="89">
        <v>181355.44000000003</v>
      </c>
      <c r="L13" s="89">
        <v>189609.49704920274</v>
      </c>
      <c r="M13" s="89">
        <v>196638.25394438658</v>
      </c>
      <c r="N13" s="89">
        <v>210300.33831679952</v>
      </c>
      <c r="O13" s="89">
        <v>166546.77267962255</v>
      </c>
      <c r="P13" s="89">
        <v>178260.89007205004</v>
      </c>
      <c r="Q13" s="89">
        <v>206503.96744824701</v>
      </c>
      <c r="R13" s="89">
        <v>217855.60570004789</v>
      </c>
    </row>
    <row r="14" spans="1:19" ht="15" customHeight="1" x14ac:dyDescent="0.25">
      <c r="A14" s="90"/>
    </row>
    <row r="15" spans="1:19" ht="15" customHeight="1" x14ac:dyDescent="0.25">
      <c r="A15" s="110" t="s">
        <v>127</v>
      </c>
      <c r="B15" s="111"/>
      <c r="C15" s="79">
        <v>2008</v>
      </c>
      <c r="D15" s="79">
        <v>2009</v>
      </c>
      <c r="E15" s="79">
        <v>2010</v>
      </c>
      <c r="F15" s="79">
        <v>2011</v>
      </c>
      <c r="G15" s="79">
        <v>2012</v>
      </c>
      <c r="H15" s="79">
        <v>2013</v>
      </c>
      <c r="I15" s="79">
        <v>2014</v>
      </c>
      <c r="J15" s="79">
        <v>2015</v>
      </c>
      <c r="K15" s="79">
        <v>2016</v>
      </c>
      <c r="L15" s="79">
        <v>2017</v>
      </c>
      <c r="M15" s="79">
        <v>2018</v>
      </c>
      <c r="N15" s="107">
        <v>2019</v>
      </c>
      <c r="O15" s="107">
        <v>2020</v>
      </c>
      <c r="P15" s="107">
        <v>2021</v>
      </c>
      <c r="Q15" s="107">
        <v>2022</v>
      </c>
      <c r="R15" s="107" t="s">
        <v>137</v>
      </c>
    </row>
    <row r="16" spans="1:19" ht="15" customHeight="1" x14ac:dyDescent="0.25">
      <c r="A16" s="80" t="s">
        <v>83</v>
      </c>
      <c r="B16" s="108"/>
      <c r="C16" s="91">
        <f t="shared" ref="C16:R26" si="0">+(C3/B3-1)*100</f>
        <v>2.1679649439166671</v>
      </c>
      <c r="D16" s="91">
        <f t="shared" si="0"/>
        <v>6.2363013513605292</v>
      </c>
      <c r="E16" s="91">
        <f t="shared" si="0"/>
        <v>-0.45502055319662782</v>
      </c>
      <c r="F16" s="91">
        <f t="shared" si="0"/>
        <v>3.1566517997188237</v>
      </c>
      <c r="G16" s="91">
        <f t="shared" si="0"/>
        <v>1.0340461964466474</v>
      </c>
      <c r="H16" s="91">
        <f t="shared" si="0"/>
        <v>1.8162162133350312</v>
      </c>
      <c r="I16" s="91">
        <f t="shared" si="0"/>
        <v>2.2020486360176061</v>
      </c>
      <c r="J16" s="91">
        <f t="shared" si="0"/>
        <v>3.2125201305206463</v>
      </c>
      <c r="K16" s="91">
        <f t="shared" si="0"/>
        <v>7.8481333661334363</v>
      </c>
      <c r="L16" s="91">
        <f t="shared" si="0"/>
        <v>8.3721085130305397</v>
      </c>
      <c r="M16" s="91">
        <f t="shared" si="0"/>
        <v>4.5565418696601689</v>
      </c>
      <c r="N16" s="91">
        <f t="shared" si="0"/>
        <v>6.6269946762653742</v>
      </c>
      <c r="O16" s="91">
        <f t="shared" si="0"/>
        <v>-10.078870943322082</v>
      </c>
      <c r="P16" s="91">
        <f t="shared" si="0"/>
        <v>10.063216632137006</v>
      </c>
      <c r="Q16" s="91">
        <f t="shared" si="0"/>
        <v>9.4378256965248717</v>
      </c>
      <c r="R16" s="91">
        <f t="shared" si="0"/>
        <v>5.6891710998953515</v>
      </c>
      <c r="S16" s="106"/>
    </row>
    <row r="17" spans="1:19" ht="15" customHeight="1" x14ac:dyDescent="0.25">
      <c r="A17" s="82" t="s">
        <v>84</v>
      </c>
      <c r="C17" s="92">
        <f t="shared" si="0"/>
        <v>1.6473465421950273</v>
      </c>
      <c r="D17" s="92">
        <f t="shared" si="0"/>
        <v>5.9199636637283337</v>
      </c>
      <c r="E17" s="92">
        <f t="shared" si="0"/>
        <v>-1.2370445836105137</v>
      </c>
      <c r="F17" s="92">
        <f t="shared" si="0"/>
        <v>2.2091600494086094</v>
      </c>
      <c r="G17" s="92">
        <f t="shared" si="0"/>
        <v>3.3415690505820717</v>
      </c>
      <c r="H17" s="92">
        <f t="shared" si="0"/>
        <v>1.780022068051168</v>
      </c>
      <c r="I17" s="92">
        <f t="shared" si="0"/>
        <v>1.3131607843836157</v>
      </c>
      <c r="J17" s="92">
        <f t="shared" si="0"/>
        <v>3.0345941633133089</v>
      </c>
      <c r="K17" s="92">
        <f t="shared" si="0"/>
        <v>9.1676799801572848</v>
      </c>
      <c r="L17" s="92">
        <f t="shared" si="0"/>
        <v>13.519582108538341</v>
      </c>
      <c r="M17" s="92">
        <f t="shared" si="0"/>
        <v>4.2984225461498493</v>
      </c>
      <c r="N17" s="92">
        <f t="shared" si="0"/>
        <v>4.0565530272591799</v>
      </c>
      <c r="O17" s="92">
        <f t="shared" si="0"/>
        <v>-13.77897769282901</v>
      </c>
      <c r="P17" s="92">
        <f t="shared" si="0"/>
        <v>10.074247424685389</v>
      </c>
      <c r="Q17" s="92">
        <f t="shared" si="0"/>
        <v>13.737667708143331</v>
      </c>
      <c r="R17" s="92">
        <f t="shared" si="0"/>
        <v>6.6249558372683426</v>
      </c>
      <c r="S17" s="106"/>
    </row>
    <row r="18" spans="1:19" ht="15" customHeight="1" x14ac:dyDescent="0.25">
      <c r="A18" s="84" t="s">
        <v>143</v>
      </c>
      <c r="B18" s="108"/>
      <c r="C18" s="93">
        <f t="shared" si="0"/>
        <v>3.8404426764553357</v>
      </c>
      <c r="D18" s="93">
        <f t="shared" si="0"/>
        <v>7.2514687147222867</v>
      </c>
      <c r="E18" s="93">
        <f t="shared" si="0"/>
        <v>1.991326068820376</v>
      </c>
      <c r="F18" s="93">
        <f t="shared" si="0"/>
        <v>6.0405939960287647</v>
      </c>
      <c r="G18" s="93">
        <f t="shared" si="0"/>
        <v>-5.9292976966282662</v>
      </c>
      <c r="H18" s="93">
        <f t="shared" si="0"/>
        <v>1.9374248954421747</v>
      </c>
      <c r="I18" s="93">
        <f t="shared" si="0"/>
        <v>5.1600169453778655</v>
      </c>
      <c r="J18" s="93">
        <f t="shared" si="0"/>
        <v>3.7700420929012601</v>
      </c>
      <c r="K18" s="93">
        <f t="shared" si="0"/>
        <v>3.8250582586442539</v>
      </c>
      <c r="L18" s="93">
        <f t="shared" si="0"/>
        <v>-8.2513780981572022</v>
      </c>
      <c r="M18" s="93">
        <f t="shared" si="0"/>
        <v>5.5569620906155803</v>
      </c>
      <c r="N18" s="93">
        <f t="shared" si="0"/>
        <v>16.342153690525873</v>
      </c>
      <c r="O18" s="93">
        <f t="shared" si="0"/>
        <v>2.4224946389024726</v>
      </c>
      <c r="P18" s="93">
        <f t="shared" si="0"/>
        <v>10.031870215731331</v>
      </c>
      <c r="Q18" s="93">
        <f t="shared" si="0"/>
        <v>-2.7590393334940844</v>
      </c>
      <c r="R18" s="93">
        <f t="shared" si="0"/>
        <v>2.5351141464804661</v>
      </c>
      <c r="S18" s="106"/>
    </row>
    <row r="19" spans="1:19" ht="15" customHeight="1" x14ac:dyDescent="0.25">
      <c r="A19" s="86" t="s">
        <v>85</v>
      </c>
      <c r="C19" s="92">
        <f t="shared" si="0"/>
        <v>3.961788312574388</v>
      </c>
      <c r="D19" s="92">
        <f t="shared" si="0"/>
        <v>-9.6159106648961217</v>
      </c>
      <c r="E19" s="92">
        <f t="shared" si="0"/>
        <v>10.665709336340479</v>
      </c>
      <c r="F19" s="92">
        <f t="shared" si="0"/>
        <v>1.7883038843766741</v>
      </c>
      <c r="G19" s="92">
        <f t="shared" si="0"/>
        <v>-20.343410324411572</v>
      </c>
      <c r="H19" s="92">
        <f t="shared" si="0"/>
        <v>-12.776327184776015</v>
      </c>
      <c r="I19" s="92">
        <f t="shared" si="0"/>
        <v>17.230843583767918</v>
      </c>
      <c r="J19" s="92">
        <f t="shared" si="0"/>
        <v>-16.096156829334262</v>
      </c>
      <c r="K19" s="92">
        <f t="shared" si="0"/>
        <v>5.4690387889234859</v>
      </c>
      <c r="L19" s="92">
        <f t="shared" si="0"/>
        <v>2.3399050187524084</v>
      </c>
      <c r="M19" s="92">
        <f t="shared" si="0"/>
        <v>4.0320524652577738</v>
      </c>
      <c r="N19" s="92">
        <f t="shared" si="0"/>
        <v>-3.7047368839837391</v>
      </c>
      <c r="O19" s="92">
        <f t="shared" si="0"/>
        <v>8.2347006858607408E-2</v>
      </c>
      <c r="P19" s="92">
        <f t="shared" si="0"/>
        <v>2.4274832345566821</v>
      </c>
      <c r="Q19" s="92">
        <f t="shared" si="0"/>
        <v>-10.287466113162768</v>
      </c>
      <c r="R19" s="92">
        <f t="shared" si="0"/>
        <v>-23.252672703204613</v>
      </c>
      <c r="S19" s="106"/>
    </row>
    <row r="20" spans="1:19" ht="15" customHeight="1" x14ac:dyDescent="0.25">
      <c r="A20" s="87" t="s">
        <v>86</v>
      </c>
      <c r="B20" s="108"/>
      <c r="C20" s="93">
        <f t="shared" si="0"/>
        <v>7.7412665417041504</v>
      </c>
      <c r="D20" s="93">
        <f t="shared" si="0"/>
        <v>-16.889295826992534</v>
      </c>
      <c r="E20" s="93">
        <f t="shared" si="0"/>
        <v>6.5743176677132364</v>
      </c>
      <c r="F20" s="93">
        <f t="shared" si="0"/>
        <v>10.756864371676865</v>
      </c>
      <c r="G20" s="93">
        <f t="shared" si="0"/>
        <v>13.732767776384902</v>
      </c>
      <c r="H20" s="93">
        <f t="shared" si="0"/>
        <v>0.42344552286524006</v>
      </c>
      <c r="I20" s="93">
        <f t="shared" si="0"/>
        <v>-1.4658471245543536</v>
      </c>
      <c r="J20" s="93">
        <f t="shared" si="0"/>
        <v>13.54146889689205</v>
      </c>
      <c r="K20" s="93">
        <f t="shared" si="0"/>
        <v>8.9164412078498234</v>
      </c>
      <c r="L20" s="93">
        <f t="shared" si="0"/>
        <v>9.7699467152062347</v>
      </c>
      <c r="M20" s="93">
        <f t="shared" si="0"/>
        <v>13.40109167731034</v>
      </c>
      <c r="N20" s="93">
        <f t="shared" si="0"/>
        <v>9.1907741889471808</v>
      </c>
      <c r="O20" s="93">
        <f t="shared" si="0"/>
        <v>-56.543256029943542</v>
      </c>
      <c r="P20" s="93">
        <f t="shared" si="0"/>
        <v>-2.8614406906977696</v>
      </c>
      <c r="Q20" s="93">
        <f t="shared" si="0"/>
        <v>78.931474497928789</v>
      </c>
      <c r="R20" s="93">
        <f t="shared" si="0"/>
        <v>4.9520531915902</v>
      </c>
      <c r="S20" s="106"/>
    </row>
    <row r="21" spans="1:19" ht="15" customHeight="1" x14ac:dyDescent="0.25">
      <c r="A21" s="82" t="s">
        <v>87</v>
      </c>
      <c r="C21" s="92">
        <f t="shared" si="0"/>
        <v>30.142082399666535</v>
      </c>
      <c r="D21" s="92">
        <f t="shared" si="0"/>
        <v>-8.8341792107228923</v>
      </c>
      <c r="E21" s="92">
        <f t="shared" si="0"/>
        <v>44.02000971789932</v>
      </c>
      <c r="F21" s="92">
        <f t="shared" si="0"/>
        <v>25.788038705002659</v>
      </c>
      <c r="G21" s="92">
        <f t="shared" si="0"/>
        <v>-7.7833817803223404</v>
      </c>
      <c r="H21" s="92">
        <f t="shared" si="0"/>
        <v>17.574392755513468</v>
      </c>
      <c r="I21" s="92">
        <f t="shared" si="0"/>
        <v>19.449301968156885</v>
      </c>
      <c r="J21" s="92">
        <f t="shared" si="0"/>
        <v>99.396576568159588</v>
      </c>
      <c r="K21" s="92">
        <f t="shared" si="0"/>
        <v>1.0896404144196792</v>
      </c>
      <c r="L21" s="92">
        <f t="shared" si="0"/>
        <v>32.010702577382169</v>
      </c>
      <c r="M21" s="92">
        <f t="shared" si="0"/>
        <v>60.706890854076235</v>
      </c>
      <c r="N21" s="92">
        <f t="shared" si="0"/>
        <v>-0.42506392040090324</v>
      </c>
      <c r="O21" s="92">
        <f t="shared" si="0"/>
        <v>-50.839716767217361</v>
      </c>
      <c r="P21" s="92">
        <f t="shared" si="0"/>
        <v>17.580235580355176</v>
      </c>
      <c r="Q21" s="92">
        <f t="shared" si="0"/>
        <v>56.011253939680941</v>
      </c>
      <c r="R21" s="92">
        <f t="shared" si="0"/>
        <v>-15.313433990553616</v>
      </c>
      <c r="S21" s="106"/>
    </row>
    <row r="22" spans="1:19" ht="15" customHeight="1" x14ac:dyDescent="0.25">
      <c r="A22" s="82" t="s">
        <v>88</v>
      </c>
      <c r="C22" s="92">
        <f t="shared" si="0"/>
        <v>6.5743975025956747</v>
      </c>
      <c r="D22" s="92">
        <f t="shared" si="0"/>
        <v>-17.411879837463896</v>
      </c>
      <c r="E22" s="92">
        <f t="shared" si="0"/>
        <v>3.9252259252426258</v>
      </c>
      <c r="F22" s="92">
        <f t="shared" si="0"/>
        <v>9.2783861842224091</v>
      </c>
      <c r="G22" s="92">
        <f t="shared" si="0"/>
        <v>16.124183824753246</v>
      </c>
      <c r="H22" s="92">
        <f t="shared" si="0"/>
        <v>-1.0741739389637517</v>
      </c>
      <c r="I22" s="92">
        <f t="shared" si="0"/>
        <v>-3.6665131943634299</v>
      </c>
      <c r="J22" s="92">
        <f t="shared" si="0"/>
        <v>2.1784229356609508</v>
      </c>
      <c r="K22" s="92">
        <f t="shared" si="0"/>
        <v>10.804508774763777</v>
      </c>
      <c r="L22" s="92">
        <f t="shared" si="0"/>
        <v>5.4607102583410283</v>
      </c>
      <c r="M22" s="92">
        <f t="shared" si="0"/>
        <v>3.731061008091352</v>
      </c>
      <c r="N22" s="92">
        <f t="shared" si="0"/>
        <v>12.314102048237041</v>
      </c>
      <c r="O22" s="92">
        <f t="shared" si="0"/>
        <v>-58.151933695401901</v>
      </c>
      <c r="P22" s="92">
        <f t="shared" si="0"/>
        <v>-9.1709193109189009</v>
      </c>
      <c r="Q22" s="92">
        <f t="shared" si="0"/>
        <v>89.437905369922774</v>
      </c>
      <c r="R22" s="92">
        <f t="shared" si="0"/>
        <v>13.500455402294321</v>
      </c>
      <c r="S22" s="106"/>
    </row>
    <row r="23" spans="1:19" ht="15" customHeight="1" x14ac:dyDescent="0.25">
      <c r="A23" s="87" t="s">
        <v>89</v>
      </c>
      <c r="B23" s="108"/>
      <c r="C23" s="93">
        <f t="shared" si="0"/>
        <v>-1.3753823931330955</v>
      </c>
      <c r="D23" s="93">
        <f t="shared" si="0"/>
        <v>-6.9791768004716204</v>
      </c>
      <c r="E23" s="93">
        <f t="shared" si="0"/>
        <v>8.0028354997545783</v>
      </c>
      <c r="F23" s="93">
        <f t="shared" si="0"/>
        <v>4.8184796567494859</v>
      </c>
      <c r="G23" s="93">
        <f t="shared" si="0"/>
        <v>-8.4593287352815345</v>
      </c>
      <c r="H23" s="93">
        <f t="shared" si="0"/>
        <v>-6.597279267886158</v>
      </c>
      <c r="I23" s="93">
        <f t="shared" si="0"/>
        <v>11.730811546412955</v>
      </c>
      <c r="J23" s="93">
        <f t="shared" si="0"/>
        <v>2.0406469098304569</v>
      </c>
      <c r="K23" s="93">
        <f t="shared" si="0"/>
        <v>14.089504455464731</v>
      </c>
      <c r="L23" s="93">
        <f t="shared" si="0"/>
        <v>13.340089918048225</v>
      </c>
      <c r="M23" s="93">
        <f t="shared" si="0"/>
        <v>12.173877351254481</v>
      </c>
      <c r="N23" s="93">
        <f t="shared" si="0"/>
        <v>3.3192042438322078</v>
      </c>
      <c r="O23" s="93">
        <f t="shared" si="0"/>
        <v>-25.182889429438326</v>
      </c>
      <c r="P23" s="93">
        <f t="shared" si="0"/>
        <v>5.4476867313296262</v>
      </c>
      <c r="Q23" s="93">
        <f t="shared" si="0"/>
        <v>18.195404870451483</v>
      </c>
      <c r="R23" s="93">
        <f t="shared" si="0"/>
        <v>-5.3301343335058977</v>
      </c>
      <c r="S23" s="106"/>
    </row>
    <row r="24" spans="1:19" ht="15" customHeight="1" x14ac:dyDescent="0.25">
      <c r="A24" s="82" t="s">
        <v>90</v>
      </c>
      <c r="C24" s="92">
        <f t="shared" si="0"/>
        <v>-2.8073678451390194</v>
      </c>
      <c r="D24" s="92">
        <f t="shared" si="0"/>
        <v>-8.6943414326173691</v>
      </c>
      <c r="E24" s="92">
        <f t="shared" si="0"/>
        <v>10.509682342112491</v>
      </c>
      <c r="F24" s="92">
        <f t="shared" si="0"/>
        <v>8.3061686993894046</v>
      </c>
      <c r="G24" s="92">
        <f t="shared" si="0"/>
        <v>-14.680168349680667</v>
      </c>
      <c r="H24" s="92">
        <f t="shared" si="0"/>
        <v>-8.5237155561270654</v>
      </c>
      <c r="I24" s="92">
        <f t="shared" si="0"/>
        <v>13.587256951608829</v>
      </c>
      <c r="J24" s="92">
        <f t="shared" si="0"/>
        <v>3.1309115945445942</v>
      </c>
      <c r="K24" s="92">
        <f t="shared" si="0"/>
        <v>14.981014611300836</v>
      </c>
      <c r="L24" s="92">
        <f t="shared" si="0"/>
        <v>19.202377519841907</v>
      </c>
      <c r="M24" s="92">
        <f t="shared" si="0"/>
        <v>11.244870481760415</v>
      </c>
      <c r="N24" s="92">
        <f t="shared" si="0"/>
        <v>4.4220939503748058</v>
      </c>
      <c r="O24" s="92">
        <f t="shared" si="0"/>
        <v>-20.251075643276206</v>
      </c>
      <c r="P24" s="92">
        <f t="shared" si="0"/>
        <v>8.6745146755093252</v>
      </c>
      <c r="Q24" s="92">
        <f t="shared" si="0"/>
        <v>19.503543269634882</v>
      </c>
      <c r="R24" s="92">
        <f t="shared" si="0"/>
        <v>-11.864149013500825</v>
      </c>
      <c r="S24" s="106"/>
    </row>
    <row r="25" spans="1:19" ht="15" customHeight="1" x14ac:dyDescent="0.25">
      <c r="A25" s="82" t="s">
        <v>91</v>
      </c>
      <c r="C25" s="92">
        <f t="shared" si="0"/>
        <v>3.5684007093526926</v>
      </c>
      <c r="D25" s="92">
        <f t="shared" si="0"/>
        <v>-1.375770901410589</v>
      </c>
      <c r="E25" s="92">
        <f t="shared" si="0"/>
        <v>0.57995339988401451</v>
      </c>
      <c r="F25" s="92">
        <f t="shared" si="0"/>
        <v>-6.6875602049510707</v>
      </c>
      <c r="G25" s="92">
        <f t="shared" si="0"/>
        <v>16.017428847815609</v>
      </c>
      <c r="H25" s="92">
        <f t="shared" si="0"/>
        <v>-0.96996137122652426</v>
      </c>
      <c r="I25" s="92">
        <f t="shared" si="0"/>
        <v>6.7990284426735048</v>
      </c>
      <c r="J25" s="92">
        <f t="shared" si="0"/>
        <v>-1.0597619330014796</v>
      </c>
      <c r="K25" s="92">
        <f t="shared" si="0"/>
        <v>11.544034527920566</v>
      </c>
      <c r="L25" s="92">
        <f t="shared" si="0"/>
        <v>-2.7896665118571029</v>
      </c>
      <c r="M25" s="92">
        <f t="shared" si="0"/>
        <v>15.288397533866792</v>
      </c>
      <c r="N25" s="92">
        <f t="shared" si="0"/>
        <v>-0.17421679154896452</v>
      </c>
      <c r="O25" s="92">
        <f t="shared" si="0"/>
        <v>-41.185135028198786</v>
      </c>
      <c r="P25" s="92">
        <f t="shared" si="0"/>
        <v>-8.3666901843653996</v>
      </c>
      <c r="Q25" s="92">
        <f t="shared" si="0"/>
        <v>11.404907777274275</v>
      </c>
      <c r="R25" s="92">
        <f t="shared" si="0"/>
        <v>34.187565053248669</v>
      </c>
      <c r="S25" s="106"/>
    </row>
    <row r="26" spans="1:19" ht="15" customHeight="1" x14ac:dyDescent="0.25">
      <c r="A26" s="88" t="s">
        <v>93</v>
      </c>
      <c r="B26" s="109"/>
      <c r="C26" s="94">
        <f t="shared" si="0"/>
        <v>7.0390113190879289</v>
      </c>
      <c r="D26" s="94">
        <f t="shared" si="0"/>
        <v>-1.5035867814092718</v>
      </c>
      <c r="E26" s="94">
        <f t="shared" si="0"/>
        <v>1.8364191839035149</v>
      </c>
      <c r="F26" s="94">
        <f t="shared" si="0"/>
        <v>3.9247182091998623</v>
      </c>
      <c r="G26" s="94">
        <f t="shared" si="0"/>
        <v>1.083648507426882</v>
      </c>
      <c r="H26" s="94">
        <f t="shared" si="0"/>
        <v>0.6321366952426466</v>
      </c>
      <c r="I26" s="94">
        <f t="shared" si="0"/>
        <v>0.69666685023599406</v>
      </c>
      <c r="J26" s="94">
        <f t="shared" si="0"/>
        <v>0.93602650776081209</v>
      </c>
      <c r="K26" s="94">
        <f t="shared" si="0"/>
        <v>4.2807148266237327</v>
      </c>
      <c r="L26" s="94">
        <f t="shared" si="0"/>
        <v>4.5513148374279222</v>
      </c>
      <c r="M26" s="94">
        <f t="shared" si="0"/>
        <v>3.7069645796064421</v>
      </c>
      <c r="N26" s="94">
        <f t="shared" si="0"/>
        <v>6.9478263249209249</v>
      </c>
      <c r="O26" s="94">
        <f t="shared" si="0"/>
        <v>-20.80527591508957</v>
      </c>
      <c r="P26" s="94">
        <f t="shared" si="0"/>
        <v>7.0335301032589337</v>
      </c>
      <c r="Q26" s="94">
        <f t="shared" si="0"/>
        <v>15.843675729870753</v>
      </c>
      <c r="R26" s="94">
        <f t="shared" si="0"/>
        <v>5.4970557670499742</v>
      </c>
      <c r="S26" s="106"/>
    </row>
    <row r="28" spans="1:19" ht="15" customHeight="1" x14ac:dyDescent="0.25">
      <c r="A28" s="34" t="s">
        <v>122</v>
      </c>
    </row>
    <row r="29" spans="1:19" ht="15" customHeight="1" x14ac:dyDescent="0.25">
      <c r="A29" s="32" t="s">
        <v>116</v>
      </c>
    </row>
    <row r="30" spans="1:19" ht="15" customHeight="1" x14ac:dyDescent="0.25">
      <c r="A30" s="86" t="s">
        <v>145</v>
      </c>
    </row>
    <row r="31" spans="1:19" ht="15" customHeight="1" x14ac:dyDescent="0.25">
      <c r="A31" s="34"/>
    </row>
  </sheetData>
  <pageMargins left="0.7" right="0.7" top="0.88711734693877553" bottom="0.75" header="0.3" footer="0.3"/>
  <pageSetup paperSize="9" scale="75"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24"/>
  <sheetViews>
    <sheetView showGridLines="0" view="pageLayout" zoomScaleNormal="115" workbookViewId="0">
      <selection activeCell="BR9" sqref="BR9"/>
    </sheetView>
  </sheetViews>
  <sheetFormatPr defaultColWidth="9.140625" defaultRowHeight="15" customHeight="1" x14ac:dyDescent="0.2"/>
  <cols>
    <col min="1" max="1" width="42.7109375" style="1" customWidth="1"/>
    <col min="2" max="2" width="8.140625" style="1" bestFit="1" customWidth="1"/>
    <col min="3" max="3" width="8.7109375" style="1" bestFit="1" customWidth="1"/>
    <col min="4" max="4" width="9.28515625" style="1" bestFit="1" customWidth="1"/>
    <col min="5" max="5" width="9.42578125" style="1" bestFit="1" customWidth="1"/>
    <col min="6" max="6" width="8.140625" style="1" bestFit="1" customWidth="1"/>
    <col min="7" max="7" width="8.7109375" style="1" bestFit="1" customWidth="1"/>
    <col min="8" max="8" width="9.28515625" style="1" bestFit="1" customWidth="1"/>
    <col min="9" max="9" width="9.42578125" style="1" bestFit="1" customWidth="1"/>
    <col min="10" max="10" width="8.140625" style="1" bestFit="1" customWidth="1"/>
    <col min="11" max="11" width="8.7109375" style="1" bestFit="1" customWidth="1"/>
    <col min="12" max="12" width="9.28515625" style="1" bestFit="1" customWidth="1"/>
    <col min="13" max="13" width="9.42578125" style="1" bestFit="1" customWidth="1"/>
    <col min="14" max="14" width="8.140625" style="1" bestFit="1" customWidth="1"/>
    <col min="15" max="15" width="8.7109375" style="1" bestFit="1" customWidth="1"/>
    <col min="16" max="16" width="9.28515625" style="1" bestFit="1" customWidth="1"/>
    <col min="17" max="17" width="9.42578125" style="1" bestFit="1" customWidth="1"/>
    <col min="18" max="18" width="8.140625" style="1" bestFit="1" customWidth="1"/>
    <col min="19" max="19" width="8.7109375" style="1" bestFit="1" customWidth="1"/>
    <col min="20" max="20" width="9.28515625" style="1" bestFit="1" customWidth="1"/>
    <col min="21" max="21" width="9.42578125" style="1" bestFit="1" customWidth="1"/>
    <col min="22" max="22" width="8.140625" style="1" bestFit="1" customWidth="1"/>
    <col min="23" max="23" width="8.7109375" style="1" bestFit="1" customWidth="1"/>
    <col min="24" max="24" width="9.28515625" style="1" bestFit="1" customWidth="1"/>
    <col min="25" max="25" width="9.42578125" style="1" bestFit="1" customWidth="1"/>
    <col min="26" max="26" width="8.140625" style="1" bestFit="1" customWidth="1"/>
    <col min="27" max="27" width="8.7109375" style="1" bestFit="1" customWidth="1"/>
    <col min="28" max="28" width="9.28515625" style="1" bestFit="1" customWidth="1"/>
    <col min="29" max="29" width="9.42578125" style="1" bestFit="1" customWidth="1"/>
    <col min="30" max="30" width="8.140625" style="1" bestFit="1" customWidth="1"/>
    <col min="31" max="31" width="8.7109375" style="1" bestFit="1" customWidth="1"/>
    <col min="32" max="32" width="9.28515625" style="1" bestFit="1" customWidth="1"/>
    <col min="33" max="33" width="9.42578125" style="1" bestFit="1" customWidth="1"/>
    <col min="34" max="34" width="8.140625" style="1" bestFit="1" customWidth="1"/>
    <col min="35" max="35" width="8.7109375" style="1" bestFit="1" customWidth="1"/>
    <col min="36" max="36" width="9.28515625" style="1" bestFit="1" customWidth="1"/>
    <col min="37" max="37" width="9.42578125" style="1" bestFit="1" customWidth="1"/>
    <col min="38" max="38" width="8.140625" style="1" bestFit="1" customWidth="1"/>
    <col min="39" max="39" width="8.7109375" style="1" bestFit="1" customWidth="1"/>
    <col min="40" max="40" width="9.28515625" style="1" bestFit="1" customWidth="1"/>
    <col min="41" max="41" width="9.42578125" style="1" bestFit="1" customWidth="1"/>
    <col min="42" max="42" width="8.140625" style="1" bestFit="1" customWidth="1"/>
    <col min="43" max="43" width="8.7109375" style="1" bestFit="1" customWidth="1"/>
    <col min="44" max="44" width="9.28515625" style="1" bestFit="1" customWidth="1"/>
    <col min="45" max="45" width="9.42578125" style="1" bestFit="1" customWidth="1"/>
    <col min="46" max="46" width="8.140625" style="1" bestFit="1" customWidth="1"/>
    <col min="47" max="47" width="8.7109375" style="1" bestFit="1" customWidth="1"/>
    <col min="48" max="48" width="9.28515625" style="1" bestFit="1" customWidth="1"/>
    <col min="49" max="49" width="9.42578125" style="1" bestFit="1" customWidth="1"/>
    <col min="50" max="50" width="8.140625" style="1" bestFit="1" customWidth="1"/>
    <col min="51" max="51" width="8.7109375" style="1" bestFit="1" customWidth="1"/>
    <col min="52" max="52" width="9.28515625" style="1" bestFit="1" customWidth="1"/>
    <col min="53" max="53" width="9.42578125" style="1" bestFit="1" customWidth="1"/>
    <col min="54" max="54" width="8.140625" style="1" bestFit="1" customWidth="1"/>
    <col min="55" max="55" width="8.7109375" style="1" bestFit="1" customWidth="1"/>
    <col min="56" max="56" width="9.28515625" style="1" bestFit="1" customWidth="1"/>
    <col min="57" max="57" width="9.42578125" style="1" bestFit="1" customWidth="1"/>
    <col min="58" max="58" width="8.140625" style="1" bestFit="1" customWidth="1"/>
    <col min="59" max="59" width="8.7109375" style="1" bestFit="1" customWidth="1"/>
    <col min="60" max="60" width="9.28515625" style="1" bestFit="1" customWidth="1"/>
    <col min="61" max="61" width="9.42578125" style="1" bestFit="1" customWidth="1"/>
    <col min="62" max="62" width="8.140625" style="1" bestFit="1" customWidth="1"/>
    <col min="63" max="63" width="8.7109375" style="1" bestFit="1" customWidth="1"/>
    <col min="64" max="64" width="9.28515625" style="1" bestFit="1" customWidth="1"/>
    <col min="65" max="66" width="9.42578125" style="1" bestFit="1" customWidth="1"/>
    <col min="67" max="72" width="9.42578125" style="1" customWidth="1"/>
    <col min="73" max="73" width="7.140625" style="1" customWidth="1"/>
    <col min="74" max="16384" width="9.140625" style="1"/>
  </cols>
  <sheetData>
    <row r="1" spans="1:73" ht="15" customHeight="1" x14ac:dyDescent="0.2">
      <c r="A1" s="37" t="s">
        <v>154</v>
      </c>
    </row>
    <row r="2" spans="1:73" ht="15" customHeight="1" x14ac:dyDescent="0.25">
      <c r="A2" s="38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S2" s="22" t="s">
        <v>18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23</v>
      </c>
      <c r="Y2" s="22" t="s">
        <v>24</v>
      </c>
      <c r="Z2" s="22" t="s">
        <v>25</v>
      </c>
      <c r="AA2" s="22" t="s">
        <v>26</v>
      </c>
      <c r="AB2" s="22" t="s">
        <v>27</v>
      </c>
      <c r="AC2" s="22" t="s">
        <v>28</v>
      </c>
      <c r="AD2" s="22" t="s">
        <v>29</v>
      </c>
      <c r="AE2" s="22" t="s">
        <v>30</v>
      </c>
      <c r="AF2" s="22" t="s">
        <v>31</v>
      </c>
      <c r="AG2" s="22" t="s">
        <v>32</v>
      </c>
      <c r="AH2" s="22" t="s">
        <v>33</v>
      </c>
      <c r="AI2" s="22" t="s">
        <v>34</v>
      </c>
      <c r="AJ2" s="22" t="s">
        <v>35</v>
      </c>
      <c r="AK2" s="22" t="s">
        <v>36</v>
      </c>
      <c r="AL2" s="22" t="s">
        <v>37</v>
      </c>
      <c r="AM2" s="22" t="s">
        <v>38</v>
      </c>
      <c r="AN2" s="22" t="s">
        <v>39</v>
      </c>
      <c r="AO2" s="22" t="s">
        <v>40</v>
      </c>
      <c r="AP2" s="22" t="s">
        <v>41</v>
      </c>
      <c r="AQ2" s="22" t="s">
        <v>42</v>
      </c>
      <c r="AR2" s="22" t="s">
        <v>43</v>
      </c>
      <c r="AS2" s="22" t="s">
        <v>44</v>
      </c>
      <c r="AT2" s="22" t="s">
        <v>45</v>
      </c>
      <c r="AU2" s="22" t="s">
        <v>46</v>
      </c>
      <c r="AV2" s="22" t="s">
        <v>47</v>
      </c>
      <c r="AW2" s="22" t="s">
        <v>48</v>
      </c>
      <c r="AX2" s="22" t="s">
        <v>49</v>
      </c>
      <c r="AY2" s="22" t="s">
        <v>50</v>
      </c>
      <c r="AZ2" s="22" t="s">
        <v>51</v>
      </c>
      <c r="BA2" s="22" t="s">
        <v>52</v>
      </c>
      <c r="BB2" s="39" t="s">
        <v>53</v>
      </c>
      <c r="BC2" s="39" t="s">
        <v>54</v>
      </c>
      <c r="BD2" s="39" t="s">
        <v>55</v>
      </c>
      <c r="BE2" s="39" t="s">
        <v>56</v>
      </c>
      <c r="BF2" s="39" t="s">
        <v>57</v>
      </c>
      <c r="BG2" s="39" t="s">
        <v>58</v>
      </c>
      <c r="BH2" s="39" t="s">
        <v>59</v>
      </c>
      <c r="BI2" s="39" t="s">
        <v>60</v>
      </c>
      <c r="BJ2" s="39" t="s">
        <v>61</v>
      </c>
      <c r="BK2" s="39" t="s">
        <v>62</v>
      </c>
      <c r="BL2" s="39" t="s">
        <v>63</v>
      </c>
      <c r="BM2" s="39" t="s">
        <v>64</v>
      </c>
      <c r="BN2" s="39" t="s">
        <v>123</v>
      </c>
      <c r="BO2" s="125" t="s">
        <v>125</v>
      </c>
      <c r="BP2" s="125" t="s">
        <v>128</v>
      </c>
      <c r="BQ2" s="125" t="s">
        <v>135</v>
      </c>
      <c r="BR2" s="131" t="s">
        <v>144</v>
      </c>
      <c r="BS2" s="131" t="s">
        <v>147</v>
      </c>
      <c r="BT2" s="131" t="s">
        <v>159</v>
      </c>
      <c r="BU2" s="40"/>
    </row>
    <row r="3" spans="1:73" ht="15" customHeight="1" x14ac:dyDescent="0.2">
      <c r="A3" s="41" t="s">
        <v>65</v>
      </c>
      <c r="B3" s="42">
        <v>2110.2256237610604</v>
      </c>
      <c r="C3" s="42">
        <v>1901.346605604029</v>
      </c>
      <c r="D3" s="42">
        <v>1245.4932537869497</v>
      </c>
      <c r="E3" s="42">
        <v>1482.2105168479584</v>
      </c>
      <c r="F3" s="42">
        <v>2106.1630108665881</v>
      </c>
      <c r="G3" s="42">
        <v>1712.1069687952684</v>
      </c>
      <c r="H3" s="42">
        <v>1301.9922674650963</v>
      </c>
      <c r="I3" s="42">
        <v>1661.1897528730447</v>
      </c>
      <c r="J3" s="42">
        <v>2274.0726676051963</v>
      </c>
      <c r="K3" s="42">
        <v>1934.2281404800044</v>
      </c>
      <c r="L3" s="42">
        <v>1229.0793279097272</v>
      </c>
      <c r="M3" s="42">
        <v>1745.0518640050716</v>
      </c>
      <c r="N3" s="42">
        <v>2619.5621253506565</v>
      </c>
      <c r="O3" s="42">
        <v>1784.517337563741</v>
      </c>
      <c r="P3" s="42">
        <v>1106.746819319301</v>
      </c>
      <c r="Q3" s="42">
        <v>1483.626717766299</v>
      </c>
      <c r="R3" s="42">
        <v>2464.1186570936375</v>
      </c>
      <c r="S3" s="42">
        <v>2236.6516677801887</v>
      </c>
      <c r="T3" s="42">
        <v>1155.8558996524982</v>
      </c>
      <c r="U3" s="42">
        <v>1551.9607754736755</v>
      </c>
      <c r="V3" s="42">
        <v>2508.6151467824911</v>
      </c>
      <c r="W3" s="42">
        <v>2289.8665483185955</v>
      </c>
      <c r="X3" s="42">
        <v>1359.9651424288932</v>
      </c>
      <c r="Y3" s="42">
        <v>2036.7391624700219</v>
      </c>
      <c r="Z3" s="42">
        <v>2603.615633419121</v>
      </c>
      <c r="AA3" s="42">
        <v>2382.0646635590997</v>
      </c>
      <c r="AB3" s="42">
        <v>1246.5210103038837</v>
      </c>
      <c r="AC3" s="42">
        <v>1802.6536927178952</v>
      </c>
      <c r="AD3" s="42">
        <v>2552.7517070215222</v>
      </c>
      <c r="AE3" s="42">
        <v>2335.8572565528366</v>
      </c>
      <c r="AF3" s="42">
        <v>1225.0420338416409</v>
      </c>
      <c r="AG3" s="42">
        <v>1679.4330025840013</v>
      </c>
      <c r="AH3" s="42">
        <v>2760.3325929291427</v>
      </c>
      <c r="AI3" s="42">
        <v>2395.6813840385294</v>
      </c>
      <c r="AJ3" s="42">
        <v>1268.2625293747369</v>
      </c>
      <c r="AK3" s="42">
        <v>2185.6144936575897</v>
      </c>
      <c r="AL3" s="42">
        <v>2836.695705212639</v>
      </c>
      <c r="AM3" s="42">
        <v>2211.943438631135</v>
      </c>
      <c r="AN3" s="42">
        <v>1588.7913410383785</v>
      </c>
      <c r="AO3" s="42">
        <v>2545.6295151178501</v>
      </c>
      <c r="AP3" s="42">
        <v>2459.6327736313569</v>
      </c>
      <c r="AQ3" s="42">
        <v>2016.5363972859202</v>
      </c>
      <c r="AR3" s="42">
        <v>1534.9747470396208</v>
      </c>
      <c r="AS3" s="42">
        <v>2014.0380820431026</v>
      </c>
      <c r="AT3" s="42">
        <v>2045.5050197139292</v>
      </c>
      <c r="AU3" s="42">
        <v>1660.1460458066622</v>
      </c>
      <c r="AV3" s="42">
        <v>1567.6697286423346</v>
      </c>
      <c r="AW3" s="42">
        <v>1335.2022058370746</v>
      </c>
      <c r="AX3" s="42">
        <v>1473.7179315596466</v>
      </c>
      <c r="AY3" s="42">
        <v>1284.7611079588187</v>
      </c>
      <c r="AZ3" s="42">
        <v>1498.4726930117383</v>
      </c>
      <c r="BA3" s="42">
        <v>2189.5052674697954</v>
      </c>
      <c r="BB3" s="42">
        <v>2207.1386043630046</v>
      </c>
      <c r="BC3" s="42">
        <v>1698.8515374520296</v>
      </c>
      <c r="BD3" s="42">
        <v>1582.5552416325988</v>
      </c>
      <c r="BE3" s="42">
        <v>2144.2056165523663</v>
      </c>
      <c r="BF3" s="42">
        <v>2387.2469004678883</v>
      </c>
      <c r="BG3" s="42">
        <v>1635.548892307803</v>
      </c>
      <c r="BH3" s="42">
        <v>1827.702765264735</v>
      </c>
      <c r="BI3" s="42">
        <v>2060.8924419595742</v>
      </c>
      <c r="BJ3" s="42">
        <v>2095.9055260248338</v>
      </c>
      <c r="BK3" s="42">
        <v>1645.2829467833396</v>
      </c>
      <c r="BL3" s="42">
        <v>1674.703996202609</v>
      </c>
      <c r="BM3" s="42">
        <v>2170.4955309892166</v>
      </c>
      <c r="BN3" s="42">
        <v>2130.6221636667797</v>
      </c>
      <c r="BO3" s="42">
        <v>1477.5210590859785</v>
      </c>
      <c r="BP3" s="42">
        <v>2009.9048720996766</v>
      </c>
      <c r="BQ3" s="42">
        <v>2164.5577938580732</v>
      </c>
      <c r="BR3" s="42">
        <v>3065.1437001433765</v>
      </c>
      <c r="BS3" s="42">
        <v>1765.1745543711663</v>
      </c>
      <c r="BT3" s="42">
        <v>2279.023262575427</v>
      </c>
      <c r="BU3" s="43"/>
    </row>
    <row r="4" spans="1:73" ht="15" customHeight="1" x14ac:dyDescent="0.2">
      <c r="A4" s="120" t="s">
        <v>117</v>
      </c>
      <c r="B4" s="121">
        <v>313.91702171905536</v>
      </c>
      <c r="C4" s="121">
        <v>355.87556546812414</v>
      </c>
      <c r="D4" s="121">
        <v>398.68585465905443</v>
      </c>
      <c r="E4" s="121">
        <v>297.2225581537661</v>
      </c>
      <c r="F4" s="121">
        <v>262.52974949643078</v>
      </c>
      <c r="G4" s="121">
        <v>245.5063916516113</v>
      </c>
      <c r="H4" s="121">
        <v>286.21335236993167</v>
      </c>
      <c r="I4" s="121">
        <v>271.98750648202594</v>
      </c>
      <c r="J4" s="121">
        <v>362.20161157587495</v>
      </c>
      <c r="K4" s="121">
        <v>447.1091160217901</v>
      </c>
      <c r="L4" s="121">
        <v>521.16730470445782</v>
      </c>
      <c r="M4" s="121">
        <v>421.25596769787711</v>
      </c>
      <c r="N4" s="121">
        <v>420.86403376290514</v>
      </c>
      <c r="O4" s="121">
        <v>489.85909752977625</v>
      </c>
      <c r="P4" s="121">
        <v>554.14983211264655</v>
      </c>
      <c r="Q4" s="121">
        <v>398.73303659467143</v>
      </c>
      <c r="R4" s="121">
        <v>309.21485560544096</v>
      </c>
      <c r="S4" s="121">
        <v>323.16746269164429</v>
      </c>
      <c r="T4" s="121">
        <v>356.38382931136454</v>
      </c>
      <c r="U4" s="121">
        <v>363.7638523915503</v>
      </c>
      <c r="V4" s="121">
        <v>332.10780245420574</v>
      </c>
      <c r="W4" s="121">
        <v>368.61591422358691</v>
      </c>
      <c r="X4" s="121">
        <v>388.11109684888947</v>
      </c>
      <c r="Y4" s="121">
        <v>278.7711864733177</v>
      </c>
      <c r="Z4" s="121">
        <v>343.10355301014033</v>
      </c>
      <c r="AA4" s="121">
        <v>439.07581786857997</v>
      </c>
      <c r="AB4" s="121">
        <v>514.01871781243153</v>
      </c>
      <c r="AC4" s="121">
        <v>484.41791130884769</v>
      </c>
      <c r="AD4" s="121">
        <v>446.4878612669894</v>
      </c>
      <c r="AE4" s="121">
        <v>499.67199105306088</v>
      </c>
      <c r="AF4" s="121">
        <v>535.01667233708326</v>
      </c>
      <c r="AG4" s="121">
        <v>449.58647534286604</v>
      </c>
      <c r="AH4" s="121">
        <v>464.34869474439159</v>
      </c>
      <c r="AI4" s="121">
        <v>584.90813840229544</v>
      </c>
      <c r="AJ4" s="121">
        <v>733.62815792012657</v>
      </c>
      <c r="AK4" s="121">
        <v>751.92700893318568</v>
      </c>
      <c r="AL4" s="121">
        <v>558.18370260257211</v>
      </c>
      <c r="AM4" s="121">
        <v>559.05676218334349</v>
      </c>
      <c r="AN4" s="121">
        <v>892.27671573239047</v>
      </c>
      <c r="AO4" s="121">
        <v>449.68981948169369</v>
      </c>
      <c r="AP4" s="121">
        <v>640.3076394242446</v>
      </c>
      <c r="AQ4" s="121">
        <v>528.85528978784851</v>
      </c>
      <c r="AR4" s="121">
        <v>765.26711319620392</v>
      </c>
      <c r="AS4" s="121">
        <v>538.15795759170283</v>
      </c>
      <c r="AT4" s="121">
        <v>585.28540136302513</v>
      </c>
      <c r="AU4" s="121">
        <v>505.15042539951509</v>
      </c>
      <c r="AV4" s="121">
        <v>955.22026802496475</v>
      </c>
      <c r="AW4" s="121">
        <v>662.10190521249399</v>
      </c>
      <c r="AX4" s="121">
        <v>769.91567706557919</v>
      </c>
      <c r="AY4" s="121">
        <v>891.11706653104841</v>
      </c>
      <c r="AZ4" s="121">
        <v>1009.6652294403178</v>
      </c>
      <c r="BA4" s="121">
        <v>726.18002696305405</v>
      </c>
      <c r="BB4" s="121">
        <v>962.68754355572287</v>
      </c>
      <c r="BC4" s="121">
        <v>778.31334740412171</v>
      </c>
      <c r="BD4" s="121">
        <v>993.67545093378578</v>
      </c>
      <c r="BE4" s="121">
        <v>549.1086581063696</v>
      </c>
      <c r="BF4" s="121">
        <v>782.80976623070671</v>
      </c>
      <c r="BG4" s="121">
        <v>871.20361266812768</v>
      </c>
      <c r="BH4" s="121">
        <v>1238.2278330966938</v>
      </c>
      <c r="BI4" s="121">
        <v>617.9377880044716</v>
      </c>
      <c r="BJ4" s="121">
        <v>978.65247233079606</v>
      </c>
      <c r="BK4" s="121">
        <v>1127.6916087552959</v>
      </c>
      <c r="BL4" s="121">
        <v>1222.2953722017373</v>
      </c>
      <c r="BM4" s="121">
        <v>758.08154671217176</v>
      </c>
      <c r="BN4" s="121">
        <v>1112.8620329560781</v>
      </c>
      <c r="BO4" s="121">
        <v>1144.1939480326171</v>
      </c>
      <c r="BP4" s="121">
        <v>999.413908567774</v>
      </c>
      <c r="BQ4" s="121">
        <v>940.53099844613712</v>
      </c>
      <c r="BR4" s="121">
        <v>1096.6799758947925</v>
      </c>
      <c r="BS4" s="121">
        <v>1005.4922276336431</v>
      </c>
      <c r="BT4" s="121">
        <v>973.33144373644245</v>
      </c>
      <c r="BU4" s="43"/>
    </row>
    <row r="5" spans="1:73" ht="15" customHeight="1" x14ac:dyDescent="0.2">
      <c r="A5" s="46" t="s">
        <v>66</v>
      </c>
      <c r="B5" s="47">
        <v>127.66518599169103</v>
      </c>
      <c r="C5" s="47">
        <v>172.14209402841072</v>
      </c>
      <c r="D5" s="47">
        <v>142.80264601931239</v>
      </c>
      <c r="E5" s="47">
        <v>182.8490739605858</v>
      </c>
      <c r="F5" s="47">
        <v>168.06990461787441</v>
      </c>
      <c r="G5" s="47">
        <v>180.77453146861609</v>
      </c>
      <c r="H5" s="47">
        <v>194.82391310221311</v>
      </c>
      <c r="I5" s="47">
        <v>300.98865081129634</v>
      </c>
      <c r="J5" s="47">
        <v>158.81769681137754</v>
      </c>
      <c r="K5" s="47">
        <v>149.96855019475561</v>
      </c>
      <c r="L5" s="47">
        <v>166.75254453736216</v>
      </c>
      <c r="M5" s="47">
        <v>106.05420845650495</v>
      </c>
      <c r="N5" s="47">
        <v>110.14471303146617</v>
      </c>
      <c r="O5" s="47">
        <v>170.49653752687271</v>
      </c>
      <c r="P5" s="47">
        <v>149.8551973155399</v>
      </c>
      <c r="Q5" s="47">
        <v>117.40855212612124</v>
      </c>
      <c r="R5" s="47">
        <v>114.41499743061262</v>
      </c>
      <c r="S5" s="47">
        <v>125.04414749802376</v>
      </c>
      <c r="T5" s="47">
        <v>114.47804728156693</v>
      </c>
      <c r="U5" s="47">
        <v>109.47780778979678</v>
      </c>
      <c r="V5" s="47">
        <v>96.362523321496653</v>
      </c>
      <c r="W5" s="47">
        <v>98.773403165926396</v>
      </c>
      <c r="X5" s="47">
        <v>129.05375234702842</v>
      </c>
      <c r="Y5" s="47">
        <v>123.63932116554834</v>
      </c>
      <c r="Z5" s="47">
        <v>93.454162084982343</v>
      </c>
      <c r="AA5" s="47">
        <v>148.43950611250767</v>
      </c>
      <c r="AB5" s="47">
        <v>159.48730622209268</v>
      </c>
      <c r="AC5" s="47">
        <v>159.54602558041742</v>
      </c>
      <c r="AD5" s="47">
        <v>144.12817956968158</v>
      </c>
      <c r="AE5" s="47">
        <v>195.41290337001271</v>
      </c>
      <c r="AF5" s="47">
        <v>182.22532412456175</v>
      </c>
      <c r="AG5" s="47">
        <v>148.1315929357441</v>
      </c>
      <c r="AH5" s="47">
        <v>144.68705619247746</v>
      </c>
      <c r="AI5" s="47">
        <v>146.3507927048523</v>
      </c>
      <c r="AJ5" s="47">
        <v>112.46650714093342</v>
      </c>
      <c r="AK5" s="47">
        <v>113.82664396173682</v>
      </c>
      <c r="AL5" s="47">
        <v>104.39208061658341</v>
      </c>
      <c r="AM5" s="47">
        <v>123.03102923450021</v>
      </c>
      <c r="AN5" s="47">
        <v>128.7853313054666</v>
      </c>
      <c r="AO5" s="47">
        <v>101.57855884344984</v>
      </c>
      <c r="AP5" s="47">
        <v>156.85412914688919</v>
      </c>
      <c r="AQ5" s="47">
        <v>109.8310175414303</v>
      </c>
      <c r="AR5" s="47">
        <v>125.51365350785311</v>
      </c>
      <c r="AS5" s="47">
        <v>100.45519980382751</v>
      </c>
      <c r="AT5" s="47">
        <v>102.25053853234765</v>
      </c>
      <c r="AU5" s="47">
        <v>126.27618375633831</v>
      </c>
      <c r="AV5" s="47">
        <v>156.85228651766801</v>
      </c>
      <c r="AW5" s="47">
        <v>113.06299119364601</v>
      </c>
      <c r="AX5" s="47">
        <v>150.78634899868712</v>
      </c>
      <c r="AY5" s="47">
        <v>144.01489773907636</v>
      </c>
      <c r="AZ5" s="47">
        <v>171.91573129967307</v>
      </c>
      <c r="BA5" s="47">
        <v>148.2100219625635</v>
      </c>
      <c r="BB5" s="47">
        <v>158.70458602455028</v>
      </c>
      <c r="BC5" s="47">
        <v>85.978469988492705</v>
      </c>
      <c r="BD5" s="47">
        <v>180.0307483293268</v>
      </c>
      <c r="BE5" s="47">
        <v>141.49219565763022</v>
      </c>
      <c r="BF5" s="47">
        <v>112.17564799850454</v>
      </c>
      <c r="BG5" s="47">
        <v>159.43606764920219</v>
      </c>
      <c r="BH5" s="47">
        <v>150.46153439017459</v>
      </c>
      <c r="BI5" s="47">
        <v>147.13974996211871</v>
      </c>
      <c r="BJ5" s="47">
        <v>130.56450122038478</v>
      </c>
      <c r="BK5" s="47">
        <v>148.1738399331139</v>
      </c>
      <c r="BL5" s="47">
        <v>161.80320588710899</v>
      </c>
      <c r="BM5" s="47">
        <v>114.34745295939236</v>
      </c>
      <c r="BN5" s="47">
        <v>125.43397403080125</v>
      </c>
      <c r="BO5" s="47">
        <v>140.535422282268</v>
      </c>
      <c r="BP5" s="47">
        <v>138.96069177225948</v>
      </c>
      <c r="BQ5" s="47">
        <v>103.37335316419313</v>
      </c>
      <c r="BR5" s="47">
        <v>123.49007872210093</v>
      </c>
      <c r="BS5" s="47">
        <v>130.17025068487393</v>
      </c>
      <c r="BT5" s="47">
        <v>147.10879054940509</v>
      </c>
      <c r="BU5" s="43"/>
    </row>
    <row r="6" spans="1:73" ht="15" customHeight="1" x14ac:dyDescent="0.2">
      <c r="A6" s="122" t="s">
        <v>119</v>
      </c>
      <c r="B6" s="121">
        <v>1242.1813151854913</v>
      </c>
      <c r="C6" s="121">
        <v>1236.711679857641</v>
      </c>
      <c r="D6" s="121">
        <v>1321.7006628734473</v>
      </c>
      <c r="E6" s="121">
        <v>1208.4263420834216</v>
      </c>
      <c r="F6" s="121">
        <v>1312.7000008402156</v>
      </c>
      <c r="G6" s="121">
        <v>1386.8386077140742</v>
      </c>
      <c r="H6" s="121">
        <v>1546.2439787284109</v>
      </c>
      <c r="I6" s="121">
        <v>1626.6074127172999</v>
      </c>
      <c r="J6" s="121">
        <v>1255.4651709053001</v>
      </c>
      <c r="K6" s="121">
        <v>1622.1313797381608</v>
      </c>
      <c r="L6" s="121">
        <v>1689.1077510021646</v>
      </c>
      <c r="M6" s="121">
        <v>1490.5116983543699</v>
      </c>
      <c r="N6" s="121">
        <v>1497.8884919580598</v>
      </c>
      <c r="O6" s="121">
        <v>1930.3406961106705</v>
      </c>
      <c r="P6" s="121">
        <v>1794.775402078054</v>
      </c>
      <c r="Q6" s="121">
        <v>1560.6294098532153</v>
      </c>
      <c r="R6" s="121">
        <v>1637.7855744062974</v>
      </c>
      <c r="S6" s="121">
        <v>1841.5269433134476</v>
      </c>
      <c r="T6" s="121">
        <v>1876.2751407770138</v>
      </c>
      <c r="U6" s="121">
        <v>1830.8533415032402</v>
      </c>
      <c r="V6" s="121">
        <v>1698.2151424763738</v>
      </c>
      <c r="W6" s="121">
        <v>1826.7880396196456</v>
      </c>
      <c r="X6" s="121">
        <v>2025.0695865522957</v>
      </c>
      <c r="Y6" s="121">
        <v>2114.3462313516852</v>
      </c>
      <c r="Z6" s="121">
        <v>1667.187693977693</v>
      </c>
      <c r="AA6" s="121">
        <v>1902.6752645641375</v>
      </c>
      <c r="AB6" s="121">
        <v>2385.4084797192813</v>
      </c>
      <c r="AC6" s="121">
        <v>2196.1195617388917</v>
      </c>
      <c r="AD6" s="121">
        <v>1839.5499999067308</v>
      </c>
      <c r="AE6" s="121">
        <v>1974.388632360253</v>
      </c>
      <c r="AF6" s="121">
        <v>2671.043015062728</v>
      </c>
      <c r="AG6" s="121">
        <v>2312.0123526702891</v>
      </c>
      <c r="AH6" s="121">
        <v>1792.4393729823414</v>
      </c>
      <c r="AI6" s="121">
        <v>1948.8960505098914</v>
      </c>
      <c r="AJ6" s="121">
        <v>2567.4630224847506</v>
      </c>
      <c r="AK6" s="121">
        <v>2285.7525540230122</v>
      </c>
      <c r="AL6" s="121">
        <v>2164.4925594409365</v>
      </c>
      <c r="AM6" s="121">
        <v>2301.4853904664565</v>
      </c>
      <c r="AN6" s="121">
        <v>2419.1828159023603</v>
      </c>
      <c r="AO6" s="121">
        <v>2526.2592341902437</v>
      </c>
      <c r="AP6" s="121">
        <v>2389.0724971627114</v>
      </c>
      <c r="AQ6" s="121">
        <v>2630.9289376959719</v>
      </c>
      <c r="AR6" s="121">
        <v>2085.5366754897236</v>
      </c>
      <c r="AS6" s="121">
        <v>2075.2068896515866</v>
      </c>
      <c r="AT6" s="121">
        <v>1947.9418654686767</v>
      </c>
      <c r="AU6" s="121">
        <v>2295.069940525284</v>
      </c>
      <c r="AV6" s="121">
        <v>2478.1672828906758</v>
      </c>
      <c r="AW6" s="121">
        <v>2709.2389111153634</v>
      </c>
      <c r="AX6" s="121">
        <v>2080.3967275232339</v>
      </c>
      <c r="AY6" s="121">
        <v>2738.0349713429578</v>
      </c>
      <c r="AZ6" s="121">
        <v>2867.9186857395712</v>
      </c>
      <c r="BA6" s="121">
        <v>3001.284615394241</v>
      </c>
      <c r="BB6" s="121">
        <v>2556.5870406574331</v>
      </c>
      <c r="BC6" s="121">
        <v>1746.7076581650949</v>
      </c>
      <c r="BD6" s="121">
        <v>2249.4933484250164</v>
      </c>
      <c r="BE6" s="121">
        <v>2589.4329527524555</v>
      </c>
      <c r="BF6" s="121">
        <v>1991.9334918716513</v>
      </c>
      <c r="BG6" s="121">
        <v>2668.3336112487336</v>
      </c>
      <c r="BH6" s="121">
        <v>2703.8999888779613</v>
      </c>
      <c r="BI6" s="121">
        <v>2936.9979080016537</v>
      </c>
      <c r="BJ6" s="121">
        <v>2329.0557223158412</v>
      </c>
      <c r="BK6" s="121">
        <v>2759.066948972727</v>
      </c>
      <c r="BL6" s="121">
        <v>2834.602698851128</v>
      </c>
      <c r="BM6" s="121">
        <v>3275.8376298602989</v>
      </c>
      <c r="BN6" s="121">
        <v>2947.8604114427053</v>
      </c>
      <c r="BO6" s="121">
        <v>3153.9315079372714</v>
      </c>
      <c r="BP6" s="121">
        <v>3012.4887343822625</v>
      </c>
      <c r="BQ6" s="121">
        <v>3017.2863720330206</v>
      </c>
      <c r="BR6" s="121">
        <v>3490.3915339924879</v>
      </c>
      <c r="BS6" s="121">
        <v>3589.4566320425693</v>
      </c>
      <c r="BT6" s="121">
        <v>3631.6817140071084</v>
      </c>
      <c r="BU6" s="43"/>
    </row>
    <row r="7" spans="1:73" ht="15" customHeight="1" x14ac:dyDescent="0.2">
      <c r="A7" s="46" t="s">
        <v>67</v>
      </c>
      <c r="B7" s="47">
        <v>230.18811762057712</v>
      </c>
      <c r="C7" s="47">
        <v>230.04183818869549</v>
      </c>
      <c r="D7" s="47">
        <v>186.09606935049825</v>
      </c>
      <c r="E7" s="47">
        <v>233.16997484023102</v>
      </c>
      <c r="F7" s="47">
        <v>223.6313620269168</v>
      </c>
      <c r="G7" s="47">
        <v>247.5191619379695</v>
      </c>
      <c r="H7" s="47">
        <v>354.78623725607201</v>
      </c>
      <c r="I7" s="47">
        <v>446.84923877904356</v>
      </c>
      <c r="J7" s="47">
        <v>440.90557587462104</v>
      </c>
      <c r="K7" s="47">
        <v>475.92133457645355</v>
      </c>
      <c r="L7" s="47">
        <v>556.01131030606223</v>
      </c>
      <c r="M7" s="47">
        <v>536.81177924286408</v>
      </c>
      <c r="N7" s="47">
        <v>483.34290218539326</v>
      </c>
      <c r="O7" s="47">
        <v>496.72934472376716</v>
      </c>
      <c r="P7" s="47">
        <v>446.26076975737766</v>
      </c>
      <c r="Q7" s="47">
        <v>381.9719833334633</v>
      </c>
      <c r="R7" s="47">
        <v>311.3123920007539</v>
      </c>
      <c r="S7" s="47">
        <v>563.92326900126272</v>
      </c>
      <c r="T7" s="47">
        <v>561.54105149458258</v>
      </c>
      <c r="U7" s="47">
        <v>553.97928750340077</v>
      </c>
      <c r="V7" s="47">
        <v>652.63153069648661</v>
      </c>
      <c r="W7" s="47">
        <v>823.60454587732818</v>
      </c>
      <c r="X7" s="47">
        <v>796.16114228305457</v>
      </c>
      <c r="Y7" s="47">
        <v>784.3237811431303</v>
      </c>
      <c r="Z7" s="47">
        <v>897.21459376184873</v>
      </c>
      <c r="AA7" s="47">
        <v>942.26222078032094</v>
      </c>
      <c r="AB7" s="47">
        <v>929.44504122969977</v>
      </c>
      <c r="AC7" s="47">
        <v>936.50914422813014</v>
      </c>
      <c r="AD7" s="47">
        <v>625.89602699743705</v>
      </c>
      <c r="AE7" s="47">
        <v>959.51431786969306</v>
      </c>
      <c r="AF7" s="47">
        <v>1015.6412491967334</v>
      </c>
      <c r="AG7" s="47">
        <v>1200.9654059361351</v>
      </c>
      <c r="AH7" s="47">
        <v>1060.4570528260931</v>
      </c>
      <c r="AI7" s="47">
        <v>1101.7334813760594</v>
      </c>
      <c r="AJ7" s="47">
        <v>1318.0590141161149</v>
      </c>
      <c r="AK7" s="47">
        <v>1438.4444516817337</v>
      </c>
      <c r="AL7" s="47">
        <v>1290.4559847034584</v>
      </c>
      <c r="AM7" s="47">
        <v>1346.8916250282948</v>
      </c>
      <c r="AN7" s="47">
        <v>1095.7767614414454</v>
      </c>
      <c r="AO7" s="47">
        <v>1278.408628826799</v>
      </c>
      <c r="AP7" s="47">
        <v>1086.2911240819869</v>
      </c>
      <c r="AQ7" s="47">
        <v>1037.4419836557956</v>
      </c>
      <c r="AR7" s="47">
        <v>1087.3115681184461</v>
      </c>
      <c r="AS7" s="47">
        <v>1130.0843241437715</v>
      </c>
      <c r="AT7" s="47">
        <v>944.18451844223216</v>
      </c>
      <c r="AU7" s="47">
        <v>1037.8670513752011</v>
      </c>
      <c r="AV7" s="47">
        <v>1088.0469475372379</v>
      </c>
      <c r="AW7" s="47">
        <v>1193.0734826453272</v>
      </c>
      <c r="AX7" s="47">
        <v>1109.4835748579112</v>
      </c>
      <c r="AY7" s="47">
        <v>1305.7344251649738</v>
      </c>
      <c r="AZ7" s="47">
        <v>1302.0675324966162</v>
      </c>
      <c r="BA7" s="47">
        <v>1001.2944674804975</v>
      </c>
      <c r="BB7" s="47">
        <v>1160.427025723118</v>
      </c>
      <c r="BC7" s="47">
        <v>985.22499750862482</v>
      </c>
      <c r="BD7" s="47">
        <v>918.069878321548</v>
      </c>
      <c r="BE7" s="47">
        <v>872.9740984467096</v>
      </c>
      <c r="BF7" s="47">
        <v>664.24943284674055</v>
      </c>
      <c r="BG7" s="47">
        <v>688.36821384571635</v>
      </c>
      <c r="BH7" s="47">
        <v>660.84792937365728</v>
      </c>
      <c r="BI7" s="47">
        <v>1067.9074239338865</v>
      </c>
      <c r="BJ7" s="47">
        <v>909.59910917730076</v>
      </c>
      <c r="BK7" s="47">
        <v>918.3565228177132</v>
      </c>
      <c r="BL7" s="47">
        <v>1208.6664732606021</v>
      </c>
      <c r="BM7" s="47">
        <v>1291.386894744385</v>
      </c>
      <c r="BN7" s="47">
        <v>1101.8437022903111</v>
      </c>
      <c r="BO7" s="47">
        <v>1286.7571152747771</v>
      </c>
      <c r="BP7" s="47">
        <v>1386.1802216066765</v>
      </c>
      <c r="BQ7" s="47">
        <v>1466.1702810010227</v>
      </c>
      <c r="BR7" s="47">
        <v>1406.9259583864273</v>
      </c>
      <c r="BS7" s="47">
        <v>1497.6020190119245</v>
      </c>
      <c r="BT7" s="47">
        <v>1362.9022290982712</v>
      </c>
      <c r="BU7" s="43"/>
    </row>
    <row r="8" spans="1:73" ht="15" customHeight="1" x14ac:dyDescent="0.2">
      <c r="A8" s="120" t="s">
        <v>68</v>
      </c>
      <c r="B8" s="121">
        <v>2634.8072093033456</v>
      </c>
      <c r="C8" s="121">
        <v>3469.8033581067771</v>
      </c>
      <c r="D8" s="121">
        <v>2748.7427367181535</v>
      </c>
      <c r="E8" s="121">
        <v>3265.8256958717247</v>
      </c>
      <c r="F8" s="121">
        <v>2669.7796151438838</v>
      </c>
      <c r="G8" s="121">
        <v>2915.8187545476703</v>
      </c>
      <c r="H8" s="121">
        <v>3399.4171448833981</v>
      </c>
      <c r="I8" s="121">
        <v>5880.5034854250534</v>
      </c>
      <c r="J8" s="121">
        <v>3715.1193119647915</v>
      </c>
      <c r="K8" s="121">
        <v>3910.7110207863871</v>
      </c>
      <c r="L8" s="121">
        <v>4536.0128753518911</v>
      </c>
      <c r="M8" s="121">
        <v>2864.8007918969356</v>
      </c>
      <c r="N8" s="121">
        <v>2775.090582750001</v>
      </c>
      <c r="O8" s="121">
        <v>4144.2417579374569</v>
      </c>
      <c r="P8" s="121">
        <v>3646.7583706164464</v>
      </c>
      <c r="Q8" s="121">
        <v>2999.5392886960872</v>
      </c>
      <c r="R8" s="121">
        <v>3221.4962737778937</v>
      </c>
      <c r="S8" s="121">
        <v>3795.749032115571</v>
      </c>
      <c r="T8" s="121">
        <v>3597.6546519782273</v>
      </c>
      <c r="U8" s="121">
        <v>3386.5140421283131</v>
      </c>
      <c r="V8" s="121">
        <v>2793.3878057182674</v>
      </c>
      <c r="W8" s="121">
        <v>2696.3000377343128</v>
      </c>
      <c r="X8" s="121">
        <v>3396.054179982571</v>
      </c>
      <c r="Y8" s="121">
        <v>3075.4549765648499</v>
      </c>
      <c r="Z8" s="121">
        <v>2198.9367793597698</v>
      </c>
      <c r="AA8" s="121">
        <v>3270.0416107966639</v>
      </c>
      <c r="AB8" s="121">
        <v>3373.2752767555444</v>
      </c>
      <c r="AC8" s="121">
        <v>3311.2053330880271</v>
      </c>
      <c r="AD8" s="121">
        <v>2843.6660080610577</v>
      </c>
      <c r="AE8" s="121">
        <v>3712.4910553593973</v>
      </c>
      <c r="AF8" s="121">
        <v>3449.908833516</v>
      </c>
      <c r="AG8" s="121">
        <v>2930.257103063549</v>
      </c>
      <c r="AH8" s="121">
        <v>3137.7436126511534</v>
      </c>
      <c r="AI8" s="121">
        <v>3276.2068617589512</v>
      </c>
      <c r="AJ8" s="121">
        <v>2521.052393562612</v>
      </c>
      <c r="AK8" s="121">
        <v>2453.0361320272832</v>
      </c>
      <c r="AL8" s="121">
        <v>2069.7360121062511</v>
      </c>
      <c r="AM8" s="121">
        <v>2262.6032563404497</v>
      </c>
      <c r="AN8" s="121">
        <v>2300.4390503440163</v>
      </c>
      <c r="AO8" s="121">
        <v>1844.4146812092774</v>
      </c>
      <c r="AP8" s="121">
        <v>2923.7238731829821</v>
      </c>
      <c r="AQ8" s="121">
        <v>2190.9136659369274</v>
      </c>
      <c r="AR8" s="121">
        <v>2778.4368812875282</v>
      </c>
      <c r="AS8" s="121">
        <v>2541.0175795925652</v>
      </c>
      <c r="AT8" s="121">
        <v>3115.9512822940756</v>
      </c>
      <c r="AU8" s="121">
        <v>4188.1515193698397</v>
      </c>
      <c r="AV8" s="121">
        <v>5189.5361994176956</v>
      </c>
      <c r="AW8" s="121">
        <v>3447.4169989183865</v>
      </c>
      <c r="AX8" s="121">
        <v>3839.8572844564665</v>
      </c>
      <c r="AY8" s="121">
        <v>3196.7515485806484</v>
      </c>
      <c r="AZ8" s="121">
        <v>3496.6394713758937</v>
      </c>
      <c r="BA8" s="121">
        <v>2915.975695586988</v>
      </c>
      <c r="BB8" s="121">
        <v>3450.8982610549619</v>
      </c>
      <c r="BC8" s="121">
        <v>1890.7195418101289</v>
      </c>
      <c r="BD8" s="121">
        <v>3948.9938947336477</v>
      </c>
      <c r="BE8" s="121">
        <v>2959.7063024012609</v>
      </c>
      <c r="BF8" s="121">
        <v>2091.9542023834306</v>
      </c>
      <c r="BG8" s="121">
        <v>2820.2918940676095</v>
      </c>
      <c r="BH8" s="121">
        <v>2589.3381460911614</v>
      </c>
      <c r="BI8" s="121">
        <v>2491.8937574577994</v>
      </c>
      <c r="BJ8" s="121">
        <v>2313.3985088595759</v>
      </c>
      <c r="BK8" s="121">
        <v>2620.9771658763466</v>
      </c>
      <c r="BL8" s="121">
        <v>2959.9898259234587</v>
      </c>
      <c r="BM8" s="121">
        <v>2129.1824993406176</v>
      </c>
      <c r="BN8" s="121">
        <v>2296.6892821544698</v>
      </c>
      <c r="BO8" s="121">
        <v>2562.3091546701239</v>
      </c>
      <c r="BP8" s="121">
        <v>2580.2096082375338</v>
      </c>
      <c r="BQ8" s="121">
        <v>1936.3315026573646</v>
      </c>
      <c r="BR8" s="121">
        <v>2172.7280544033192</v>
      </c>
      <c r="BS8" s="121">
        <v>2311.7186417666771</v>
      </c>
      <c r="BT8" s="121">
        <v>2598.3857937643656</v>
      </c>
      <c r="BU8" s="43"/>
    </row>
    <row r="9" spans="1:73" ht="15" customHeight="1" x14ac:dyDescent="0.2">
      <c r="A9" s="46" t="s">
        <v>69</v>
      </c>
      <c r="B9" s="47">
        <v>3164.8730196097958</v>
      </c>
      <c r="C9" s="47">
        <v>3665.2326592015133</v>
      </c>
      <c r="D9" s="47">
        <v>3283.3346061173834</v>
      </c>
      <c r="E9" s="47">
        <v>4427.7147150713026</v>
      </c>
      <c r="F9" s="47">
        <v>3338.0018295221362</v>
      </c>
      <c r="G9" s="47">
        <v>3386.5554268040819</v>
      </c>
      <c r="H9" s="47">
        <v>3947.2969856854447</v>
      </c>
      <c r="I9" s="47">
        <v>4054.4947579883383</v>
      </c>
      <c r="J9" s="47">
        <v>4222.7133509210007</v>
      </c>
      <c r="K9" s="47">
        <v>3535.5767121634321</v>
      </c>
      <c r="L9" s="47">
        <v>3876.2846123810828</v>
      </c>
      <c r="M9" s="47">
        <v>4269.7003245344868</v>
      </c>
      <c r="N9" s="47">
        <v>4012.7278346713597</v>
      </c>
      <c r="O9" s="47">
        <v>4210.4744970033407</v>
      </c>
      <c r="P9" s="47">
        <v>4159.806206699458</v>
      </c>
      <c r="Q9" s="47">
        <v>4272.8144616258405</v>
      </c>
      <c r="R9" s="47">
        <v>3899.7736882536133</v>
      </c>
      <c r="S9" s="47">
        <v>4576.8851381156774</v>
      </c>
      <c r="T9" s="47">
        <v>4870.1971055398344</v>
      </c>
      <c r="U9" s="47">
        <v>4630.7640680908726</v>
      </c>
      <c r="V9" s="47">
        <v>4261.3213920951503</v>
      </c>
      <c r="W9" s="47">
        <v>4252.8275656287333</v>
      </c>
      <c r="X9" s="47">
        <v>4553.8619600420052</v>
      </c>
      <c r="Y9" s="47">
        <v>4695.6250822341071</v>
      </c>
      <c r="Z9" s="47">
        <v>4144.0140065493424</v>
      </c>
      <c r="AA9" s="47">
        <v>3885.8246118146085</v>
      </c>
      <c r="AB9" s="47">
        <v>4183.7586298393408</v>
      </c>
      <c r="AC9" s="47">
        <v>4126.4947517967066</v>
      </c>
      <c r="AD9" s="47">
        <v>4227.4444808703229</v>
      </c>
      <c r="AE9" s="47">
        <v>3901.6143456585173</v>
      </c>
      <c r="AF9" s="47">
        <v>4161.6278899611143</v>
      </c>
      <c r="AG9" s="47">
        <v>4464.9502835100457</v>
      </c>
      <c r="AH9" s="47">
        <v>3696.9803045388167</v>
      </c>
      <c r="AI9" s="47">
        <v>3706.4269695723615</v>
      </c>
      <c r="AJ9" s="47">
        <v>3863.3896456789039</v>
      </c>
      <c r="AK9" s="47">
        <v>4037.9530802099143</v>
      </c>
      <c r="AL9" s="47">
        <v>4089.2130869550106</v>
      </c>
      <c r="AM9" s="47">
        <v>4316.9549865166955</v>
      </c>
      <c r="AN9" s="47">
        <v>4532.1968914541058</v>
      </c>
      <c r="AO9" s="47">
        <v>4925.7280350741858</v>
      </c>
      <c r="AP9" s="47">
        <v>4772.5589796281674</v>
      </c>
      <c r="AQ9" s="47">
        <v>4633.0151463526763</v>
      </c>
      <c r="AR9" s="47">
        <v>4911.5569704442287</v>
      </c>
      <c r="AS9" s="47">
        <v>5318.6849035749219</v>
      </c>
      <c r="AT9" s="47">
        <v>5091.8753943665715</v>
      </c>
      <c r="AU9" s="47">
        <v>5122.1152393592665</v>
      </c>
      <c r="AV9" s="47">
        <v>5511.1351608639343</v>
      </c>
      <c r="AW9" s="47">
        <v>5796.7632054102251</v>
      </c>
      <c r="AX9" s="47">
        <v>5361.7222897279471</v>
      </c>
      <c r="AY9" s="47">
        <v>5611.213473384395</v>
      </c>
      <c r="AZ9" s="47">
        <v>6044.2018251855698</v>
      </c>
      <c r="BA9" s="47">
        <v>6619.2834117020875</v>
      </c>
      <c r="BB9" s="47">
        <v>5493.1429132907224</v>
      </c>
      <c r="BC9" s="47">
        <v>3158.9966864355888</v>
      </c>
      <c r="BD9" s="47">
        <v>4351.067150498392</v>
      </c>
      <c r="BE9" s="47">
        <v>4740.6422497752965</v>
      </c>
      <c r="BF9" s="47">
        <v>4478.9646627866305</v>
      </c>
      <c r="BG9" s="47">
        <v>4776.1310353672079</v>
      </c>
      <c r="BH9" s="47">
        <v>5285.576289337353</v>
      </c>
      <c r="BI9" s="47">
        <v>6028.55801250881</v>
      </c>
      <c r="BJ9" s="47">
        <v>6231.9626767260024</v>
      </c>
      <c r="BK9" s="47">
        <v>6984.1887189787822</v>
      </c>
      <c r="BL9" s="47">
        <v>7862.6995270032658</v>
      </c>
      <c r="BM9" s="47">
        <v>7793.6730772919464</v>
      </c>
      <c r="BN9" s="47">
        <v>6870.8051938804056</v>
      </c>
      <c r="BO9" s="47">
        <v>6216.8335960957293</v>
      </c>
      <c r="BP9" s="47">
        <v>7382.2053069937338</v>
      </c>
      <c r="BQ9" s="47">
        <v>8024.9537537737624</v>
      </c>
      <c r="BR9" s="47">
        <v>7626.4835747672732</v>
      </c>
      <c r="BS9" s="47">
        <v>7115.0003114303909</v>
      </c>
      <c r="BT9" s="47">
        <v>7261.6027703884465</v>
      </c>
      <c r="BU9" s="43"/>
    </row>
    <row r="10" spans="1:73" ht="15" customHeight="1" x14ac:dyDescent="0.2">
      <c r="A10" s="122" t="s">
        <v>120</v>
      </c>
      <c r="B10" s="121">
        <v>3507.4824971571879</v>
      </c>
      <c r="C10" s="121">
        <v>2966.9264879369866</v>
      </c>
      <c r="D10" s="121">
        <v>3421.1083141312893</v>
      </c>
      <c r="E10" s="121">
        <v>3352.5297007745326</v>
      </c>
      <c r="F10" s="121">
        <v>3570.7436233145754</v>
      </c>
      <c r="G10" s="121">
        <v>3412.4923654891977</v>
      </c>
      <c r="H10" s="121">
        <v>4097.2178157141934</v>
      </c>
      <c r="I10" s="121">
        <v>4065.8081954820391</v>
      </c>
      <c r="J10" s="121">
        <v>3714.9475015802818</v>
      </c>
      <c r="K10" s="121">
        <v>3012.2051628762983</v>
      </c>
      <c r="L10" s="121">
        <v>3617.3988924641399</v>
      </c>
      <c r="M10" s="121">
        <v>3451.8004430792789</v>
      </c>
      <c r="N10" s="121">
        <v>3881.6419989703645</v>
      </c>
      <c r="O10" s="121">
        <v>3153.2440730536237</v>
      </c>
      <c r="P10" s="121">
        <v>3827.9410268224001</v>
      </c>
      <c r="Q10" s="121">
        <v>3686.9829011536081</v>
      </c>
      <c r="R10" s="121">
        <v>3371.8007532087845</v>
      </c>
      <c r="S10" s="121">
        <v>3303.3745058969271</v>
      </c>
      <c r="T10" s="121">
        <v>3648.2460367187773</v>
      </c>
      <c r="U10" s="121">
        <v>3359.4257041755159</v>
      </c>
      <c r="V10" s="121">
        <v>3032.3897974804918</v>
      </c>
      <c r="W10" s="121">
        <v>3053.6738616003636</v>
      </c>
      <c r="X10" s="121">
        <v>3384.40467442605</v>
      </c>
      <c r="Y10" s="121">
        <v>3431.0066664930928</v>
      </c>
      <c r="Z10" s="121">
        <v>3511.162758630393</v>
      </c>
      <c r="AA10" s="121">
        <v>3408.8418415676115</v>
      </c>
      <c r="AB10" s="121">
        <v>3836.7851141296665</v>
      </c>
      <c r="AC10" s="121">
        <v>3620.8982856723333</v>
      </c>
      <c r="AD10" s="121">
        <v>3063.5184125232604</v>
      </c>
      <c r="AE10" s="121">
        <v>2885.1736296402942</v>
      </c>
      <c r="AF10" s="121">
        <v>3441.5561536377286</v>
      </c>
      <c r="AG10" s="121">
        <v>3292.6878041987156</v>
      </c>
      <c r="AH10" s="121">
        <v>3190.8778279473345</v>
      </c>
      <c r="AI10" s="121">
        <v>3586.5677532211662</v>
      </c>
      <c r="AJ10" s="121">
        <v>4008.4661990263062</v>
      </c>
      <c r="AK10" s="121">
        <v>3853.4862198051801</v>
      </c>
      <c r="AL10" s="121">
        <v>4264.5265425492498</v>
      </c>
      <c r="AM10" s="121">
        <v>4583.3959706759269</v>
      </c>
      <c r="AN10" s="121">
        <v>4761.1216161505927</v>
      </c>
      <c r="AO10" s="121">
        <v>4932.3888706242296</v>
      </c>
      <c r="AP10" s="121">
        <v>5433.5505403156376</v>
      </c>
      <c r="AQ10" s="121">
        <v>5563.4945157630991</v>
      </c>
      <c r="AR10" s="121">
        <v>5450.7855394595672</v>
      </c>
      <c r="AS10" s="121">
        <v>5548.7514044617037</v>
      </c>
      <c r="AT10" s="121">
        <v>4463.2384147704424</v>
      </c>
      <c r="AU10" s="121">
        <v>4889.0918828283566</v>
      </c>
      <c r="AV10" s="121">
        <v>4676.1356959466257</v>
      </c>
      <c r="AW10" s="121">
        <v>5147.2470064545714</v>
      </c>
      <c r="AX10" s="121">
        <v>4812.0456130615694</v>
      </c>
      <c r="AY10" s="121">
        <v>5093.8523434838062</v>
      </c>
      <c r="AZ10" s="121">
        <v>6283.4642959835173</v>
      </c>
      <c r="BA10" s="121">
        <v>6347.7107474711174</v>
      </c>
      <c r="BB10" s="121">
        <v>5551.1188483739188</v>
      </c>
      <c r="BC10" s="121">
        <v>1662.4275216100341</v>
      </c>
      <c r="BD10" s="121">
        <v>2589.1077941782582</v>
      </c>
      <c r="BE10" s="121">
        <v>3061.8208358377829</v>
      </c>
      <c r="BF10" s="121">
        <v>3566.5317352891884</v>
      </c>
      <c r="BG10" s="121">
        <v>4292.3429213277768</v>
      </c>
      <c r="BH10" s="121">
        <v>5225.6986993760183</v>
      </c>
      <c r="BI10" s="121">
        <v>5644.9956440070182</v>
      </c>
      <c r="BJ10" s="121">
        <v>4862.1770984891027</v>
      </c>
      <c r="BK10" s="121">
        <v>5040.6329449450286</v>
      </c>
      <c r="BL10" s="121">
        <v>6157.2538748823235</v>
      </c>
      <c r="BM10" s="121">
        <v>6034.7750816835451</v>
      </c>
      <c r="BN10" s="121">
        <v>5866.919247515546</v>
      </c>
      <c r="BO10" s="121">
        <v>5757.6175069723859</v>
      </c>
      <c r="BP10" s="121">
        <v>6714.0859897588562</v>
      </c>
      <c r="BQ10" s="121">
        <v>7084.7023255346212</v>
      </c>
      <c r="BR10" s="121">
        <v>7052.5758892626845</v>
      </c>
      <c r="BS10" s="121">
        <v>7200.3107186607022</v>
      </c>
      <c r="BT10" s="121">
        <v>7068.5518380087142</v>
      </c>
      <c r="BU10" s="43"/>
    </row>
    <row r="11" spans="1:73" ht="15" customHeight="1" x14ac:dyDescent="0.2">
      <c r="A11" s="46" t="s">
        <v>70</v>
      </c>
      <c r="B11" s="47">
        <v>2135.3801460263576</v>
      </c>
      <c r="C11" s="47">
        <v>2159.1031886369069</v>
      </c>
      <c r="D11" s="47">
        <v>2032.3644358483739</v>
      </c>
      <c r="E11" s="47">
        <v>2233.5192294883623</v>
      </c>
      <c r="F11" s="47">
        <v>2704.3982195076155</v>
      </c>
      <c r="G11" s="47">
        <v>2063.1089022338447</v>
      </c>
      <c r="H11" s="47">
        <v>2322.4886412902956</v>
      </c>
      <c r="I11" s="47">
        <v>2536.6682369682444</v>
      </c>
      <c r="J11" s="47">
        <v>2604.3955153130801</v>
      </c>
      <c r="K11" s="47">
        <v>2466.626640181571</v>
      </c>
      <c r="L11" s="47">
        <v>2410.8515691343819</v>
      </c>
      <c r="M11" s="47">
        <v>2247.4912753709682</v>
      </c>
      <c r="N11" s="47">
        <v>2359.5042585813208</v>
      </c>
      <c r="O11" s="47">
        <v>2459.1987831048373</v>
      </c>
      <c r="P11" s="47">
        <v>2647.8044501895424</v>
      </c>
      <c r="Q11" s="47">
        <v>2573.5095081243007</v>
      </c>
      <c r="R11" s="47">
        <v>2458.902269537356</v>
      </c>
      <c r="S11" s="47">
        <v>2428.6214902944207</v>
      </c>
      <c r="T11" s="47">
        <v>3775.2000381478192</v>
      </c>
      <c r="U11" s="47">
        <v>3722.8152020204011</v>
      </c>
      <c r="V11" s="47">
        <v>3476.8450651714802</v>
      </c>
      <c r="W11" s="47">
        <v>3268.5092567455686</v>
      </c>
      <c r="X11" s="47">
        <v>3874.3204663485772</v>
      </c>
      <c r="Y11" s="47">
        <v>4179.4532117343751</v>
      </c>
      <c r="Z11" s="47">
        <v>5289.8192833409175</v>
      </c>
      <c r="AA11" s="47">
        <v>3124.5006078192782</v>
      </c>
      <c r="AB11" s="47">
        <v>3312.487909118724</v>
      </c>
      <c r="AC11" s="47">
        <v>3618.1431997210848</v>
      </c>
      <c r="AD11" s="47">
        <v>4272.0687529466286</v>
      </c>
      <c r="AE11" s="47">
        <v>2941.4847884641163</v>
      </c>
      <c r="AF11" s="47">
        <v>3138.7140647591323</v>
      </c>
      <c r="AG11" s="47">
        <v>3656.6163938301224</v>
      </c>
      <c r="AH11" s="47">
        <v>3660.1506999528447</v>
      </c>
      <c r="AI11" s="47">
        <v>2492.337678291753</v>
      </c>
      <c r="AJ11" s="47">
        <v>3040.4479048340322</v>
      </c>
      <c r="AK11" s="47">
        <v>3426.7587169213666</v>
      </c>
      <c r="AL11" s="47">
        <v>3279.3708774444563</v>
      </c>
      <c r="AM11" s="47">
        <v>2394.038355006649</v>
      </c>
      <c r="AN11" s="47">
        <v>2764.6126268369117</v>
      </c>
      <c r="AO11" s="47">
        <v>2822.7421407119818</v>
      </c>
      <c r="AP11" s="47">
        <v>4097.3406197154409</v>
      </c>
      <c r="AQ11" s="47">
        <v>3161.8586532484496</v>
      </c>
      <c r="AR11" s="47">
        <v>3665.0351599353562</v>
      </c>
      <c r="AS11" s="47">
        <v>4137.4255671007522</v>
      </c>
      <c r="AT11" s="47">
        <v>4700.7966424454589</v>
      </c>
      <c r="AU11" s="47">
        <v>3071.0314917479168</v>
      </c>
      <c r="AV11" s="47">
        <v>3466.9627624719374</v>
      </c>
      <c r="AW11" s="47">
        <v>3935.5961033346857</v>
      </c>
      <c r="AX11" s="47">
        <v>4946.5395950151424</v>
      </c>
      <c r="AY11" s="47">
        <v>3600.6132164137921</v>
      </c>
      <c r="AZ11" s="47">
        <v>4002.8382604494413</v>
      </c>
      <c r="BA11" s="47">
        <v>4591.290928121628</v>
      </c>
      <c r="BB11" s="47">
        <v>4581.6855893830843</v>
      </c>
      <c r="BC11" s="47">
        <v>71.61648401848494</v>
      </c>
      <c r="BD11" s="47">
        <v>148.19079283079537</v>
      </c>
      <c r="BE11" s="47">
        <v>169.25613376763417</v>
      </c>
      <c r="BF11" s="47">
        <v>203.10496925083669</v>
      </c>
      <c r="BG11" s="47">
        <v>298.45302767137986</v>
      </c>
      <c r="BH11" s="47">
        <v>733.74503484602883</v>
      </c>
      <c r="BI11" s="47">
        <v>2374.0839682317542</v>
      </c>
      <c r="BJ11" s="47">
        <v>3245.2001330616026</v>
      </c>
      <c r="BK11" s="47">
        <v>2897.8079921956182</v>
      </c>
      <c r="BL11" s="47">
        <v>3527.8180111125921</v>
      </c>
      <c r="BM11" s="47">
        <v>3858.5168636301869</v>
      </c>
      <c r="BN11" s="47">
        <v>4070.5584176991192</v>
      </c>
      <c r="BO11" s="47">
        <v>3176.5212833958444</v>
      </c>
      <c r="BP11" s="47">
        <v>4199.1600988609816</v>
      </c>
      <c r="BQ11" s="47">
        <v>5382.1989090042953</v>
      </c>
      <c r="BR11" s="47">
        <v>5960.2705041522904</v>
      </c>
      <c r="BS11" s="47">
        <v>4165.5988439291577</v>
      </c>
      <c r="BT11" s="47">
        <v>5140.3390581297208</v>
      </c>
      <c r="BU11" s="43"/>
    </row>
    <row r="12" spans="1:73" ht="15" customHeight="1" x14ac:dyDescent="0.2">
      <c r="A12" s="120" t="s">
        <v>71</v>
      </c>
      <c r="B12" s="121">
        <v>2002.5590207602345</v>
      </c>
      <c r="C12" s="121">
        <v>2102.069804305318</v>
      </c>
      <c r="D12" s="121">
        <v>1254.0705493904602</v>
      </c>
      <c r="E12" s="121">
        <v>1511.8646255439858</v>
      </c>
      <c r="F12" s="121">
        <v>1655.1446512669008</v>
      </c>
      <c r="G12" s="121">
        <v>1698.8430590027961</v>
      </c>
      <c r="H12" s="121">
        <v>1837.6458099602423</v>
      </c>
      <c r="I12" s="121">
        <v>1925.4374797700566</v>
      </c>
      <c r="J12" s="121">
        <v>1815.3763735881482</v>
      </c>
      <c r="K12" s="121">
        <v>1805.9431392817353</v>
      </c>
      <c r="L12" s="121">
        <v>1963.6615903544591</v>
      </c>
      <c r="M12" s="121">
        <v>1824.3208967756555</v>
      </c>
      <c r="N12" s="121">
        <v>1539.928286480357</v>
      </c>
      <c r="O12" s="121">
        <v>1579.1618035071028</v>
      </c>
      <c r="P12" s="121">
        <v>1668.6797032372551</v>
      </c>
      <c r="Q12" s="121">
        <v>1840.0922067752861</v>
      </c>
      <c r="R12" s="121">
        <v>1397.0661217691636</v>
      </c>
      <c r="S12" s="121">
        <v>1641.7702369869448</v>
      </c>
      <c r="T12" s="121">
        <v>1609.6706624922415</v>
      </c>
      <c r="U12" s="121">
        <v>2061.9439787516503</v>
      </c>
      <c r="V12" s="121">
        <v>1547.3721105044706</v>
      </c>
      <c r="W12" s="121">
        <v>1805.4828647629481</v>
      </c>
      <c r="X12" s="121">
        <v>1767.5998322022576</v>
      </c>
      <c r="Y12" s="121">
        <v>1736.1991925303223</v>
      </c>
      <c r="Z12" s="121">
        <v>1537.9993130982518</v>
      </c>
      <c r="AA12" s="121">
        <v>1509.2508451815943</v>
      </c>
      <c r="AB12" s="121">
        <v>1845.9688163763021</v>
      </c>
      <c r="AC12" s="121">
        <v>1770.2950253438535</v>
      </c>
      <c r="AD12" s="121">
        <v>1613.1506097770521</v>
      </c>
      <c r="AE12" s="121">
        <v>1549.1695583147389</v>
      </c>
      <c r="AF12" s="121">
        <v>1672.4222536581676</v>
      </c>
      <c r="AG12" s="121">
        <v>1781.8705782500419</v>
      </c>
      <c r="AH12" s="121">
        <v>1741.2902744932587</v>
      </c>
      <c r="AI12" s="121">
        <v>1643.4364842784553</v>
      </c>
      <c r="AJ12" s="121">
        <v>1558.7167647526367</v>
      </c>
      <c r="AK12" s="121">
        <v>1559.583476475651</v>
      </c>
      <c r="AL12" s="121">
        <v>1445.67018185149</v>
      </c>
      <c r="AM12" s="121">
        <v>1271.4996863583247</v>
      </c>
      <c r="AN12" s="121">
        <v>1321.2966683423363</v>
      </c>
      <c r="AO12" s="121">
        <v>1260.9034634478514</v>
      </c>
      <c r="AP12" s="121">
        <v>1262.4574863316725</v>
      </c>
      <c r="AQ12" s="121">
        <v>1274.9435595446284</v>
      </c>
      <c r="AR12" s="121">
        <v>1256.3866955588553</v>
      </c>
      <c r="AS12" s="121">
        <v>1356.6552585648435</v>
      </c>
      <c r="AT12" s="121">
        <v>1404.2313886614684</v>
      </c>
      <c r="AU12" s="121">
        <v>1425.0948960331411</v>
      </c>
      <c r="AV12" s="121">
        <v>1422.7283543212275</v>
      </c>
      <c r="AW12" s="121">
        <v>1486.2213609841635</v>
      </c>
      <c r="AX12" s="121">
        <v>1318.7178534045977</v>
      </c>
      <c r="AY12" s="121">
        <v>1356.3200564555359</v>
      </c>
      <c r="AZ12" s="121">
        <v>1338.1764167245753</v>
      </c>
      <c r="BA12" s="121">
        <v>1445.6836734152912</v>
      </c>
      <c r="BB12" s="121">
        <v>1272.9440858482208</v>
      </c>
      <c r="BC12" s="121">
        <v>1141.4079282179159</v>
      </c>
      <c r="BD12" s="121">
        <v>1283.5571317302313</v>
      </c>
      <c r="BE12" s="121">
        <v>1518.955854203632</v>
      </c>
      <c r="BF12" s="121">
        <v>1340.1421864698798</v>
      </c>
      <c r="BG12" s="121">
        <v>1355.6652860364929</v>
      </c>
      <c r="BH12" s="121">
        <v>1484.4393261745261</v>
      </c>
      <c r="BI12" s="121">
        <v>1646.4172013191003</v>
      </c>
      <c r="BJ12" s="121">
        <v>1683.5432550628859</v>
      </c>
      <c r="BK12" s="121">
        <v>1559.3646166400804</v>
      </c>
      <c r="BL12" s="121">
        <v>1588.7713547048277</v>
      </c>
      <c r="BM12" s="121">
        <v>1859.5127735922056</v>
      </c>
      <c r="BN12" s="121">
        <v>1945.2087809949303</v>
      </c>
      <c r="BO12" s="121">
        <v>1953.7898069033686</v>
      </c>
      <c r="BP12" s="121">
        <v>1891.9930412405981</v>
      </c>
      <c r="BQ12" s="121">
        <v>2428.5074348559056</v>
      </c>
      <c r="BR12" s="121">
        <v>2130.0524992182359</v>
      </c>
      <c r="BS12" s="121">
        <v>2073.76353587424</v>
      </c>
      <c r="BT12" s="121">
        <v>1998.8603850781421</v>
      </c>
      <c r="BU12" s="43"/>
    </row>
    <row r="13" spans="1:73" ht="15" customHeight="1" x14ac:dyDescent="0.2">
      <c r="A13" s="46" t="s">
        <v>72</v>
      </c>
      <c r="B13" s="47">
        <v>2305.4368338752211</v>
      </c>
      <c r="C13" s="47">
        <v>2375.6686093986914</v>
      </c>
      <c r="D13" s="47">
        <v>2419.6861805460062</v>
      </c>
      <c r="E13" s="47">
        <v>2518.0853761800827</v>
      </c>
      <c r="F13" s="47">
        <v>2704.1941388929522</v>
      </c>
      <c r="G13" s="47">
        <v>3095.348226838285</v>
      </c>
      <c r="H13" s="47">
        <v>3145.6486562110977</v>
      </c>
      <c r="I13" s="47">
        <v>3117.897978057661</v>
      </c>
      <c r="J13" s="47">
        <v>2633.3003678793166</v>
      </c>
      <c r="K13" s="47">
        <v>2486.6222411183389</v>
      </c>
      <c r="L13" s="47">
        <v>2522.5754450888312</v>
      </c>
      <c r="M13" s="47">
        <v>2469.4919459135112</v>
      </c>
      <c r="N13" s="47">
        <v>2519.3546118318859</v>
      </c>
      <c r="O13" s="47">
        <v>2582.7936366004169</v>
      </c>
      <c r="P13" s="47">
        <v>2438.1534263347685</v>
      </c>
      <c r="Q13" s="47">
        <v>2440.6013252329294</v>
      </c>
      <c r="R13" s="47">
        <v>2624.0893054101339</v>
      </c>
      <c r="S13" s="47">
        <v>2491.9527207226442</v>
      </c>
      <c r="T13" s="47">
        <v>2452.7565177990546</v>
      </c>
      <c r="U13" s="47">
        <v>2392.7244560681647</v>
      </c>
      <c r="V13" s="47">
        <v>2533.3466936171531</v>
      </c>
      <c r="W13" s="47">
        <v>2564.8520720332194</v>
      </c>
      <c r="X13" s="47">
        <v>2558.4361916924818</v>
      </c>
      <c r="Y13" s="47">
        <v>2544.0860426571462</v>
      </c>
      <c r="Z13" s="47">
        <v>2473.7720152531119</v>
      </c>
      <c r="AA13" s="47">
        <v>2471.0000317393465</v>
      </c>
      <c r="AB13" s="47">
        <v>2600.6764241827923</v>
      </c>
      <c r="AC13" s="47">
        <v>2723.0265288247492</v>
      </c>
      <c r="AD13" s="47">
        <v>2770.1498999463488</v>
      </c>
      <c r="AE13" s="47">
        <v>2782.3772652341313</v>
      </c>
      <c r="AF13" s="47">
        <v>2795.0106810616576</v>
      </c>
      <c r="AG13" s="47">
        <v>2837.5511537578636</v>
      </c>
      <c r="AH13" s="47">
        <v>2914.3107870034096</v>
      </c>
      <c r="AI13" s="47">
        <v>2830.7594126552062</v>
      </c>
      <c r="AJ13" s="47">
        <v>2884.3517791047761</v>
      </c>
      <c r="AK13" s="47">
        <v>2887.801021236603</v>
      </c>
      <c r="AL13" s="47">
        <v>3202.5759952371309</v>
      </c>
      <c r="AM13" s="47">
        <v>3238.8532765673531</v>
      </c>
      <c r="AN13" s="47">
        <v>3319.7767964935897</v>
      </c>
      <c r="AO13" s="47">
        <v>3427.4809317019258</v>
      </c>
      <c r="AP13" s="47">
        <v>3308.9929812557216</v>
      </c>
      <c r="AQ13" s="47">
        <v>3254.9580832311208</v>
      </c>
      <c r="AR13" s="47">
        <v>3271.9119639103806</v>
      </c>
      <c r="AS13" s="47">
        <v>3421.7769716027788</v>
      </c>
      <c r="AT13" s="47">
        <v>3406.2241876990888</v>
      </c>
      <c r="AU13" s="47">
        <v>3630.0790375073243</v>
      </c>
      <c r="AV13" s="47">
        <v>3844.1094832543795</v>
      </c>
      <c r="AW13" s="47">
        <v>3594.9252915392094</v>
      </c>
      <c r="AX13" s="47">
        <v>3834.3891817183257</v>
      </c>
      <c r="AY13" s="47">
        <v>3896.9517316441052</v>
      </c>
      <c r="AZ13" s="47">
        <v>3959.6082477655086</v>
      </c>
      <c r="BA13" s="47">
        <v>4127.9348388720618</v>
      </c>
      <c r="BB13" s="47">
        <v>3786.2483333734258</v>
      </c>
      <c r="BC13" s="47">
        <v>3468.3829065185596</v>
      </c>
      <c r="BD13" s="47">
        <v>3643.6785263825682</v>
      </c>
      <c r="BE13" s="47">
        <v>3730.8462337254482</v>
      </c>
      <c r="BF13" s="47">
        <v>3303.2729619538491</v>
      </c>
      <c r="BG13" s="47">
        <v>3412.3610480140433</v>
      </c>
      <c r="BH13" s="47">
        <v>3404.7045531666845</v>
      </c>
      <c r="BI13" s="47">
        <v>3369.8704368654198</v>
      </c>
      <c r="BJ13" s="47">
        <v>3488.8757145461423</v>
      </c>
      <c r="BK13" s="47">
        <v>3459.3536501554363</v>
      </c>
      <c r="BL13" s="47">
        <v>3470.4672073164834</v>
      </c>
      <c r="BM13" s="47">
        <v>3752.3944279819366</v>
      </c>
      <c r="BN13" s="47">
        <v>3587.6506171674919</v>
      </c>
      <c r="BO13" s="47">
        <v>3865.7179064876286</v>
      </c>
      <c r="BP13" s="47">
        <v>3968.2475345978837</v>
      </c>
      <c r="BQ13" s="47">
        <v>4455.8583289873341</v>
      </c>
      <c r="BR13" s="47">
        <v>4030.3177144946144</v>
      </c>
      <c r="BS13" s="47">
        <v>4195.7198433118565</v>
      </c>
      <c r="BT13" s="47">
        <v>4128.4196519311945</v>
      </c>
      <c r="BU13" s="43"/>
    </row>
    <row r="14" spans="1:73" ht="15" customHeight="1" x14ac:dyDescent="0.2">
      <c r="A14" s="120" t="s">
        <v>73</v>
      </c>
      <c r="B14" s="121">
        <v>3165.5225502556214</v>
      </c>
      <c r="C14" s="121">
        <v>3196.3621840553196</v>
      </c>
      <c r="D14" s="121">
        <v>3257.9745453204146</v>
      </c>
      <c r="E14" s="121">
        <v>3350.224720368647</v>
      </c>
      <c r="F14" s="121">
        <v>3472.9075848711846</v>
      </c>
      <c r="G14" s="121">
        <v>3550.2639615630801</v>
      </c>
      <c r="H14" s="121">
        <v>3582.564726029872</v>
      </c>
      <c r="I14" s="121">
        <v>3569.881727535861</v>
      </c>
      <c r="J14" s="121">
        <v>3512.0857129963224</v>
      </c>
      <c r="K14" s="121">
        <v>3496.0494937238536</v>
      </c>
      <c r="L14" s="121">
        <v>3521.8927262559582</v>
      </c>
      <c r="M14" s="121">
        <v>3589.6870670238632</v>
      </c>
      <c r="N14" s="121">
        <v>3699.4570077755748</v>
      </c>
      <c r="O14" s="121">
        <v>3779.6114565448656</v>
      </c>
      <c r="P14" s="121">
        <v>3829.9829480480594</v>
      </c>
      <c r="Q14" s="121">
        <v>3850.3905876315011</v>
      </c>
      <c r="R14" s="121">
        <v>3840.6393190339481</v>
      </c>
      <c r="S14" s="121">
        <v>3848.3021149627052</v>
      </c>
      <c r="T14" s="121">
        <v>3873.6671420681491</v>
      </c>
      <c r="U14" s="121">
        <v>3916.9084239352001</v>
      </c>
      <c r="V14" s="121">
        <v>3978.0831501124549</v>
      </c>
      <c r="W14" s="121">
        <v>4021.2370938681229</v>
      </c>
      <c r="X14" s="121">
        <v>4046.3803229495106</v>
      </c>
      <c r="Y14" s="121">
        <v>4053.5034330699114</v>
      </c>
      <c r="Z14" s="121">
        <v>4042.5775086459907</v>
      </c>
      <c r="AA14" s="121">
        <v>4032.8731584814341</v>
      </c>
      <c r="AB14" s="121">
        <v>4024.4222875088649</v>
      </c>
      <c r="AC14" s="121">
        <v>4017.2400453637074</v>
      </c>
      <c r="AD14" s="121">
        <v>4011.3247500488978</v>
      </c>
      <c r="AE14" s="121">
        <v>3998.5453154113206</v>
      </c>
      <c r="AF14" s="121">
        <v>3978.7069228627902</v>
      </c>
      <c r="AG14" s="121">
        <v>3951.3050116769932</v>
      </c>
      <c r="AH14" s="121">
        <v>3915.5165264584375</v>
      </c>
      <c r="AI14" s="121">
        <v>3968.0134843970518</v>
      </c>
      <c r="AJ14" s="121">
        <v>4110.1246094337921</v>
      </c>
      <c r="AK14" s="121">
        <v>4341.2783797107177</v>
      </c>
      <c r="AL14" s="121">
        <v>4658.8735402431012</v>
      </c>
      <c r="AM14" s="121">
        <v>4832.9315497532607</v>
      </c>
      <c r="AN14" s="121">
        <v>4867.4933180012786</v>
      </c>
      <c r="AO14" s="121">
        <v>4769.8845920023587</v>
      </c>
      <c r="AP14" s="121">
        <v>4550.6120814503365</v>
      </c>
      <c r="AQ14" s="121">
        <v>4370.5377494086733</v>
      </c>
      <c r="AR14" s="121">
        <v>4227.9256002613929</v>
      </c>
      <c r="AS14" s="121">
        <v>4120.1365688795959</v>
      </c>
      <c r="AT14" s="121">
        <v>4043.6236478831565</v>
      </c>
      <c r="AU14" s="121">
        <v>4046.4597575907237</v>
      </c>
      <c r="AV14" s="121">
        <v>4120.9513092344487</v>
      </c>
      <c r="AW14" s="121">
        <v>4262.2412852916696</v>
      </c>
      <c r="AX14" s="121">
        <v>4468.1386876570587</v>
      </c>
      <c r="AY14" s="121">
        <v>4572.304596480386</v>
      </c>
      <c r="AZ14" s="121">
        <v>4577.3996991139702</v>
      </c>
      <c r="BA14" s="121">
        <v>4477.767016748583</v>
      </c>
      <c r="BB14" s="121">
        <v>4258.8020800377617</v>
      </c>
      <c r="BC14" s="121">
        <v>4113.5869850161398</v>
      </c>
      <c r="BD14" s="121">
        <v>4051.4560557079458</v>
      </c>
      <c r="BE14" s="121">
        <v>4083.9368792381529</v>
      </c>
      <c r="BF14" s="121">
        <v>4224.149963952389</v>
      </c>
      <c r="BG14" s="121">
        <v>4383.4645643926906</v>
      </c>
      <c r="BH14" s="121">
        <v>4553.3027283269603</v>
      </c>
      <c r="BI14" s="121">
        <v>4727.1157433279604</v>
      </c>
      <c r="BJ14" s="121">
        <v>4900.9664845412817</v>
      </c>
      <c r="BK14" s="121">
        <v>5042.1389449704575</v>
      </c>
      <c r="BL14" s="121">
        <v>5154.2844315812536</v>
      </c>
      <c r="BM14" s="121">
        <v>5240.3911389070081</v>
      </c>
      <c r="BN14" s="121">
        <v>5397.074369546267</v>
      </c>
      <c r="BO14" s="121">
        <v>5389.4866649161186</v>
      </c>
      <c r="BP14" s="121">
        <v>5406.2716489962158</v>
      </c>
      <c r="BQ14" s="121">
        <v>5439.6530989443218</v>
      </c>
      <c r="BR14" s="121">
        <v>5589.1123534901399</v>
      </c>
      <c r="BS14" s="121">
        <v>5567.2765667686781</v>
      </c>
      <c r="BT14" s="121">
        <v>5549.2626750204745</v>
      </c>
      <c r="BU14" s="43"/>
    </row>
    <row r="15" spans="1:73" ht="15" customHeight="1" x14ac:dyDescent="0.2">
      <c r="A15" s="46" t="s">
        <v>74</v>
      </c>
      <c r="B15" s="47">
        <v>651.53979153256375</v>
      </c>
      <c r="C15" s="47">
        <v>614.4693799205595</v>
      </c>
      <c r="D15" s="47">
        <v>616.75616054538057</v>
      </c>
      <c r="E15" s="47">
        <v>697.78066800149679</v>
      </c>
      <c r="F15" s="47">
        <v>757.78502108098405</v>
      </c>
      <c r="G15" s="47">
        <v>717.45053987286224</v>
      </c>
      <c r="H15" s="47">
        <v>719.12669346291409</v>
      </c>
      <c r="I15" s="47">
        <v>814.84274558323932</v>
      </c>
      <c r="J15" s="47">
        <v>589.2168793011615</v>
      </c>
      <c r="K15" s="47">
        <v>680.16409573439489</v>
      </c>
      <c r="L15" s="47">
        <v>789.03786410152793</v>
      </c>
      <c r="M15" s="47">
        <v>910.34916086291639</v>
      </c>
      <c r="N15" s="47">
        <v>929.56326994035555</v>
      </c>
      <c r="O15" s="47">
        <v>807.40367072573122</v>
      </c>
      <c r="P15" s="47">
        <v>816.66924070182858</v>
      </c>
      <c r="Q15" s="47">
        <v>1052.7428186320844</v>
      </c>
      <c r="R15" s="47">
        <v>983.3748499180931</v>
      </c>
      <c r="S15" s="47">
        <v>1053.3670528985067</v>
      </c>
      <c r="T15" s="47">
        <v>1132.0929814501246</v>
      </c>
      <c r="U15" s="47">
        <v>1330.992115733276</v>
      </c>
      <c r="V15" s="47">
        <v>1152.4401609412414</v>
      </c>
      <c r="W15" s="47">
        <v>1062.3645684166956</v>
      </c>
      <c r="X15" s="47">
        <v>1066.4251158240306</v>
      </c>
      <c r="Y15" s="47">
        <v>1399.3211548180311</v>
      </c>
      <c r="Z15" s="47">
        <v>1330.4867880869356</v>
      </c>
      <c r="AA15" s="47">
        <v>1232.5191968099043</v>
      </c>
      <c r="AB15" s="47">
        <v>1167.4716645018034</v>
      </c>
      <c r="AC15" s="47">
        <v>1228.1753506013567</v>
      </c>
      <c r="AD15" s="47">
        <v>1163.5596436360158</v>
      </c>
      <c r="AE15" s="47">
        <v>1036.2841275251528</v>
      </c>
      <c r="AF15" s="47">
        <v>1027.8029057345748</v>
      </c>
      <c r="AG15" s="47">
        <v>1196.8873231042564</v>
      </c>
      <c r="AH15" s="47">
        <v>1253.81567970837</v>
      </c>
      <c r="AI15" s="47">
        <v>1288.2800651348844</v>
      </c>
      <c r="AJ15" s="47">
        <v>1391.81919919088</v>
      </c>
      <c r="AK15" s="47">
        <v>1787.5630559658648</v>
      </c>
      <c r="AL15" s="47">
        <v>1556.5531965864759</v>
      </c>
      <c r="AM15" s="47">
        <v>1502.5483943420709</v>
      </c>
      <c r="AN15" s="47">
        <v>1601.2424784587927</v>
      </c>
      <c r="AO15" s="47">
        <v>1499.2229306126608</v>
      </c>
      <c r="AP15" s="47">
        <v>1581.223224847809</v>
      </c>
      <c r="AQ15" s="47">
        <v>1450.9974793087686</v>
      </c>
      <c r="AR15" s="47">
        <v>1370.3162238037996</v>
      </c>
      <c r="AS15" s="47">
        <v>1763.3570720396233</v>
      </c>
      <c r="AT15" s="47">
        <v>1694.0482600987632</v>
      </c>
      <c r="AU15" s="47">
        <v>1827.2804743020047</v>
      </c>
      <c r="AV15" s="47">
        <v>1788.3772744100754</v>
      </c>
      <c r="AW15" s="47">
        <v>1892.3819911891574</v>
      </c>
      <c r="AX15" s="47">
        <v>1834.6097065871311</v>
      </c>
      <c r="AY15" s="47">
        <v>1796.3188546611448</v>
      </c>
      <c r="AZ15" s="47">
        <v>1861.1970631224235</v>
      </c>
      <c r="BA15" s="47">
        <v>2160.590375629301</v>
      </c>
      <c r="BB15" s="47">
        <v>2150.0582515120173</v>
      </c>
      <c r="BC15" s="47">
        <v>563.58616559486154</v>
      </c>
      <c r="BD15" s="47">
        <v>752.8162981817436</v>
      </c>
      <c r="BE15" s="47">
        <v>950.10928471137811</v>
      </c>
      <c r="BF15" s="47">
        <v>862.1240302246913</v>
      </c>
      <c r="BG15" s="47">
        <v>2089.1889014207718</v>
      </c>
      <c r="BH15" s="47">
        <v>1122.0169458397306</v>
      </c>
      <c r="BI15" s="47">
        <v>2069.1821225148065</v>
      </c>
      <c r="BJ15" s="47">
        <v>1849.3432216564113</v>
      </c>
      <c r="BK15" s="47">
        <v>1681.2216015484498</v>
      </c>
      <c r="BL15" s="47">
        <v>2240.6641347491968</v>
      </c>
      <c r="BM15" s="47">
        <v>2941.5480420459426</v>
      </c>
      <c r="BN15" s="47">
        <v>2708.7786267412698</v>
      </c>
      <c r="BO15" s="47">
        <v>2226.086810972633</v>
      </c>
      <c r="BP15" s="47">
        <v>2883.3072335779389</v>
      </c>
      <c r="BQ15" s="47">
        <v>3248.1173695952984</v>
      </c>
      <c r="BR15" s="47">
        <v>3114.7999329509153</v>
      </c>
      <c r="BS15" s="47">
        <v>2583.3094207675176</v>
      </c>
      <c r="BT15" s="47">
        <v>2857.5638142161774</v>
      </c>
      <c r="BU15" s="43"/>
    </row>
    <row r="16" spans="1:73" ht="15" customHeight="1" x14ac:dyDescent="0.2">
      <c r="A16" s="120" t="s">
        <v>75</v>
      </c>
      <c r="B16" s="121">
        <v>2158.5179395960372</v>
      </c>
      <c r="C16" s="121">
        <v>2410.7337760946907</v>
      </c>
      <c r="D16" s="121">
        <v>2960.6299757933839</v>
      </c>
      <c r="E16" s="121">
        <v>3951.9393085158863</v>
      </c>
      <c r="F16" s="121">
        <v>2391.7195518390431</v>
      </c>
      <c r="G16" s="121">
        <v>2488.1141824639885</v>
      </c>
      <c r="H16" s="121">
        <v>3456.8121677337213</v>
      </c>
      <c r="I16" s="121">
        <v>3515.9330979632464</v>
      </c>
      <c r="J16" s="121">
        <v>2642.6546306225441</v>
      </c>
      <c r="K16" s="121">
        <v>3039.0158983973115</v>
      </c>
      <c r="L16" s="121">
        <v>3476.4730542597736</v>
      </c>
      <c r="M16" s="121">
        <v>4551.4194167203696</v>
      </c>
      <c r="N16" s="121">
        <v>2654.5351844045185</v>
      </c>
      <c r="O16" s="121">
        <v>3297.0306448461006</v>
      </c>
      <c r="P16" s="121">
        <v>3731.1943110637785</v>
      </c>
      <c r="Q16" s="121">
        <v>4290.4098596856002</v>
      </c>
      <c r="R16" s="121">
        <v>3350.3171382989008</v>
      </c>
      <c r="S16" s="121">
        <v>3568.109723574185</v>
      </c>
      <c r="T16" s="121">
        <v>3870.3128987156269</v>
      </c>
      <c r="U16" s="121">
        <v>4947.455239411287</v>
      </c>
      <c r="V16" s="121">
        <v>3231.1251198546315</v>
      </c>
      <c r="W16" s="121">
        <v>3655.6443786407131</v>
      </c>
      <c r="X16" s="121">
        <v>3829.6041120904692</v>
      </c>
      <c r="Y16" s="121">
        <v>5231.8513894141852</v>
      </c>
      <c r="Z16" s="121">
        <v>3501.1835831220055</v>
      </c>
      <c r="AA16" s="121">
        <v>3798.8590033704731</v>
      </c>
      <c r="AB16" s="121">
        <v>3494.5420268347088</v>
      </c>
      <c r="AC16" s="121">
        <v>5379.8763866728123</v>
      </c>
      <c r="AD16" s="121">
        <v>3946.7716207734702</v>
      </c>
      <c r="AE16" s="121">
        <v>4238.6734321423173</v>
      </c>
      <c r="AF16" s="121">
        <v>4291.8581512006385</v>
      </c>
      <c r="AG16" s="121">
        <v>4857.2697958835734</v>
      </c>
      <c r="AH16" s="121">
        <v>4110.0382806194448</v>
      </c>
      <c r="AI16" s="121">
        <v>4522.3357090371455</v>
      </c>
      <c r="AJ16" s="121">
        <v>3790.5763822742888</v>
      </c>
      <c r="AK16" s="121">
        <v>5821.6536280691244</v>
      </c>
      <c r="AL16" s="121">
        <v>4464.7073112200515</v>
      </c>
      <c r="AM16" s="121">
        <v>4552.2199554268254</v>
      </c>
      <c r="AN16" s="121">
        <v>4469.2113320457629</v>
      </c>
      <c r="AO16" s="121">
        <v>6037.8504013073598</v>
      </c>
      <c r="AP16" s="121">
        <v>4197.3275750162584</v>
      </c>
      <c r="AQ16" s="121">
        <v>4634.2297072484844</v>
      </c>
      <c r="AR16" s="121">
        <v>5130.0479877139869</v>
      </c>
      <c r="AS16" s="121">
        <v>5700.4457300212707</v>
      </c>
      <c r="AT16" s="121">
        <v>4523.5800252479521</v>
      </c>
      <c r="AU16" s="121">
        <v>5049.2042312463036</v>
      </c>
      <c r="AV16" s="121">
        <v>5135.7147807976817</v>
      </c>
      <c r="AW16" s="121">
        <v>6065.3479627080605</v>
      </c>
      <c r="AX16" s="121">
        <v>5354.4463046578821</v>
      </c>
      <c r="AY16" s="121">
        <v>5851.7655013665953</v>
      </c>
      <c r="AZ16" s="121">
        <v>5929.283886092926</v>
      </c>
      <c r="BA16" s="121">
        <v>7546.7723078825984</v>
      </c>
      <c r="BB16" s="121">
        <v>4804.5311421101151</v>
      </c>
      <c r="BC16" s="121">
        <v>5308.7687506222728</v>
      </c>
      <c r="BD16" s="121">
        <v>5843.0389423215738</v>
      </c>
      <c r="BE16" s="121">
        <v>7242.8081649460419</v>
      </c>
      <c r="BF16" s="121">
        <v>5215.9686621859746</v>
      </c>
      <c r="BG16" s="121">
        <v>5837.1880041402255</v>
      </c>
      <c r="BH16" s="121">
        <v>5866.0426056269653</v>
      </c>
      <c r="BI16" s="121">
        <v>6854.401728046837</v>
      </c>
      <c r="BJ16" s="121">
        <v>5577.0059947436848</v>
      </c>
      <c r="BK16" s="121">
        <v>5870.51239887253</v>
      </c>
      <c r="BL16" s="121">
        <v>6126.3427692483347</v>
      </c>
      <c r="BM16" s="121">
        <v>6849.4588371354494</v>
      </c>
      <c r="BN16" s="121">
        <v>7340.4992774718139</v>
      </c>
      <c r="BO16" s="121">
        <v>7334.6827805340981</v>
      </c>
      <c r="BP16" s="121">
        <v>7438.8047037495289</v>
      </c>
      <c r="BQ16" s="121">
        <v>8269.2249474380969</v>
      </c>
      <c r="BR16" s="121">
        <v>7333.3651587369131</v>
      </c>
      <c r="BS16" s="121">
        <v>7991.1570377565249</v>
      </c>
      <c r="BT16" s="121">
        <v>7198.2031407185423</v>
      </c>
      <c r="BU16" s="43"/>
    </row>
    <row r="17" spans="1:73" ht="15" customHeight="1" x14ac:dyDescent="0.2">
      <c r="A17" s="46" t="s">
        <v>76</v>
      </c>
      <c r="B17" s="47">
        <v>1406.7468996431794</v>
      </c>
      <c r="C17" s="47">
        <v>1421.7236776807897</v>
      </c>
      <c r="D17" s="47">
        <v>1512.0827542201896</v>
      </c>
      <c r="E17" s="47">
        <v>1423.8386684558416</v>
      </c>
      <c r="F17" s="47">
        <v>1557.4225533694048</v>
      </c>
      <c r="G17" s="47">
        <v>1577.6092736028349</v>
      </c>
      <c r="H17" s="47">
        <v>1626.9407716108849</v>
      </c>
      <c r="I17" s="47">
        <v>1634.4884014168749</v>
      </c>
      <c r="J17" s="47">
        <v>1612.5267011554927</v>
      </c>
      <c r="K17" s="47">
        <v>1646.9781068521274</v>
      </c>
      <c r="L17" s="47">
        <v>1668.4535317369505</v>
      </c>
      <c r="M17" s="47">
        <v>1664.4946602554287</v>
      </c>
      <c r="N17" s="47">
        <v>1721.8325860777966</v>
      </c>
      <c r="O17" s="47">
        <v>1799.6265812543309</v>
      </c>
      <c r="P17" s="47">
        <v>1748.5880600993603</v>
      </c>
      <c r="Q17" s="47">
        <v>1796.2837725685135</v>
      </c>
      <c r="R17" s="47">
        <v>1881.8381073536577</v>
      </c>
      <c r="S17" s="47">
        <v>1887.3997721745227</v>
      </c>
      <c r="T17" s="47">
        <v>1850.5536614260011</v>
      </c>
      <c r="U17" s="47">
        <v>1914.4544590458181</v>
      </c>
      <c r="V17" s="47">
        <v>1979.9773106612688</v>
      </c>
      <c r="W17" s="47">
        <v>2004.7979724806912</v>
      </c>
      <c r="X17" s="47">
        <v>2004.1703681582446</v>
      </c>
      <c r="Y17" s="47">
        <v>2073.061348699795</v>
      </c>
      <c r="Z17" s="47">
        <v>2024.4154986479912</v>
      </c>
      <c r="AA17" s="47">
        <v>2033.375982705385</v>
      </c>
      <c r="AB17" s="47">
        <v>2031.387417390936</v>
      </c>
      <c r="AC17" s="47">
        <v>2094.9451012556874</v>
      </c>
      <c r="AD17" s="47">
        <v>2150.0744419533075</v>
      </c>
      <c r="AE17" s="47">
        <v>2148.2940567089022</v>
      </c>
      <c r="AF17" s="47">
        <v>2125.6023450105781</v>
      </c>
      <c r="AG17" s="47">
        <v>2154.3791563272121</v>
      </c>
      <c r="AH17" s="47">
        <v>2187.0696238805094</v>
      </c>
      <c r="AI17" s="47">
        <v>2193.4965637549903</v>
      </c>
      <c r="AJ17" s="47">
        <v>2179.307634892139</v>
      </c>
      <c r="AK17" s="47">
        <v>2157.4611774723612</v>
      </c>
      <c r="AL17" s="47">
        <v>2342.4995862830383</v>
      </c>
      <c r="AM17" s="47">
        <v>2303.4933080848427</v>
      </c>
      <c r="AN17" s="47">
        <v>2330.5692337464093</v>
      </c>
      <c r="AO17" s="47">
        <v>2386.5898718857102</v>
      </c>
      <c r="AP17" s="47">
        <v>2376.5144262682538</v>
      </c>
      <c r="AQ17" s="47">
        <v>2379.6052953340172</v>
      </c>
      <c r="AR17" s="47">
        <v>2337.3862659826318</v>
      </c>
      <c r="AS17" s="47">
        <v>2408.8910124150971</v>
      </c>
      <c r="AT17" s="47">
        <v>2428.8474049909159</v>
      </c>
      <c r="AU17" s="47">
        <v>2515.5467219896691</v>
      </c>
      <c r="AV17" s="47">
        <v>2464.6198919322251</v>
      </c>
      <c r="AW17" s="47">
        <v>2574.5649810871914</v>
      </c>
      <c r="AX17" s="47">
        <v>2517.9822683104831</v>
      </c>
      <c r="AY17" s="47">
        <v>2557.7578085335126</v>
      </c>
      <c r="AZ17" s="47">
        <v>2520.0109099273286</v>
      </c>
      <c r="BA17" s="47">
        <v>2635.156013228675</v>
      </c>
      <c r="BB17" s="47">
        <v>2459.9660632749142</v>
      </c>
      <c r="BC17" s="47">
        <v>2430.7459194852263</v>
      </c>
      <c r="BD17" s="47">
        <v>2398.8342047996825</v>
      </c>
      <c r="BE17" s="47">
        <v>2392.1528124401766</v>
      </c>
      <c r="BF17" s="47">
        <v>2917.7754144211672</v>
      </c>
      <c r="BG17" s="47">
        <v>2943.661585752287</v>
      </c>
      <c r="BH17" s="47">
        <v>2791.381435931552</v>
      </c>
      <c r="BI17" s="47">
        <v>2920.109563894996</v>
      </c>
      <c r="BJ17" s="47">
        <v>2830.814370840671</v>
      </c>
      <c r="BK17" s="47">
        <v>2916.7889626288934</v>
      </c>
      <c r="BL17" s="47">
        <v>2824.3983201954925</v>
      </c>
      <c r="BM17" s="47">
        <v>2998.9343463349442</v>
      </c>
      <c r="BN17" s="47">
        <v>2429.7785093727584</v>
      </c>
      <c r="BO17" s="47">
        <v>2531.0802573937149</v>
      </c>
      <c r="BP17" s="47">
        <v>2447.110927216037</v>
      </c>
      <c r="BQ17" s="47">
        <v>2770.2870541468938</v>
      </c>
      <c r="BR17" s="47">
        <v>2451.1581567761441</v>
      </c>
      <c r="BS17" s="47">
        <v>2622.4169129558913</v>
      </c>
      <c r="BT17" s="47">
        <v>2430.3919424236415</v>
      </c>
      <c r="BU17" s="43"/>
    </row>
    <row r="18" spans="1:73" ht="15" customHeight="1" x14ac:dyDescent="0.2">
      <c r="A18" s="120" t="s">
        <v>118</v>
      </c>
      <c r="B18" s="121">
        <v>381.35099392893426</v>
      </c>
      <c r="C18" s="121">
        <v>382.805858890965</v>
      </c>
      <c r="D18" s="121">
        <v>406.71404637751988</v>
      </c>
      <c r="E18" s="121">
        <v>491.73210080258116</v>
      </c>
      <c r="F18" s="121">
        <v>395.66282054838598</v>
      </c>
      <c r="G18" s="121">
        <v>447.55895180508946</v>
      </c>
      <c r="H18" s="121">
        <v>458.30563160165423</v>
      </c>
      <c r="I18" s="121">
        <v>540.51559604487079</v>
      </c>
      <c r="J18" s="121">
        <v>363.58837445675385</v>
      </c>
      <c r="K18" s="121">
        <v>623.8094929162354</v>
      </c>
      <c r="L18" s="121">
        <v>507.64766870606741</v>
      </c>
      <c r="M18" s="121">
        <v>543.75746392094379</v>
      </c>
      <c r="N18" s="121">
        <v>526.48945695709926</v>
      </c>
      <c r="O18" s="121">
        <v>563.05793408597538</v>
      </c>
      <c r="P18" s="121">
        <v>582.49546526582776</v>
      </c>
      <c r="Q18" s="121">
        <v>611.71514369109741</v>
      </c>
      <c r="R18" s="121">
        <v>630.3471900692482</v>
      </c>
      <c r="S18" s="121">
        <v>656.65059515306257</v>
      </c>
      <c r="T18" s="121">
        <v>655.19420832653861</v>
      </c>
      <c r="U18" s="121">
        <v>673.63300645115021</v>
      </c>
      <c r="V18" s="121">
        <v>544.57388293922031</v>
      </c>
      <c r="W18" s="121">
        <v>586.42785194967598</v>
      </c>
      <c r="X18" s="121">
        <v>473.84718201569501</v>
      </c>
      <c r="Y18" s="121">
        <v>732.34208309540873</v>
      </c>
      <c r="Z18" s="121">
        <v>682.5983028339574</v>
      </c>
      <c r="AA18" s="121">
        <v>754.3168283075488</v>
      </c>
      <c r="AB18" s="121">
        <v>677.53158597314075</v>
      </c>
      <c r="AC18" s="121">
        <v>860.18728288535283</v>
      </c>
      <c r="AD18" s="121">
        <v>741.1276623581748</v>
      </c>
      <c r="AE18" s="121">
        <v>727.07795765361607</v>
      </c>
      <c r="AF18" s="121">
        <v>711.97875359894647</v>
      </c>
      <c r="AG18" s="121">
        <v>1026.3926263892629</v>
      </c>
      <c r="AH18" s="121">
        <v>709.47079648148497</v>
      </c>
      <c r="AI18" s="121">
        <v>703.75738299377929</v>
      </c>
      <c r="AJ18" s="121">
        <v>834.04632806397626</v>
      </c>
      <c r="AK18" s="121">
        <v>954.18849246075911</v>
      </c>
      <c r="AL18" s="121">
        <v>729.93303526970692</v>
      </c>
      <c r="AM18" s="121">
        <v>793.23605749328965</v>
      </c>
      <c r="AN18" s="121">
        <v>931.06158957287971</v>
      </c>
      <c r="AO18" s="121">
        <v>1089.3703176641231</v>
      </c>
      <c r="AP18" s="121">
        <v>953.90286626990712</v>
      </c>
      <c r="AQ18" s="121">
        <v>1002.906773015016</v>
      </c>
      <c r="AR18" s="121">
        <v>1110.6534245149726</v>
      </c>
      <c r="AS18" s="121">
        <v>1201.0209362001049</v>
      </c>
      <c r="AT18" s="121">
        <v>983.45057148727562</v>
      </c>
      <c r="AU18" s="121">
        <v>1003.1029585075294</v>
      </c>
      <c r="AV18" s="121">
        <v>1040.5802500247025</v>
      </c>
      <c r="AW18" s="121">
        <v>1109.7662199804931</v>
      </c>
      <c r="AX18" s="121">
        <v>1115.675679644484</v>
      </c>
      <c r="AY18" s="121">
        <v>1081.4863024839171</v>
      </c>
      <c r="AZ18" s="121">
        <v>1093.0449980091205</v>
      </c>
      <c r="BA18" s="121">
        <v>1133.1000198624786</v>
      </c>
      <c r="BB18" s="121">
        <v>1096.1603927631497</v>
      </c>
      <c r="BC18" s="121">
        <v>1123.9667750169031</v>
      </c>
      <c r="BD18" s="121">
        <v>1075.1217861979353</v>
      </c>
      <c r="BE18" s="121">
        <v>1233.3850460220115</v>
      </c>
      <c r="BF18" s="121">
        <v>1478.9884092112602</v>
      </c>
      <c r="BG18" s="121">
        <v>1404.3756229587011</v>
      </c>
      <c r="BH18" s="121">
        <v>1393.3209514894377</v>
      </c>
      <c r="BI18" s="121">
        <v>1448.692016340601</v>
      </c>
      <c r="BJ18" s="121">
        <v>1239.9631915208834</v>
      </c>
      <c r="BK18" s="121">
        <v>1412.801804411072</v>
      </c>
      <c r="BL18" s="121">
        <v>1466.2005675132525</v>
      </c>
      <c r="BM18" s="121">
        <v>1847.6884365547921</v>
      </c>
      <c r="BN18" s="121">
        <v>956.62653752988547</v>
      </c>
      <c r="BO18" s="121">
        <v>1011.4795967519265</v>
      </c>
      <c r="BP18" s="121">
        <v>1232.1675574662813</v>
      </c>
      <c r="BQ18" s="121">
        <v>1449.652383855602</v>
      </c>
      <c r="BR18" s="121">
        <v>1103.0279882627015</v>
      </c>
      <c r="BS18" s="121">
        <v>1316.6129828900268</v>
      </c>
      <c r="BT18" s="121">
        <v>1116.633463334349</v>
      </c>
      <c r="BU18" s="43"/>
    </row>
    <row r="19" spans="1:73" ht="15" customHeight="1" x14ac:dyDescent="0.2">
      <c r="A19" s="46" t="s">
        <v>77</v>
      </c>
      <c r="B19" s="47">
        <v>562.04268716847082</v>
      </c>
      <c r="C19" s="47">
        <v>559.54351462111981</v>
      </c>
      <c r="D19" s="47">
        <v>554.54883246832674</v>
      </c>
      <c r="E19" s="47">
        <v>547.06396574208213</v>
      </c>
      <c r="F19" s="47">
        <v>537.09189994093765</v>
      </c>
      <c r="G19" s="47">
        <v>537.56005593067528</v>
      </c>
      <c r="H19" s="47">
        <v>548.46088627062602</v>
      </c>
      <c r="I19" s="47">
        <v>569.71615785776135</v>
      </c>
      <c r="J19" s="47">
        <v>601.17486761798955</v>
      </c>
      <c r="K19" s="47">
        <v>625.14584104183575</v>
      </c>
      <c r="L19" s="47">
        <v>641.74021324129274</v>
      </c>
      <c r="M19" s="47">
        <v>651.0330780988819</v>
      </c>
      <c r="N19" s="47">
        <v>653.06671469457399</v>
      </c>
      <c r="O19" s="47">
        <v>646.46462252447668</v>
      </c>
      <c r="P19" s="47">
        <v>631.32283409592742</v>
      </c>
      <c r="Q19" s="47">
        <v>607.93282868502172</v>
      </c>
      <c r="R19" s="47">
        <v>576.79911045445806</v>
      </c>
      <c r="S19" s="47">
        <v>588.58593087330257</v>
      </c>
      <c r="T19" s="47">
        <v>641.47946280880547</v>
      </c>
      <c r="U19" s="47">
        <v>735.53949586343322</v>
      </c>
      <c r="V19" s="47">
        <v>872.74235746695501</v>
      </c>
      <c r="W19" s="47">
        <v>953.46650213335249</v>
      </c>
      <c r="X19" s="47">
        <v>976.7605841626397</v>
      </c>
      <c r="Y19" s="47">
        <v>943.00655623705222</v>
      </c>
      <c r="Z19" s="47">
        <v>853.93948883553639</v>
      </c>
      <c r="AA19" s="47">
        <v>805.27471717619676</v>
      </c>
      <c r="AB19" s="47">
        <v>795.27700555253375</v>
      </c>
      <c r="AC19" s="47">
        <v>823.13478843573387</v>
      </c>
      <c r="AD19" s="47">
        <v>888.97472103258133</v>
      </c>
      <c r="AE19" s="47">
        <v>939.59594456015623</v>
      </c>
      <c r="AF19" s="47">
        <v>974.86462749077782</v>
      </c>
      <c r="AG19" s="47">
        <v>994.75870691648424</v>
      </c>
      <c r="AH19" s="47">
        <v>999.36780952254003</v>
      </c>
      <c r="AI19" s="47">
        <v>999.60552148331976</v>
      </c>
      <c r="AJ19" s="47">
        <v>995.51798929342112</v>
      </c>
      <c r="AK19" s="47">
        <v>987.04967970071868</v>
      </c>
      <c r="AL19" s="47">
        <v>974.04406103168697</v>
      </c>
      <c r="AM19" s="47">
        <v>968.12018123054418</v>
      </c>
      <c r="AN19" s="47">
        <v>969.36793627116742</v>
      </c>
      <c r="AO19" s="47">
        <v>977.30682146660115</v>
      </c>
      <c r="AP19" s="47">
        <v>990.86903525773789</v>
      </c>
      <c r="AQ19" s="47">
        <v>996.38014506973786</v>
      </c>
      <c r="AR19" s="47">
        <v>995.00153512873487</v>
      </c>
      <c r="AS19" s="47">
        <v>986.88028454378946</v>
      </c>
      <c r="AT19" s="47">
        <v>971.1442110428037</v>
      </c>
      <c r="AU19" s="47">
        <v>1000.7847059132599</v>
      </c>
      <c r="AV19" s="47">
        <v>1075.6929120068839</v>
      </c>
      <c r="AW19" s="47">
        <v>1191.6711710370528</v>
      </c>
      <c r="AX19" s="47">
        <v>1340.1898942167447</v>
      </c>
      <c r="AY19" s="47">
        <v>1383.2429136973017</v>
      </c>
      <c r="AZ19" s="47">
        <v>1328.7191480622073</v>
      </c>
      <c r="BA19" s="47">
        <v>1163.9330440237454</v>
      </c>
      <c r="BB19" s="47">
        <v>855.77879471383937</v>
      </c>
      <c r="BC19" s="47">
        <v>634.07818676385057</v>
      </c>
      <c r="BD19" s="47">
        <v>531.74443384338838</v>
      </c>
      <c r="BE19" s="47">
        <v>561.29858467892132</v>
      </c>
      <c r="BF19" s="47">
        <v>715.68980378022536</v>
      </c>
      <c r="BG19" s="47">
        <v>865.78350296235521</v>
      </c>
      <c r="BH19" s="47">
        <v>1015.9837240959224</v>
      </c>
      <c r="BI19" s="47">
        <v>1170.0869691614969</v>
      </c>
      <c r="BJ19" s="47">
        <v>1332.1307822056558</v>
      </c>
      <c r="BK19" s="47">
        <v>1486.8845737712159</v>
      </c>
      <c r="BL19" s="47">
        <v>1633.8238574564052</v>
      </c>
      <c r="BM19" s="47">
        <v>1772.6297865667241</v>
      </c>
      <c r="BN19" s="47">
        <v>1899.0354544677216</v>
      </c>
      <c r="BO19" s="47">
        <v>1976.8884217684865</v>
      </c>
      <c r="BP19" s="47">
        <v>2010.489405061687</v>
      </c>
      <c r="BQ19" s="47">
        <v>1987.6527970944562</v>
      </c>
      <c r="BR19" s="47">
        <v>1884.8490095034595</v>
      </c>
      <c r="BS19" s="47">
        <v>1837.7848347819504</v>
      </c>
      <c r="BT19" s="47">
        <v>1802.9701207999326</v>
      </c>
      <c r="BU19" s="43"/>
    </row>
    <row r="20" spans="1:73" s="53" customFormat="1" ht="15" customHeight="1" x14ac:dyDescent="0.25">
      <c r="A20" s="118" t="s">
        <v>78</v>
      </c>
      <c r="B20" s="119">
        <v>28100.43685313483</v>
      </c>
      <c r="C20" s="119">
        <v>29220.560281996542</v>
      </c>
      <c r="D20" s="119">
        <v>27762.791624166144</v>
      </c>
      <c r="E20" s="119">
        <v>31175.997240702487</v>
      </c>
      <c r="F20" s="119">
        <v>29827.945537146032</v>
      </c>
      <c r="G20" s="119">
        <v>29663.469361721945</v>
      </c>
      <c r="H20" s="119">
        <v>32825.98567937607</v>
      </c>
      <c r="I20" s="119">
        <v>36533.810421755952</v>
      </c>
      <c r="J20" s="119">
        <v>32518.562310169247</v>
      </c>
      <c r="K20" s="119">
        <v>31958.206366084687</v>
      </c>
      <c r="L20" s="119">
        <v>33694.148281536123</v>
      </c>
      <c r="M20" s="119">
        <v>33338.032042209925</v>
      </c>
      <c r="N20" s="119">
        <v>32404.994059423687</v>
      </c>
      <c r="O20" s="119">
        <v>33894.252474643079</v>
      </c>
      <c r="P20" s="119">
        <v>33781.184063757566</v>
      </c>
      <c r="Q20" s="119">
        <v>33965.384402175638</v>
      </c>
      <c r="R20" s="119">
        <v>33073.290603621987</v>
      </c>
      <c r="S20" s="119">
        <v>34931.081804053036</v>
      </c>
      <c r="T20" s="119">
        <v>36041.559335988226</v>
      </c>
      <c r="U20" s="119">
        <v>37483.205256336747</v>
      </c>
      <c r="V20" s="119">
        <v>34691.536992293841</v>
      </c>
      <c r="W20" s="119">
        <v>35333.232477199483</v>
      </c>
      <c r="X20" s="119">
        <v>36630.225710354687</v>
      </c>
      <c r="Y20" s="119">
        <v>39432.730820151977</v>
      </c>
      <c r="Z20" s="119">
        <v>37195.480962657988</v>
      </c>
      <c r="AA20" s="119">
        <v>36141.195908654692</v>
      </c>
      <c r="AB20" s="119">
        <v>36578.464713451744</v>
      </c>
      <c r="AC20" s="119">
        <v>39152.868415235585</v>
      </c>
      <c r="AD20" s="119">
        <v>37300.644778689471</v>
      </c>
      <c r="AE20" s="119">
        <v>36825.626577878516</v>
      </c>
      <c r="AF20" s="119">
        <v>37399.021877054853</v>
      </c>
      <c r="AG20" s="119">
        <v>38935.054766377158</v>
      </c>
      <c r="AH20" s="119">
        <v>37738.896992932045</v>
      </c>
      <c r="AI20" s="119">
        <v>37388.793733610692</v>
      </c>
      <c r="AJ20" s="119">
        <v>37177.696061144423</v>
      </c>
      <c r="AK20" s="119">
        <v>41043.378212312797</v>
      </c>
      <c r="AL20" s="119">
        <v>40031.923459353835</v>
      </c>
      <c r="AM20" s="119">
        <v>39562.303223339964</v>
      </c>
      <c r="AN20" s="119">
        <v>40293.20250313788</v>
      </c>
      <c r="AO20" s="119">
        <v>42875.448814168296</v>
      </c>
      <c r="AP20" s="119">
        <v>43181.231852987119</v>
      </c>
      <c r="AQ20" s="119">
        <v>41237.434399428566</v>
      </c>
      <c r="AR20" s="119">
        <v>42104.048005353274</v>
      </c>
      <c r="AS20" s="119">
        <v>44362.985742231038</v>
      </c>
      <c r="AT20" s="119">
        <v>42452.178774508197</v>
      </c>
      <c r="AU20" s="119">
        <v>43392.452563258332</v>
      </c>
      <c r="AV20" s="119">
        <v>45982.500588294708</v>
      </c>
      <c r="AW20" s="119">
        <v>46516.823073938787</v>
      </c>
      <c r="AX20" s="119">
        <v>46328.614618462889</v>
      </c>
      <c r="AY20" s="119">
        <v>46362.240815922014</v>
      </c>
      <c r="AZ20" s="119">
        <v>49284.624093800398</v>
      </c>
      <c r="BA20" s="119">
        <v>52231.672471814716</v>
      </c>
      <c r="BB20" s="119">
        <v>46806.879556059968</v>
      </c>
      <c r="BC20" s="119">
        <v>30863.359861628327</v>
      </c>
      <c r="BD20" s="119">
        <v>36541.431679048444</v>
      </c>
      <c r="BE20" s="119">
        <v>38942.131903263282</v>
      </c>
      <c r="BF20" s="119">
        <v>36337.082241325021</v>
      </c>
      <c r="BG20" s="119">
        <v>40501.79779183113</v>
      </c>
      <c r="BH20" s="119">
        <v>42046.69049130557</v>
      </c>
      <c r="BI20" s="119">
        <v>47576.28247553829</v>
      </c>
      <c r="BJ20" s="119">
        <v>45999.158763323052</v>
      </c>
      <c r="BK20" s="119">
        <v>47571.245242256096</v>
      </c>
      <c r="BL20" s="119">
        <v>52114.785628090081</v>
      </c>
      <c r="BM20" s="119">
        <v>54688.854366330757</v>
      </c>
      <c r="BN20" s="119">
        <v>52788.246598928352</v>
      </c>
      <c r="BO20" s="119">
        <v>51205.432839474968</v>
      </c>
      <c r="BP20" s="119">
        <v>55701.00148418593</v>
      </c>
      <c r="BQ20" s="119">
        <v>60169.058704390402</v>
      </c>
      <c r="BR20" s="119">
        <v>59631.372083157876</v>
      </c>
      <c r="BS20" s="119">
        <v>56968.56533463778</v>
      </c>
      <c r="BT20" s="119">
        <v>57545.232093780352</v>
      </c>
      <c r="BU20" s="51"/>
    </row>
    <row r="21" spans="1:73" ht="15" customHeight="1" x14ac:dyDescent="0.2">
      <c r="A21" s="44" t="s">
        <v>79</v>
      </c>
      <c r="B21" s="45">
        <v>3851.3987781301362</v>
      </c>
      <c r="C21" s="45">
        <v>4055.786355593631</v>
      </c>
      <c r="D21" s="45">
        <v>4071.2913025544121</v>
      </c>
      <c r="E21" s="45">
        <v>4746.0385637218242</v>
      </c>
      <c r="F21" s="45">
        <v>4232.2875337750938</v>
      </c>
      <c r="G21" s="45">
        <v>4650.3790847734845</v>
      </c>
      <c r="H21" s="45">
        <v>4665.9446613709324</v>
      </c>
      <c r="I21" s="45">
        <v>5230.1667200804895</v>
      </c>
      <c r="J21" s="45">
        <v>4050.3829658297218</v>
      </c>
      <c r="K21" s="45">
        <v>4092.7222974337951</v>
      </c>
      <c r="L21" s="45">
        <v>4320.2611900258571</v>
      </c>
      <c r="M21" s="45">
        <v>4280.0565467106271</v>
      </c>
      <c r="N21" s="45">
        <v>3841.1525093454516</v>
      </c>
      <c r="O21" s="45">
        <v>4602.158780383128</v>
      </c>
      <c r="P21" s="45">
        <v>4618.9555706502888</v>
      </c>
      <c r="Q21" s="45">
        <v>4854.8281396211332</v>
      </c>
      <c r="R21" s="45">
        <v>4685.6838254942386</v>
      </c>
      <c r="S21" s="45">
        <v>5153.9344629888828</v>
      </c>
      <c r="T21" s="45">
        <v>4871.9575006788109</v>
      </c>
      <c r="U21" s="45">
        <v>6024.6332108380684</v>
      </c>
      <c r="V21" s="45">
        <v>4713.1910564865248</v>
      </c>
      <c r="W21" s="45">
        <v>4469.344204254372</v>
      </c>
      <c r="X21" s="45">
        <v>4779.9297736032004</v>
      </c>
      <c r="Y21" s="45">
        <v>5084.9779656559003</v>
      </c>
      <c r="Z21" s="45">
        <v>4460.8071839070089</v>
      </c>
      <c r="AA21" s="45">
        <v>4723.4873687224417</v>
      </c>
      <c r="AB21" s="45">
        <v>5108.393368035604</v>
      </c>
      <c r="AC21" s="45">
        <v>5186.0040793349453</v>
      </c>
      <c r="AD21" s="45">
        <v>4543.1682149379285</v>
      </c>
      <c r="AE21" s="45">
        <v>4620.5148184045811</v>
      </c>
      <c r="AF21" s="45">
        <v>4667.7030243137688</v>
      </c>
      <c r="AG21" s="45">
        <v>5258.9129423437225</v>
      </c>
      <c r="AH21" s="45">
        <v>4831.9461576949316</v>
      </c>
      <c r="AI21" s="45">
        <v>5158.8686933415565</v>
      </c>
      <c r="AJ21" s="45">
        <v>4796.8275489343378</v>
      </c>
      <c r="AK21" s="45">
        <v>5774.4066000291741</v>
      </c>
      <c r="AL21" s="45">
        <v>5290.8914330681127</v>
      </c>
      <c r="AM21" s="45">
        <v>5259.4856274450885</v>
      </c>
      <c r="AN21" s="45">
        <v>5326.3073931829804</v>
      </c>
      <c r="AO21" s="45">
        <v>5762.5125463038166</v>
      </c>
      <c r="AP21" s="45">
        <v>6068.5926793067092</v>
      </c>
      <c r="AQ21" s="45">
        <v>5886.7855589403343</v>
      </c>
      <c r="AR21" s="45">
        <v>5880.6413766374662</v>
      </c>
      <c r="AS21" s="45">
        <v>6573.4563851154926</v>
      </c>
      <c r="AT21" s="45">
        <v>6293.6030669196107</v>
      </c>
      <c r="AU21" s="45">
        <v>6382.5867766803804</v>
      </c>
      <c r="AV21" s="45">
        <v>6800.3018857960014</v>
      </c>
      <c r="AW21" s="45">
        <v>8165.7902706040122</v>
      </c>
      <c r="AX21" s="45">
        <v>6415.9812482052721</v>
      </c>
      <c r="AY21" s="45">
        <v>6602.8786272219077</v>
      </c>
      <c r="AZ21" s="45">
        <v>6840.4895725304068</v>
      </c>
      <c r="BA21" s="45">
        <v>7762.0875520424115</v>
      </c>
      <c r="BB21" s="45">
        <v>7636.87846304915</v>
      </c>
      <c r="BC21" s="45">
        <v>4577.3156180423211</v>
      </c>
      <c r="BD21" s="45">
        <v>4867.118159796315</v>
      </c>
      <c r="BE21" s="45">
        <v>6084.6817591122144</v>
      </c>
      <c r="BF21" s="45">
        <v>5358.3119373579129</v>
      </c>
      <c r="BG21" s="45">
        <v>5302.4785867664459</v>
      </c>
      <c r="BH21" s="45">
        <v>6530.9401363235183</v>
      </c>
      <c r="BI21" s="45">
        <v>7615.2703395521221</v>
      </c>
      <c r="BJ21" s="45">
        <v>7669.789155500127</v>
      </c>
      <c r="BK21" s="45">
        <v>8629.4776930956177</v>
      </c>
      <c r="BL21" s="45">
        <v>9243.0457219252967</v>
      </c>
      <c r="BM21" s="45">
        <v>9711.3034294789577</v>
      </c>
      <c r="BN21" s="45">
        <v>9161.1557770329018</v>
      </c>
      <c r="BO21" s="45">
        <v>9826.2220236388948</v>
      </c>
      <c r="BP21" s="45">
        <v>9192.639207277145</v>
      </c>
      <c r="BQ21" s="45">
        <v>9911.2538134803581</v>
      </c>
      <c r="BR21" s="45">
        <v>10492.647809179574</v>
      </c>
      <c r="BS21" s="45">
        <v>10305.894414803466</v>
      </c>
      <c r="BT21" s="45">
        <v>11089.223061362056</v>
      </c>
      <c r="BU21" s="43"/>
    </row>
    <row r="22" spans="1:73" ht="15" customHeight="1" x14ac:dyDescent="0.25">
      <c r="A22" s="49" t="s">
        <v>80</v>
      </c>
      <c r="B22" s="50">
        <v>31951.835631264967</v>
      </c>
      <c r="C22" s="50">
        <v>33276.34663759017</v>
      </c>
      <c r="D22" s="50">
        <v>31834.082926720559</v>
      </c>
      <c r="E22" s="50">
        <v>35922.035804424318</v>
      </c>
      <c r="F22" s="50">
        <v>34060.233070921124</v>
      </c>
      <c r="G22" s="50">
        <v>34313.848446495431</v>
      </c>
      <c r="H22" s="50">
        <v>37491.930340747007</v>
      </c>
      <c r="I22" s="50">
        <v>41763.97714183644</v>
      </c>
      <c r="J22" s="50">
        <v>36568.945275998965</v>
      </c>
      <c r="K22" s="50">
        <v>36050.928663518484</v>
      </c>
      <c r="L22" s="50">
        <v>38014.409471561987</v>
      </c>
      <c r="M22" s="50">
        <v>37618.088588920546</v>
      </c>
      <c r="N22" s="50">
        <v>36246.146568769138</v>
      </c>
      <c r="O22" s="50">
        <v>38496.411255026207</v>
      </c>
      <c r="P22" s="50">
        <v>38400.139634407853</v>
      </c>
      <c r="Q22" s="50">
        <v>38820.212541796769</v>
      </c>
      <c r="R22" s="50">
        <v>37758.974429116228</v>
      </c>
      <c r="S22" s="50">
        <v>40085.016267041923</v>
      </c>
      <c r="T22" s="50">
        <v>40913.516836667033</v>
      </c>
      <c r="U22" s="50">
        <v>43507.838467174814</v>
      </c>
      <c r="V22" s="50">
        <v>39404.728048780365</v>
      </c>
      <c r="W22" s="50">
        <v>39802.576681453851</v>
      </c>
      <c r="X22" s="50">
        <v>41410.155483957889</v>
      </c>
      <c r="Y22" s="50">
        <v>44517.708785807881</v>
      </c>
      <c r="Z22" s="50">
        <v>41656.288146564999</v>
      </c>
      <c r="AA22" s="50">
        <v>40864.683277377131</v>
      </c>
      <c r="AB22" s="50">
        <v>41686.858081487349</v>
      </c>
      <c r="AC22" s="50">
        <v>44338.872494570533</v>
      </c>
      <c r="AD22" s="50">
        <v>41843.812993627398</v>
      </c>
      <c r="AE22" s="50">
        <v>41446.141396283107</v>
      </c>
      <c r="AF22" s="50">
        <v>42066.724901368623</v>
      </c>
      <c r="AG22" s="50">
        <v>44193.967708720877</v>
      </c>
      <c r="AH22" s="50">
        <v>42570.84315062697</v>
      </c>
      <c r="AI22" s="50">
        <v>42547.662426952244</v>
      </c>
      <c r="AJ22" s="50">
        <v>41974.523610078766</v>
      </c>
      <c r="AK22" s="50">
        <v>46817.784812341975</v>
      </c>
      <c r="AL22" s="50">
        <v>45322.814892421949</v>
      </c>
      <c r="AM22" s="50">
        <v>44821.788850785051</v>
      </c>
      <c r="AN22" s="50">
        <v>45619.509896320858</v>
      </c>
      <c r="AO22" s="50">
        <v>48637.961360472116</v>
      </c>
      <c r="AP22" s="50">
        <v>49249.824532293824</v>
      </c>
      <c r="AQ22" s="50">
        <v>47124.219958368907</v>
      </c>
      <c r="AR22" s="50">
        <v>47984.689381990742</v>
      </c>
      <c r="AS22" s="50">
        <v>50936.442127346534</v>
      </c>
      <c r="AT22" s="50">
        <v>48745.781841427801</v>
      </c>
      <c r="AU22" s="50">
        <v>49775.039339938718</v>
      </c>
      <c r="AV22" s="50">
        <v>52782.802474090713</v>
      </c>
      <c r="AW22" s="50">
        <v>54682.613344542799</v>
      </c>
      <c r="AX22" s="50">
        <v>52744.595866668162</v>
      </c>
      <c r="AY22" s="50">
        <v>52965.119443143922</v>
      </c>
      <c r="AZ22" s="50">
        <v>56125.113666330799</v>
      </c>
      <c r="BA22" s="50">
        <v>59993.760023857125</v>
      </c>
      <c r="BB22" s="50">
        <v>54443.758019109126</v>
      </c>
      <c r="BC22" s="50">
        <v>35440.675479670652</v>
      </c>
      <c r="BD22" s="50">
        <v>41408.549838844752</v>
      </c>
      <c r="BE22" s="50">
        <v>45026.813662375498</v>
      </c>
      <c r="BF22" s="50">
        <v>41695.394178682931</v>
      </c>
      <c r="BG22" s="50">
        <v>45804.276378597569</v>
      </c>
      <c r="BH22" s="50">
        <v>48577.630627629085</v>
      </c>
      <c r="BI22" s="50">
        <v>55191.552815090414</v>
      </c>
      <c r="BJ22" s="50">
        <v>53668.947918823185</v>
      </c>
      <c r="BK22" s="50">
        <v>56200.722935351718</v>
      </c>
      <c r="BL22" s="50">
        <v>61357.831350015382</v>
      </c>
      <c r="BM22" s="50">
        <v>64400.157795809719</v>
      </c>
      <c r="BN22" s="50">
        <v>61949.402375961261</v>
      </c>
      <c r="BO22" s="50">
        <v>61031.654863113865</v>
      </c>
      <c r="BP22" s="50">
        <v>64893.640691463072</v>
      </c>
      <c r="BQ22" s="50">
        <v>70080.312517870756</v>
      </c>
      <c r="BR22" s="50">
        <v>70124.019892337441</v>
      </c>
      <c r="BS22" s="50">
        <v>67274.459749441245</v>
      </c>
      <c r="BT22" s="50">
        <v>68634.455155142408</v>
      </c>
      <c r="BU22" s="51"/>
    </row>
    <row r="24" spans="1:73" ht="15" customHeight="1" x14ac:dyDescent="0.2">
      <c r="A24" s="32" t="s">
        <v>116</v>
      </c>
    </row>
  </sheetData>
  <pageMargins left="0.28395833333333331" right="0.70866141732283472" top="0.85187500000000005" bottom="0.74803149606299213" header="0.31496062992125984" footer="0.31496062992125984"/>
  <pageSetup paperSize="9" scale="58" orientation="portrait" r:id="rId1"/>
  <headerFooter>
    <oddHeader>&amp;C&amp;G</oddHeader>
  </headerFooter>
  <colBreaks count="1" manualBreakCount="1">
    <brk id="13" max="1048575" man="1"/>
  </col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T24"/>
  <sheetViews>
    <sheetView showGridLines="0" view="pageLayout" topLeftCell="AX1" zoomScaleNormal="100" workbookViewId="0">
      <selection activeCell="BT16" sqref="BT16"/>
    </sheetView>
  </sheetViews>
  <sheetFormatPr defaultColWidth="9.140625" defaultRowHeight="15" customHeight="1" x14ac:dyDescent="0.2"/>
  <cols>
    <col min="1" max="1" width="43.42578125" style="1" customWidth="1"/>
    <col min="2" max="2" width="8.140625" style="1" bestFit="1" customWidth="1"/>
    <col min="3" max="3" width="8.7109375" style="1" bestFit="1" customWidth="1"/>
    <col min="4" max="4" width="9.28515625" style="1" bestFit="1" customWidth="1"/>
    <col min="5" max="5" width="9.42578125" style="1" bestFit="1" customWidth="1"/>
    <col min="6" max="6" width="8.140625" style="1" bestFit="1" customWidth="1"/>
    <col min="7" max="7" width="8.7109375" style="1" bestFit="1" customWidth="1"/>
    <col min="8" max="8" width="9.28515625" style="1" bestFit="1" customWidth="1"/>
    <col min="9" max="9" width="9.42578125" style="1" bestFit="1" customWidth="1"/>
    <col min="10" max="10" width="8.140625" style="1" bestFit="1" customWidth="1"/>
    <col min="11" max="11" width="8.7109375" style="1" bestFit="1" customWidth="1"/>
    <col min="12" max="12" width="9.28515625" style="1" bestFit="1" customWidth="1"/>
    <col min="13" max="13" width="9.42578125" style="1" bestFit="1" customWidth="1"/>
    <col min="14" max="14" width="8.140625" style="1" bestFit="1" customWidth="1"/>
    <col min="15" max="15" width="8.7109375" style="1" bestFit="1" customWidth="1"/>
    <col min="16" max="16" width="9.28515625" style="1" bestFit="1" customWidth="1"/>
    <col min="17" max="17" width="9.42578125" style="1" bestFit="1" customWidth="1"/>
    <col min="18" max="18" width="8.140625" style="1" bestFit="1" customWidth="1"/>
    <col min="19" max="19" width="8.7109375" style="1" bestFit="1" customWidth="1"/>
    <col min="20" max="20" width="9.28515625" style="1" bestFit="1" customWidth="1"/>
    <col min="21" max="21" width="9.42578125" style="1" bestFit="1" customWidth="1"/>
    <col min="22" max="22" width="8.140625" style="1" bestFit="1" customWidth="1"/>
    <col min="23" max="23" width="8.7109375" style="1" bestFit="1" customWidth="1"/>
    <col min="24" max="24" width="9.28515625" style="1" bestFit="1" customWidth="1"/>
    <col min="25" max="25" width="9.42578125" style="1" bestFit="1" customWidth="1"/>
    <col min="26" max="26" width="8.140625" style="1" bestFit="1" customWidth="1"/>
    <col min="27" max="27" width="8.7109375" style="1" bestFit="1" customWidth="1"/>
    <col min="28" max="28" width="9.28515625" style="1" bestFit="1" customWidth="1"/>
    <col min="29" max="29" width="9.42578125" style="1" bestFit="1" customWidth="1"/>
    <col min="30" max="30" width="8.140625" style="1" bestFit="1" customWidth="1"/>
    <col min="31" max="31" width="8.7109375" style="1" bestFit="1" customWidth="1"/>
    <col min="32" max="32" width="9.28515625" style="1" bestFit="1" customWidth="1"/>
    <col min="33" max="33" width="9.42578125" style="1" bestFit="1" customWidth="1"/>
    <col min="34" max="34" width="8.140625" style="1" bestFit="1" customWidth="1"/>
    <col min="35" max="35" width="8.7109375" style="1" bestFit="1" customWidth="1"/>
    <col min="36" max="36" width="9.28515625" style="1" bestFit="1" customWidth="1"/>
    <col min="37" max="37" width="9.42578125" style="1" bestFit="1" customWidth="1"/>
    <col min="38" max="38" width="8.140625" style="1" bestFit="1" customWidth="1"/>
    <col min="39" max="39" width="8.7109375" style="1" bestFit="1" customWidth="1"/>
    <col min="40" max="40" width="9.28515625" style="1" bestFit="1" customWidth="1"/>
    <col min="41" max="41" width="9.42578125" style="1" bestFit="1" customWidth="1"/>
    <col min="42" max="42" width="8.140625" style="1" bestFit="1" customWidth="1"/>
    <col min="43" max="43" width="8.7109375" style="1" bestFit="1" customWidth="1"/>
    <col min="44" max="44" width="9.28515625" style="1" bestFit="1" customWidth="1"/>
    <col min="45" max="45" width="9.42578125" style="1" bestFit="1" customWidth="1"/>
    <col min="46" max="46" width="8.140625" style="1" bestFit="1" customWidth="1"/>
    <col min="47" max="47" width="8.7109375" style="1" bestFit="1" customWidth="1"/>
    <col min="48" max="48" width="9.28515625" style="1" bestFit="1" customWidth="1"/>
    <col min="49" max="49" width="9.42578125" style="1" bestFit="1" customWidth="1"/>
    <col min="50" max="50" width="8.140625" style="1" bestFit="1" customWidth="1"/>
    <col min="51" max="51" width="8.7109375" style="1" bestFit="1" customWidth="1"/>
    <col min="52" max="52" width="9.28515625" style="1" bestFit="1" customWidth="1"/>
    <col min="53" max="53" width="9.42578125" style="1" bestFit="1" customWidth="1"/>
    <col min="54" max="54" width="8.140625" style="1" bestFit="1" customWidth="1"/>
    <col min="55" max="55" width="8.7109375" style="1" bestFit="1" customWidth="1"/>
    <col min="56" max="56" width="9.28515625" style="1" bestFit="1" customWidth="1"/>
    <col min="57" max="57" width="9.42578125" style="1" bestFit="1" customWidth="1"/>
    <col min="58" max="58" width="8.140625" style="1" bestFit="1" customWidth="1"/>
    <col min="59" max="59" width="8.7109375" style="1" bestFit="1" customWidth="1"/>
    <col min="60" max="60" width="9.28515625" style="1" bestFit="1" customWidth="1"/>
    <col min="61" max="61" width="9.42578125" style="1" bestFit="1" customWidth="1"/>
    <col min="62" max="62" width="8.140625" style="1" bestFit="1" customWidth="1"/>
    <col min="63" max="63" width="8.7109375" style="1" bestFit="1" customWidth="1"/>
    <col min="64" max="64" width="9.28515625" style="1" bestFit="1" customWidth="1"/>
    <col min="65" max="66" width="9.42578125" style="1" bestFit="1" customWidth="1"/>
    <col min="67" max="72" width="9.42578125" style="1" customWidth="1"/>
    <col min="73" max="16384" width="9.140625" style="1"/>
  </cols>
  <sheetData>
    <row r="1" spans="1:72" ht="15" customHeight="1" x14ac:dyDescent="0.25">
      <c r="A1" s="52" t="s">
        <v>155</v>
      </c>
    </row>
    <row r="2" spans="1:72" ht="15" customHeight="1" x14ac:dyDescent="0.25">
      <c r="A2" s="38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2" t="s">
        <v>12</v>
      </c>
      <c r="N2" s="22" t="s">
        <v>13</v>
      </c>
      <c r="O2" s="22" t="s">
        <v>14</v>
      </c>
      <c r="P2" s="22" t="s">
        <v>15</v>
      </c>
      <c r="Q2" s="22" t="s">
        <v>16</v>
      </c>
      <c r="R2" s="22" t="s">
        <v>17</v>
      </c>
      <c r="S2" s="22" t="s">
        <v>18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23</v>
      </c>
      <c r="Y2" s="22" t="s">
        <v>24</v>
      </c>
      <c r="Z2" s="22" t="s">
        <v>25</v>
      </c>
      <c r="AA2" s="22" t="s">
        <v>26</v>
      </c>
      <c r="AB2" s="22" t="s">
        <v>27</v>
      </c>
      <c r="AC2" s="22" t="s">
        <v>28</v>
      </c>
      <c r="AD2" s="22" t="s">
        <v>29</v>
      </c>
      <c r="AE2" s="22" t="s">
        <v>30</v>
      </c>
      <c r="AF2" s="22" t="s">
        <v>31</v>
      </c>
      <c r="AG2" s="22" t="s">
        <v>32</v>
      </c>
      <c r="AH2" s="22" t="s">
        <v>33</v>
      </c>
      <c r="AI2" s="22" t="s">
        <v>34</v>
      </c>
      <c r="AJ2" s="22" t="s">
        <v>35</v>
      </c>
      <c r="AK2" s="22" t="s">
        <v>36</v>
      </c>
      <c r="AL2" s="22" t="s">
        <v>37</v>
      </c>
      <c r="AM2" s="22" t="s">
        <v>38</v>
      </c>
      <c r="AN2" s="22" t="s">
        <v>39</v>
      </c>
      <c r="AO2" s="22" t="s">
        <v>40</v>
      </c>
      <c r="AP2" s="22" t="s">
        <v>41</v>
      </c>
      <c r="AQ2" s="22" t="s">
        <v>42</v>
      </c>
      <c r="AR2" s="22" t="s">
        <v>43</v>
      </c>
      <c r="AS2" s="22" t="s">
        <v>44</v>
      </c>
      <c r="AT2" s="22" t="s">
        <v>45</v>
      </c>
      <c r="AU2" s="22" t="s">
        <v>46</v>
      </c>
      <c r="AV2" s="22" t="s">
        <v>47</v>
      </c>
      <c r="AW2" s="22" t="s">
        <v>48</v>
      </c>
      <c r="AX2" s="22" t="s">
        <v>49</v>
      </c>
      <c r="AY2" s="22" t="s">
        <v>50</v>
      </c>
      <c r="AZ2" s="22" t="s">
        <v>51</v>
      </c>
      <c r="BA2" s="22" t="s">
        <v>52</v>
      </c>
      <c r="BB2" s="39" t="s">
        <v>53</v>
      </c>
      <c r="BC2" s="39" t="s">
        <v>54</v>
      </c>
      <c r="BD2" s="39" t="s">
        <v>55</v>
      </c>
      <c r="BE2" s="39" t="s">
        <v>56</v>
      </c>
      <c r="BF2" s="39" t="s">
        <v>57</v>
      </c>
      <c r="BG2" s="39" t="s">
        <v>58</v>
      </c>
      <c r="BH2" s="39" t="s">
        <v>59</v>
      </c>
      <c r="BI2" s="39" t="s">
        <v>60</v>
      </c>
      <c r="BJ2" s="39" t="s">
        <v>61</v>
      </c>
      <c r="BK2" s="39" t="s">
        <v>62</v>
      </c>
      <c r="BL2" s="39" t="s">
        <v>63</v>
      </c>
      <c r="BM2" s="39" t="s">
        <v>64</v>
      </c>
      <c r="BN2" s="39" t="s">
        <v>123</v>
      </c>
      <c r="BO2" s="125" t="s">
        <v>125</v>
      </c>
      <c r="BP2" s="125" t="s">
        <v>128</v>
      </c>
      <c r="BQ2" s="125" t="s">
        <v>135</v>
      </c>
      <c r="BR2" s="131" t="s">
        <v>144</v>
      </c>
      <c r="BS2" s="131" t="s">
        <v>147</v>
      </c>
      <c r="BT2" s="131" t="s">
        <v>159</v>
      </c>
    </row>
    <row r="3" spans="1:72" ht="15" customHeight="1" x14ac:dyDescent="0.2">
      <c r="A3" s="41" t="s">
        <v>65</v>
      </c>
      <c r="B3" s="42">
        <v>1998.6559167275816</v>
      </c>
      <c r="C3" s="42">
        <v>1800.8205379799158</v>
      </c>
      <c r="D3" s="42">
        <v>1179.6427988059713</v>
      </c>
      <c r="E3" s="42">
        <v>1403.8445870323919</v>
      </c>
      <c r="F3" s="42">
        <v>2118.7837599255868</v>
      </c>
      <c r="G3" s="42">
        <v>1668.5626478054351</v>
      </c>
      <c r="H3" s="42">
        <v>1236.1438824995562</v>
      </c>
      <c r="I3" s="42">
        <v>1611.2223367939421</v>
      </c>
      <c r="J3" s="42">
        <v>2332.9224141249638</v>
      </c>
      <c r="K3" s="42">
        <v>2025.1348927856034</v>
      </c>
      <c r="L3" s="42">
        <v>1240.7579028955915</v>
      </c>
      <c r="M3" s="42">
        <v>1766.883265591136</v>
      </c>
      <c r="N3" s="42">
        <v>2840.1197799944671</v>
      </c>
      <c r="O3" s="42">
        <v>1837.3616931052329</v>
      </c>
      <c r="P3" s="42">
        <v>1004.5897375460266</v>
      </c>
      <c r="Q3" s="42">
        <v>1364.1626424256119</v>
      </c>
      <c r="R3" s="42">
        <v>2592.1231841186641</v>
      </c>
      <c r="S3" s="42">
        <v>2371.8442250096405</v>
      </c>
      <c r="T3" s="42">
        <v>1122.4825401645123</v>
      </c>
      <c r="U3" s="42">
        <v>1513.8848406167492</v>
      </c>
      <c r="V3" s="42">
        <v>2688.5941329857883</v>
      </c>
      <c r="W3" s="42">
        <v>2481.2193364265577</v>
      </c>
      <c r="X3" s="42">
        <v>1258.5926775600833</v>
      </c>
      <c r="Y3" s="42">
        <v>1770.2372885887744</v>
      </c>
      <c r="Z3" s="42">
        <v>2676.7738042595965</v>
      </c>
      <c r="AA3" s="42">
        <v>2484.5890550458894</v>
      </c>
      <c r="AB3" s="42">
        <v>1146.0083840001955</v>
      </c>
      <c r="AC3" s="42">
        <v>1625.4270831802669</v>
      </c>
      <c r="AD3" s="42">
        <v>2545.6137046817153</v>
      </c>
      <c r="AE3" s="42">
        <v>2564.792863074365</v>
      </c>
      <c r="AF3" s="42">
        <v>1286.9671069470469</v>
      </c>
      <c r="AG3" s="42">
        <v>1634.0123064062789</v>
      </c>
      <c r="AH3" s="42">
        <v>2803.6479984615571</v>
      </c>
      <c r="AI3" s="42">
        <v>2551.5934334812478</v>
      </c>
      <c r="AJ3" s="42">
        <v>1217.2670866123417</v>
      </c>
      <c r="AK3" s="42">
        <v>2037.3824814448515</v>
      </c>
      <c r="AL3" s="42">
        <v>3003.0425762663012</v>
      </c>
      <c r="AM3" s="42">
        <v>2392.4936820337075</v>
      </c>
      <c r="AN3" s="42">
        <v>1589.7653154596883</v>
      </c>
      <c r="AO3" s="42">
        <v>2402.1744262402999</v>
      </c>
      <c r="AP3" s="42">
        <v>2464.6572625358767</v>
      </c>
      <c r="AQ3" s="42">
        <v>2105.8345428739667</v>
      </c>
      <c r="AR3" s="42">
        <v>1490.5196115363326</v>
      </c>
      <c r="AS3" s="42">
        <v>1873.1960871986309</v>
      </c>
      <c r="AT3" s="42">
        <v>1949.8335881977252</v>
      </c>
      <c r="AU3" s="42">
        <v>1710.2038721495417</v>
      </c>
      <c r="AV3" s="42">
        <v>1574.9245288285401</v>
      </c>
      <c r="AW3" s="42">
        <v>1304.2546338346826</v>
      </c>
      <c r="AX3" s="42">
        <v>1515.3166547422336</v>
      </c>
      <c r="AY3" s="42">
        <v>1317.0750955948172</v>
      </c>
      <c r="AZ3" s="42">
        <v>1495.2633573802902</v>
      </c>
      <c r="BA3" s="42">
        <v>2083.5888432396009</v>
      </c>
      <c r="BB3" s="42">
        <v>2423.1885063932737</v>
      </c>
      <c r="BC3" s="42">
        <v>1797.9945665010425</v>
      </c>
      <c r="BD3" s="42">
        <v>1555.8534830365022</v>
      </c>
      <c r="BE3" s="42">
        <v>1940.6389639770514</v>
      </c>
      <c r="BF3" s="42">
        <v>2355.9211574962674</v>
      </c>
      <c r="BG3" s="42">
        <v>1562.5245009502898</v>
      </c>
      <c r="BH3" s="42">
        <v>1607.231703976006</v>
      </c>
      <c r="BI3" s="42">
        <v>1697.68882767521</v>
      </c>
      <c r="BJ3" s="42">
        <v>1868.9707719040746</v>
      </c>
      <c r="BK3" s="42">
        <v>1547.681267119548</v>
      </c>
      <c r="BL3" s="42">
        <v>1452.0113937923929</v>
      </c>
      <c r="BM3" s="42">
        <v>1801.0190660406756</v>
      </c>
      <c r="BN3" s="42">
        <v>1782.5063789965097</v>
      </c>
      <c r="BO3" s="42">
        <v>1219.1405220249358</v>
      </c>
      <c r="BP3" s="42">
        <v>1333.4999884346348</v>
      </c>
      <c r="BQ3" s="42">
        <v>1496.5062677076248</v>
      </c>
      <c r="BR3" s="42">
        <v>2119.9306761258999</v>
      </c>
      <c r="BS3" s="42">
        <v>1251.708696779976</v>
      </c>
      <c r="BT3" s="42">
        <v>1594.2392066368311</v>
      </c>
    </row>
    <row r="4" spans="1:72" ht="15" customHeight="1" x14ac:dyDescent="0.2">
      <c r="A4" s="44" t="s">
        <v>117</v>
      </c>
      <c r="B4" s="45">
        <v>400.81974407367431</v>
      </c>
      <c r="C4" s="45">
        <v>454.39381493835384</v>
      </c>
      <c r="D4" s="45">
        <v>509.05542284754699</v>
      </c>
      <c r="E4" s="45">
        <v>379.50369508390287</v>
      </c>
      <c r="F4" s="45">
        <v>358.06600770763612</v>
      </c>
      <c r="G4" s="45">
        <v>368.40109435532383</v>
      </c>
      <c r="H4" s="45">
        <v>316.11743326560656</v>
      </c>
      <c r="I4" s="45">
        <v>325.41606645023984</v>
      </c>
      <c r="J4" s="45">
        <v>406.61992309415467</v>
      </c>
      <c r="K4" s="45">
        <v>483.60643968420334</v>
      </c>
      <c r="L4" s="45">
        <v>520.50088988575317</v>
      </c>
      <c r="M4" s="45">
        <v>504.63550661952428</v>
      </c>
      <c r="N4" s="45">
        <v>454.61671029830069</v>
      </c>
      <c r="O4" s="45">
        <v>508.445531953527</v>
      </c>
      <c r="P4" s="45">
        <v>561.62352756057578</v>
      </c>
      <c r="Q4" s="45">
        <v>462.38935101149843</v>
      </c>
      <c r="R4" s="45">
        <v>283.49173228936331</v>
      </c>
      <c r="S4" s="45">
        <v>317.70585538792255</v>
      </c>
      <c r="T4" s="45">
        <v>316.58080096670489</v>
      </c>
      <c r="U4" s="45">
        <v>417.84079348062357</v>
      </c>
      <c r="V4" s="45">
        <v>392.85308397848962</v>
      </c>
      <c r="W4" s="45">
        <v>492.80725701399382</v>
      </c>
      <c r="X4" s="45">
        <v>504.50394591564026</v>
      </c>
      <c r="Y4" s="45">
        <v>379.74023187555957</v>
      </c>
      <c r="Z4" s="45">
        <v>477.36538776163115</v>
      </c>
      <c r="AA4" s="45">
        <v>534.62289431552063</v>
      </c>
      <c r="AB4" s="45">
        <v>583.37495416531192</v>
      </c>
      <c r="AC4" s="45">
        <v>555.32015215182787</v>
      </c>
      <c r="AD4" s="45">
        <v>455.96091838124988</v>
      </c>
      <c r="AE4" s="45">
        <v>553.30121711079869</v>
      </c>
      <c r="AF4" s="45">
        <v>618.00471410040814</v>
      </c>
      <c r="AG4" s="45">
        <v>532.94753404046287</v>
      </c>
      <c r="AH4" s="45">
        <v>474.09335645785876</v>
      </c>
      <c r="AI4" s="45">
        <v>563.67184421464378</v>
      </c>
      <c r="AJ4" s="45">
        <v>721.21147024740867</v>
      </c>
      <c r="AK4" s="45">
        <v>775.83532908008897</v>
      </c>
      <c r="AL4" s="45">
        <v>506.89795990131677</v>
      </c>
      <c r="AM4" s="45">
        <v>524.85483538134474</v>
      </c>
      <c r="AN4" s="45">
        <v>993.92741056590012</v>
      </c>
      <c r="AO4" s="45">
        <v>485.643794151436</v>
      </c>
      <c r="AP4" s="45">
        <v>615.86584611143655</v>
      </c>
      <c r="AQ4" s="45">
        <v>526.37675887250839</v>
      </c>
      <c r="AR4" s="45">
        <v>734.68120021693824</v>
      </c>
      <c r="AS4" s="45">
        <v>599.29976261589525</v>
      </c>
      <c r="AT4" s="45">
        <v>565.84922971439062</v>
      </c>
      <c r="AU4" s="45">
        <v>464.06512885362952</v>
      </c>
      <c r="AV4" s="45">
        <v>885.45883350809868</v>
      </c>
      <c r="AW4" s="45">
        <v>569.8305603620405</v>
      </c>
      <c r="AX4" s="45">
        <v>652.96812938302935</v>
      </c>
      <c r="AY4" s="45">
        <v>661.46720620692884</v>
      </c>
      <c r="AZ4" s="45">
        <v>734.64814939315738</v>
      </c>
      <c r="BA4" s="45">
        <v>522.01981593692005</v>
      </c>
      <c r="BB4" s="45">
        <v>671.42832283756252</v>
      </c>
      <c r="BC4" s="45">
        <v>542.20718330827344</v>
      </c>
      <c r="BD4" s="45">
        <v>831.39433850851287</v>
      </c>
      <c r="BE4" s="45">
        <v>460.57798079323641</v>
      </c>
      <c r="BF4" s="45">
        <v>470.09324925454968</v>
      </c>
      <c r="BG4" s="45">
        <v>555.30146968139672</v>
      </c>
      <c r="BH4" s="45">
        <v>833.84613118561413</v>
      </c>
      <c r="BI4" s="45">
        <v>428.7341259143065</v>
      </c>
      <c r="BJ4" s="45">
        <v>547.33786894981142</v>
      </c>
      <c r="BK4" s="45">
        <v>573.32258011334727</v>
      </c>
      <c r="BL4" s="45">
        <v>666.91330933819529</v>
      </c>
      <c r="BM4" s="45">
        <v>421.67998952028347</v>
      </c>
      <c r="BN4" s="45">
        <v>606.56892458510538</v>
      </c>
      <c r="BO4" s="45">
        <v>664.53311041289987</v>
      </c>
      <c r="BP4" s="45">
        <v>589.44478824919531</v>
      </c>
      <c r="BQ4" s="45">
        <v>559.42723533094454</v>
      </c>
      <c r="BR4" s="45">
        <v>627.6000612448421</v>
      </c>
      <c r="BS4" s="45">
        <v>586.30703543394998</v>
      </c>
      <c r="BT4" s="45">
        <v>586.86691917604969</v>
      </c>
    </row>
    <row r="5" spans="1:72" ht="15" customHeight="1" x14ac:dyDescent="0.2">
      <c r="A5" s="46" t="s">
        <v>66</v>
      </c>
      <c r="B5" s="47">
        <v>239.86452307393918</v>
      </c>
      <c r="C5" s="47">
        <v>323.43023639789556</v>
      </c>
      <c r="D5" s="47">
        <v>268.30563332550406</v>
      </c>
      <c r="E5" s="47">
        <v>343.54711176249623</v>
      </c>
      <c r="F5" s="47">
        <v>325.96797898502416</v>
      </c>
      <c r="G5" s="47">
        <v>335.96363299262009</v>
      </c>
      <c r="H5" s="47">
        <v>351.44643037843855</v>
      </c>
      <c r="I5" s="47">
        <v>546.81848906160155</v>
      </c>
      <c r="J5" s="47">
        <v>286.24163605128422</v>
      </c>
      <c r="K5" s="47">
        <v>271.87450050863413</v>
      </c>
      <c r="L5" s="47">
        <v>314.98582456123216</v>
      </c>
      <c r="M5" s="47">
        <v>198.59353912666734</v>
      </c>
      <c r="N5" s="47">
        <v>204.43770454157499</v>
      </c>
      <c r="O5" s="47">
        <v>314.49475437654007</v>
      </c>
      <c r="P5" s="47">
        <v>280.02677042198735</v>
      </c>
      <c r="Q5" s="47">
        <v>223.99528248960326</v>
      </c>
      <c r="R5" s="47">
        <v>226.044335072265</v>
      </c>
      <c r="S5" s="47">
        <v>248.98217272471149</v>
      </c>
      <c r="T5" s="47">
        <v>216.11810709065426</v>
      </c>
      <c r="U5" s="47">
        <v>185.78769359530204</v>
      </c>
      <c r="V5" s="47">
        <v>140.68280625615228</v>
      </c>
      <c r="W5" s="47">
        <v>128.55424068632993</v>
      </c>
      <c r="X5" s="47">
        <v>153.86565429597638</v>
      </c>
      <c r="Y5" s="47">
        <v>148.72986706190932</v>
      </c>
      <c r="Z5" s="47">
        <v>113.68051913489094</v>
      </c>
      <c r="AA5" s="47">
        <v>186.10490149858478</v>
      </c>
      <c r="AB5" s="47">
        <v>197.61475769216116</v>
      </c>
      <c r="AC5" s="47">
        <v>188.35607493303121</v>
      </c>
      <c r="AD5" s="47">
        <v>163.18517248903879</v>
      </c>
      <c r="AE5" s="47">
        <v>215.53692110458533</v>
      </c>
      <c r="AF5" s="47">
        <v>196.99082047290105</v>
      </c>
      <c r="AG5" s="47">
        <v>155.60010686677981</v>
      </c>
      <c r="AH5" s="47">
        <v>145.36982807682463</v>
      </c>
      <c r="AI5" s="47">
        <v>145.86716393007464</v>
      </c>
      <c r="AJ5" s="47">
        <v>111.88031216305249</v>
      </c>
      <c r="AK5" s="47">
        <v>114.2136958300482</v>
      </c>
      <c r="AL5" s="47">
        <v>106.24739381355019</v>
      </c>
      <c r="AM5" s="47">
        <v>127.11003249243602</v>
      </c>
      <c r="AN5" s="47">
        <v>133.04030254036951</v>
      </c>
      <c r="AO5" s="47">
        <v>104.1092711536442</v>
      </c>
      <c r="AP5" s="47">
        <v>161.5443896785315</v>
      </c>
      <c r="AQ5" s="47">
        <v>113.09033519503801</v>
      </c>
      <c r="AR5" s="47">
        <v>130.14376664956143</v>
      </c>
      <c r="AS5" s="47">
        <v>105.53876551343848</v>
      </c>
      <c r="AT5" s="47">
        <v>109.24066106191736</v>
      </c>
      <c r="AU5" s="47">
        <v>134.91795911352276</v>
      </c>
      <c r="AV5" s="47">
        <v>164.86122742144576</v>
      </c>
      <c r="AW5" s="47">
        <v>115.51863898791653</v>
      </c>
      <c r="AX5" s="47">
        <v>147.3183121577421</v>
      </c>
      <c r="AY5" s="47">
        <v>137.42643463120939</v>
      </c>
      <c r="AZ5" s="47">
        <v>162.47506446946431</v>
      </c>
      <c r="BA5" s="47">
        <v>140.00542437418633</v>
      </c>
      <c r="BB5" s="47">
        <v>138.89948646982137</v>
      </c>
      <c r="BC5" s="47">
        <v>74.349761439642052</v>
      </c>
      <c r="BD5" s="47">
        <v>151.01920857144671</v>
      </c>
      <c r="BE5" s="47">
        <v>118.08213577509031</v>
      </c>
      <c r="BF5" s="47">
        <v>100.96016237405671</v>
      </c>
      <c r="BG5" s="47">
        <v>145.28264623471634</v>
      </c>
      <c r="BH5" s="47">
        <v>138.31426983331033</v>
      </c>
      <c r="BI5" s="47">
        <v>137.86942065965715</v>
      </c>
      <c r="BJ5" s="47">
        <v>117.51208434894406</v>
      </c>
      <c r="BK5" s="47">
        <v>136.17926749070472</v>
      </c>
      <c r="BL5" s="47">
        <v>143.1200460424682</v>
      </c>
      <c r="BM5" s="47">
        <v>98.25808959352652</v>
      </c>
      <c r="BN5" s="47">
        <v>103.33673922883013</v>
      </c>
      <c r="BO5" s="47">
        <v>115.43445621597616</v>
      </c>
      <c r="BP5" s="47">
        <v>111.77163795295759</v>
      </c>
      <c r="BQ5" s="47">
        <v>81.278116790711493</v>
      </c>
      <c r="BR5" s="47">
        <v>99.857364236898206</v>
      </c>
      <c r="BS5" s="47">
        <v>109.77740911172097</v>
      </c>
      <c r="BT5" s="47">
        <v>120.77485200368963</v>
      </c>
    </row>
    <row r="6" spans="1:72" ht="15" customHeight="1" x14ac:dyDescent="0.2">
      <c r="A6" s="44" t="s">
        <v>119</v>
      </c>
      <c r="B6" s="45">
        <v>1664.0089575686654</v>
      </c>
      <c r="C6" s="45">
        <v>1656.6819095210799</v>
      </c>
      <c r="D6" s="45">
        <v>1770.5319789949031</v>
      </c>
      <c r="E6" s="45">
        <v>1618.7912611521438</v>
      </c>
      <c r="F6" s="45">
        <v>1802.0154715200458</v>
      </c>
      <c r="G6" s="45">
        <v>1806.9995856638213</v>
      </c>
      <c r="H6" s="45">
        <v>1903.5964450444801</v>
      </c>
      <c r="I6" s="45">
        <v>1992.7470867244297</v>
      </c>
      <c r="J6" s="45">
        <v>1549.5886531726933</v>
      </c>
      <c r="K6" s="45">
        <v>2021.981853951108</v>
      </c>
      <c r="L6" s="45">
        <v>2072.6330041650017</v>
      </c>
      <c r="M6" s="45">
        <v>1803.6455082336165</v>
      </c>
      <c r="N6" s="45">
        <v>1766.5191899694739</v>
      </c>
      <c r="O6" s="45">
        <v>2289.852730129498</v>
      </c>
      <c r="P6" s="45">
        <v>2184.2704740125841</v>
      </c>
      <c r="Q6" s="45">
        <v>1928.9533250042691</v>
      </c>
      <c r="R6" s="45">
        <v>1967.9787652648918</v>
      </c>
      <c r="S6" s="45">
        <v>2137.0421103567646</v>
      </c>
      <c r="T6" s="45">
        <v>2225.2782911422942</v>
      </c>
      <c r="U6" s="45">
        <v>2186.9723109406709</v>
      </c>
      <c r="V6" s="45">
        <v>1984.6577516694961</v>
      </c>
      <c r="W6" s="45">
        <v>1995.1812970012732</v>
      </c>
      <c r="X6" s="45">
        <v>2168.6851742456602</v>
      </c>
      <c r="Y6" s="45">
        <v>2169.352695487205</v>
      </c>
      <c r="Z6" s="45">
        <v>1767.411094111711</v>
      </c>
      <c r="AA6" s="45">
        <v>2068.9662835442177</v>
      </c>
      <c r="AB6" s="45">
        <v>2549.7630384112099</v>
      </c>
      <c r="AC6" s="45">
        <v>2297.7139315043833</v>
      </c>
      <c r="AD6" s="45">
        <v>1873.7914586410448</v>
      </c>
      <c r="AE6" s="45">
        <v>2000.9212669918718</v>
      </c>
      <c r="AF6" s="45">
        <v>2674.3394025918433</v>
      </c>
      <c r="AG6" s="45">
        <v>2303.0751206798686</v>
      </c>
      <c r="AH6" s="45">
        <v>1816.7391147191809</v>
      </c>
      <c r="AI6" s="45">
        <v>1946.8270366149079</v>
      </c>
      <c r="AJ6" s="45">
        <v>2567.8061255789762</v>
      </c>
      <c r="AK6" s="45">
        <v>2263.1787230869245</v>
      </c>
      <c r="AL6" s="45">
        <v>2118.5935347690706</v>
      </c>
      <c r="AM6" s="45">
        <v>2270.5832160804425</v>
      </c>
      <c r="AN6" s="45">
        <v>2381.9958714644572</v>
      </c>
      <c r="AO6" s="45">
        <v>2473.485377686015</v>
      </c>
      <c r="AP6" s="45">
        <v>2358.6597542536765</v>
      </c>
      <c r="AQ6" s="45">
        <v>2649.3476040786149</v>
      </c>
      <c r="AR6" s="45">
        <v>2173.5483658130124</v>
      </c>
      <c r="AS6" s="45">
        <v>2212.0740131294001</v>
      </c>
      <c r="AT6" s="45">
        <v>2085.8711181492977</v>
      </c>
      <c r="AU6" s="45">
        <v>2452.8338891248104</v>
      </c>
      <c r="AV6" s="45">
        <v>2635.8154197174081</v>
      </c>
      <c r="AW6" s="45">
        <v>2842.7179474640957</v>
      </c>
      <c r="AX6" s="45">
        <v>2132.3338773953351</v>
      </c>
      <c r="AY6" s="45">
        <v>2694.8091273126906</v>
      </c>
      <c r="AZ6" s="45">
        <v>2735.2867836575824</v>
      </c>
      <c r="BA6" s="45">
        <v>2725.6731155065104</v>
      </c>
      <c r="BB6" s="45">
        <v>2239.7536470704172</v>
      </c>
      <c r="BC6" s="45">
        <v>1581.1583094724213</v>
      </c>
      <c r="BD6" s="45">
        <v>2028.3258636724599</v>
      </c>
      <c r="BE6" s="45">
        <v>2415.5300451120152</v>
      </c>
      <c r="BF6" s="45">
        <v>1830.9988837812571</v>
      </c>
      <c r="BG6" s="45">
        <v>2440.4051363055491</v>
      </c>
      <c r="BH6" s="45">
        <v>2496.08067248212</v>
      </c>
      <c r="BI6" s="45">
        <v>2677.4285988364718</v>
      </c>
      <c r="BJ6" s="45">
        <v>2153.0006132317349</v>
      </c>
      <c r="BK6" s="45">
        <v>2430.9632285887719</v>
      </c>
      <c r="BL6" s="45">
        <v>2397.0743252252551</v>
      </c>
      <c r="BM6" s="45">
        <v>2684.7886669875347</v>
      </c>
      <c r="BN6" s="45">
        <v>2507.9927264096973</v>
      </c>
      <c r="BO6" s="45">
        <v>2766.8322103661008</v>
      </c>
      <c r="BP6" s="45">
        <v>2778.9248724105428</v>
      </c>
      <c r="BQ6" s="45">
        <v>2690.9810940674624</v>
      </c>
      <c r="BR6" s="45">
        <v>2838.6072131257656</v>
      </c>
      <c r="BS6" s="45">
        <v>3050.5429124726384</v>
      </c>
      <c r="BT6" s="45">
        <v>3096.0282263494692</v>
      </c>
    </row>
    <row r="7" spans="1:72" ht="15" customHeight="1" x14ac:dyDescent="0.2">
      <c r="A7" s="46" t="s">
        <v>67</v>
      </c>
      <c r="B7" s="47">
        <v>300.12627412515945</v>
      </c>
      <c r="C7" s="47">
        <v>299.93555054947893</v>
      </c>
      <c r="D7" s="47">
        <v>242.63771953496152</v>
      </c>
      <c r="E7" s="47">
        <v>304.01411032869038</v>
      </c>
      <c r="F7" s="47">
        <v>332.65621308618898</v>
      </c>
      <c r="G7" s="47">
        <v>357.58759039217716</v>
      </c>
      <c r="H7" s="47">
        <v>422.83577733024123</v>
      </c>
      <c r="I7" s="47">
        <v>493.24864511482224</v>
      </c>
      <c r="J7" s="47">
        <v>419.32290097014157</v>
      </c>
      <c r="K7" s="47">
        <v>421.2701315372783</v>
      </c>
      <c r="L7" s="47">
        <v>486.34898798083589</v>
      </c>
      <c r="M7" s="47">
        <v>491.05837188882396</v>
      </c>
      <c r="N7" s="47">
        <v>477.62254789060165</v>
      </c>
      <c r="O7" s="47">
        <v>533.89456299132576</v>
      </c>
      <c r="P7" s="47">
        <v>524.43956587035757</v>
      </c>
      <c r="Q7" s="47">
        <v>498.45872115709045</v>
      </c>
      <c r="R7" s="47">
        <v>451.74961921940417</v>
      </c>
      <c r="S7" s="47">
        <v>454.23218908795076</v>
      </c>
      <c r="T7" s="47">
        <v>499.11254594122448</v>
      </c>
      <c r="U7" s="47">
        <v>553.38309595391809</v>
      </c>
      <c r="V7" s="47">
        <v>640.60279463658401</v>
      </c>
      <c r="W7" s="47">
        <v>776.93311799462811</v>
      </c>
      <c r="X7" s="47">
        <v>819.75396402981141</v>
      </c>
      <c r="Y7" s="47">
        <v>883.83348216558852</v>
      </c>
      <c r="Z7" s="47">
        <v>781.44574689130582</v>
      </c>
      <c r="AA7" s="47">
        <v>875.61631470724046</v>
      </c>
      <c r="AB7" s="47">
        <v>898.37050755998075</v>
      </c>
      <c r="AC7" s="47">
        <v>914.39303462364092</v>
      </c>
      <c r="AD7" s="47">
        <v>600.56540021090279</v>
      </c>
      <c r="AE7" s="47">
        <v>900.37739787874898</v>
      </c>
      <c r="AF7" s="47">
        <v>937.22253423202881</v>
      </c>
      <c r="AG7" s="47">
        <v>1096.5651508791959</v>
      </c>
      <c r="AH7" s="47">
        <v>965.67642245494255</v>
      </c>
      <c r="AI7" s="47">
        <v>1270.0570548602514</v>
      </c>
      <c r="AJ7" s="47">
        <v>1351.2544921931374</v>
      </c>
      <c r="AK7" s="47">
        <v>1331.7060304916724</v>
      </c>
      <c r="AL7" s="47">
        <v>1097.2793864413259</v>
      </c>
      <c r="AM7" s="47">
        <v>1098.9839898570369</v>
      </c>
      <c r="AN7" s="47">
        <v>1029.5787784835206</v>
      </c>
      <c r="AO7" s="47">
        <v>1042.5228452181218</v>
      </c>
      <c r="AP7" s="47">
        <v>1029.1579362532013</v>
      </c>
      <c r="AQ7" s="47">
        <v>1043.201465168778</v>
      </c>
      <c r="AR7" s="47">
        <v>1082.7080519441679</v>
      </c>
      <c r="AS7" s="47">
        <v>1208.8328316823622</v>
      </c>
      <c r="AT7" s="47">
        <v>1040.1465890296699</v>
      </c>
      <c r="AU7" s="47">
        <v>1124.1028035873078</v>
      </c>
      <c r="AV7" s="47">
        <v>1161.6969991354242</v>
      </c>
      <c r="AW7" s="47">
        <v>1212.3891144017343</v>
      </c>
      <c r="AX7" s="47">
        <v>961.47221851256541</v>
      </c>
      <c r="AY7" s="47">
        <v>975.63723608628391</v>
      </c>
      <c r="AZ7" s="47">
        <v>1042.0988576462635</v>
      </c>
      <c r="BA7" s="47">
        <v>1005.9963563578585</v>
      </c>
      <c r="BB7" s="47">
        <v>924.31079414616511</v>
      </c>
      <c r="BC7" s="47">
        <v>835.52546440666322</v>
      </c>
      <c r="BD7" s="47">
        <v>824.45914845779305</v>
      </c>
      <c r="BE7" s="47">
        <v>829.79101614703472</v>
      </c>
      <c r="BF7" s="47">
        <v>810.11962917599976</v>
      </c>
      <c r="BG7" s="47">
        <v>914.57074659309603</v>
      </c>
      <c r="BH7" s="47">
        <v>963.06612619726639</v>
      </c>
      <c r="BI7" s="47">
        <v>1163.9443159269288</v>
      </c>
      <c r="BJ7" s="47">
        <v>1227.5502162172747</v>
      </c>
      <c r="BK7" s="47">
        <v>1327.9451765203357</v>
      </c>
      <c r="BL7" s="47">
        <v>1434.6301792027011</v>
      </c>
      <c r="BM7" s="47">
        <v>1561.300935884005</v>
      </c>
      <c r="BN7" s="47">
        <v>1308.237121107851</v>
      </c>
      <c r="BO7" s="47">
        <v>1472.6102672586853</v>
      </c>
      <c r="BP7" s="47">
        <v>1529.8063672906619</v>
      </c>
      <c r="BQ7" s="47">
        <v>1598.9892171170382</v>
      </c>
      <c r="BR7" s="47">
        <v>1385.6903995257978</v>
      </c>
      <c r="BS7" s="47">
        <v>1518.919729921809</v>
      </c>
      <c r="BT7" s="47">
        <v>1476.5411966599133</v>
      </c>
    </row>
    <row r="8" spans="1:72" ht="15" customHeight="1" x14ac:dyDescent="0.2">
      <c r="A8" s="44" t="s">
        <v>68</v>
      </c>
      <c r="B8" s="45">
        <v>3113.2554607027346</v>
      </c>
      <c r="C8" s="45">
        <v>4099.8765351969732</v>
      </c>
      <c r="D8" s="45">
        <v>3247.8802642328505</v>
      </c>
      <c r="E8" s="45">
        <v>3858.8590639480776</v>
      </c>
      <c r="F8" s="45">
        <v>3444.1203690335542</v>
      </c>
      <c r="G8" s="45">
        <v>3470.5897942868405</v>
      </c>
      <c r="H8" s="45">
        <v>3753.8571498465967</v>
      </c>
      <c r="I8" s="45">
        <v>6388.836825659957</v>
      </c>
      <c r="J8" s="45">
        <v>3867.5136672825447</v>
      </c>
      <c r="K8" s="45">
        <v>4028.5780273156824</v>
      </c>
      <c r="L8" s="45">
        <v>4847.7682841086489</v>
      </c>
      <c r="M8" s="45">
        <v>3008.3925063995953</v>
      </c>
      <c r="N8" s="45">
        <v>2898.8213784440227</v>
      </c>
      <c r="O8" s="45">
        <v>4286.0971633566305</v>
      </c>
      <c r="P8" s="45">
        <v>3770.9553340854673</v>
      </c>
      <c r="Q8" s="45">
        <v>3069.3710939127977</v>
      </c>
      <c r="R8" s="45">
        <v>3250.9904162310422</v>
      </c>
      <c r="S8" s="45">
        <v>3821.7373294562053</v>
      </c>
      <c r="T8" s="45">
        <v>3607.6230775920412</v>
      </c>
      <c r="U8" s="45">
        <v>3432.8546608149809</v>
      </c>
      <c r="V8" s="45">
        <v>2929.8132483924833</v>
      </c>
      <c r="W8" s="45">
        <v>2841.9738204395189</v>
      </c>
      <c r="X8" s="45">
        <v>3402.3873338050207</v>
      </c>
      <c r="Y8" s="45">
        <v>3099.9990063012651</v>
      </c>
      <c r="Z8" s="45">
        <v>2206.579414240482</v>
      </c>
      <c r="AA8" s="45">
        <v>3402.0988238994687</v>
      </c>
      <c r="AB8" s="45">
        <v>3477.6565110303927</v>
      </c>
      <c r="AC8" s="45">
        <v>3252.8883472336656</v>
      </c>
      <c r="AD8" s="45">
        <v>2814.7575392922931</v>
      </c>
      <c r="AE8" s="45">
        <v>3781.7624800234898</v>
      </c>
      <c r="AF8" s="45">
        <v>3604.3083050609553</v>
      </c>
      <c r="AG8" s="45">
        <v>3046.7143086367691</v>
      </c>
      <c r="AH8" s="45">
        <v>3117.770595441988</v>
      </c>
      <c r="AI8" s="45">
        <v>3285.2136371597526</v>
      </c>
      <c r="AJ8" s="45">
        <v>2529.7247547184584</v>
      </c>
      <c r="AK8" s="45">
        <v>2455.3300126798017</v>
      </c>
      <c r="AL8" s="45">
        <v>2030.5954047281507</v>
      </c>
      <c r="AM8" s="45">
        <v>2209.2899210049582</v>
      </c>
      <c r="AN8" s="45">
        <v>2187.3900228826519</v>
      </c>
      <c r="AO8" s="45">
        <v>1703.3016513842422</v>
      </c>
      <c r="AP8" s="45">
        <v>2781.0376319975335</v>
      </c>
      <c r="AQ8" s="45">
        <v>1991.8809769658571</v>
      </c>
      <c r="AR8" s="45">
        <v>2303.9955112889925</v>
      </c>
      <c r="AS8" s="45">
        <v>1850.1573879710354</v>
      </c>
      <c r="AT8" s="45">
        <v>1867.6977014232859</v>
      </c>
      <c r="AU8" s="45">
        <v>2284.2235809768208</v>
      </c>
      <c r="AV8" s="45">
        <v>2792.0809072445795</v>
      </c>
      <c r="AW8" s="45">
        <v>1974.9200367709991</v>
      </c>
      <c r="AX8" s="45">
        <v>2491.6136066480808</v>
      </c>
      <c r="AY8" s="45">
        <v>2338.5109930635244</v>
      </c>
      <c r="AZ8" s="45">
        <v>2794.7231339738178</v>
      </c>
      <c r="BA8" s="45">
        <v>2453.9023724358844</v>
      </c>
      <c r="BB8" s="45">
        <v>2517.3390442129466</v>
      </c>
      <c r="BC8" s="45">
        <v>1331.233456878266</v>
      </c>
      <c r="BD8" s="45">
        <v>2608.8226758451019</v>
      </c>
      <c r="BE8" s="45">
        <v>1875.7788070280117</v>
      </c>
      <c r="BF8" s="45">
        <v>1429.5197639319713</v>
      </c>
      <c r="BG8" s="45">
        <v>1891.9767658821081</v>
      </c>
      <c r="BH8" s="45">
        <v>1724.4838417254048</v>
      </c>
      <c r="BI8" s="45">
        <v>1705.9621763645848</v>
      </c>
      <c r="BJ8" s="45">
        <v>1490.5922311528229</v>
      </c>
      <c r="BK8" s="45">
        <v>1760.0953605091809</v>
      </c>
      <c r="BL8" s="45">
        <v>1868.6987463552368</v>
      </c>
      <c r="BM8" s="45">
        <v>1283.9272482176714</v>
      </c>
      <c r="BN8" s="45">
        <v>1343.1615610959914</v>
      </c>
      <c r="BO8" s="45">
        <v>1494.8285583176976</v>
      </c>
      <c r="BP8" s="45">
        <v>1443.8121528510246</v>
      </c>
      <c r="BQ8" s="45">
        <v>1048.6964839299576</v>
      </c>
      <c r="BR8" s="45">
        <v>1287.8284907005118</v>
      </c>
      <c r="BS8" s="45">
        <v>1415.3114867385741</v>
      </c>
      <c r="BT8" s="45">
        <v>1556.7652373419694</v>
      </c>
    </row>
    <row r="9" spans="1:72" ht="15" customHeight="1" x14ac:dyDescent="0.2">
      <c r="A9" s="46" t="s">
        <v>69</v>
      </c>
      <c r="B9" s="47">
        <v>3720.499208524609</v>
      </c>
      <c r="C9" s="47">
        <v>4308.7021574404444</v>
      </c>
      <c r="D9" s="47">
        <v>3859.7579516435953</v>
      </c>
      <c r="E9" s="47">
        <v>5205.0458236161967</v>
      </c>
      <c r="F9" s="47">
        <v>3921.8258100676198</v>
      </c>
      <c r="G9" s="47">
        <v>3868.5668282422766</v>
      </c>
      <c r="H9" s="47">
        <v>4317.0581963651939</v>
      </c>
      <c r="I9" s="47">
        <v>4400.9371667040859</v>
      </c>
      <c r="J9" s="47">
        <v>4606.5053536355772</v>
      </c>
      <c r="K9" s="47">
        <v>3920.7079017632118</v>
      </c>
      <c r="L9" s="47">
        <v>4227.4327362333397</v>
      </c>
      <c r="M9" s="47">
        <v>4680.873527310604</v>
      </c>
      <c r="N9" s="47">
        <v>4370.9143898721395</v>
      </c>
      <c r="O9" s="47">
        <v>4547.0199562868338</v>
      </c>
      <c r="P9" s="47">
        <v>4415.4164586334882</v>
      </c>
      <c r="Q9" s="47">
        <v>4540.395201840036</v>
      </c>
      <c r="R9" s="47">
        <v>4064.084272502314</v>
      </c>
      <c r="S9" s="47">
        <v>4617.5802905416776</v>
      </c>
      <c r="T9" s="47">
        <v>4877.0378048554076</v>
      </c>
      <c r="U9" s="47">
        <v>4706.1733473644526</v>
      </c>
      <c r="V9" s="47">
        <v>4381.0609810338656</v>
      </c>
      <c r="W9" s="47">
        <v>4314.4450477616683</v>
      </c>
      <c r="X9" s="47">
        <v>4539.5879006298337</v>
      </c>
      <c r="Y9" s="47">
        <v>4633.1447885961798</v>
      </c>
      <c r="Z9" s="47">
        <v>4164.0611844405958</v>
      </c>
      <c r="AA9" s="47">
        <v>3949.1546908957184</v>
      </c>
      <c r="AB9" s="47">
        <v>4197.149224869795</v>
      </c>
      <c r="AC9" s="47">
        <v>4125.5124110932666</v>
      </c>
      <c r="AD9" s="47">
        <v>4230.0849818092156</v>
      </c>
      <c r="AE9" s="47">
        <v>3951.2348003374846</v>
      </c>
      <c r="AF9" s="47">
        <v>4186.5649865011674</v>
      </c>
      <c r="AG9" s="47">
        <v>4461.1701137998289</v>
      </c>
      <c r="AH9" s="47">
        <v>3706.0743038738315</v>
      </c>
      <c r="AI9" s="47">
        <v>3747.5260945651021</v>
      </c>
      <c r="AJ9" s="47">
        <v>3855.6491396589349</v>
      </c>
      <c r="AK9" s="47">
        <v>3995.5004619021388</v>
      </c>
      <c r="AL9" s="47">
        <v>4063.8240927705533</v>
      </c>
      <c r="AM9" s="47">
        <v>4306.7343235374829</v>
      </c>
      <c r="AN9" s="47">
        <v>4519.2123067721759</v>
      </c>
      <c r="AO9" s="47">
        <v>4836.8712769198028</v>
      </c>
      <c r="AP9" s="47">
        <v>4716.2606429112111</v>
      </c>
      <c r="AQ9" s="47">
        <v>4615.3259666485392</v>
      </c>
      <c r="AR9" s="47">
        <v>4879.9462358318142</v>
      </c>
      <c r="AS9" s="47">
        <v>5302.1346978724723</v>
      </c>
      <c r="AT9" s="47">
        <v>5075.4825933283191</v>
      </c>
      <c r="AU9" s="47">
        <v>5117.1547408544639</v>
      </c>
      <c r="AV9" s="47">
        <v>5481.3935999229707</v>
      </c>
      <c r="AW9" s="47">
        <v>5778.6232584364934</v>
      </c>
      <c r="AX9" s="47">
        <v>5398.7522388289663</v>
      </c>
      <c r="AY9" s="47">
        <v>5607.7297478070413</v>
      </c>
      <c r="AZ9" s="47">
        <v>6011.0015283981866</v>
      </c>
      <c r="BA9" s="47">
        <v>6535.3237890935334</v>
      </c>
      <c r="BB9" s="47">
        <v>5358.8427557477835</v>
      </c>
      <c r="BC9" s="47">
        <v>3083.8176719537778</v>
      </c>
      <c r="BD9" s="47">
        <v>4195.8208142210933</v>
      </c>
      <c r="BE9" s="47">
        <v>4538.5474093698613</v>
      </c>
      <c r="BF9" s="47">
        <v>4229.9190307006629</v>
      </c>
      <c r="BG9" s="47">
        <v>4404.8919044937475</v>
      </c>
      <c r="BH9" s="47">
        <v>4766.4870895789409</v>
      </c>
      <c r="BI9" s="47">
        <v>5308.3210688575118</v>
      </c>
      <c r="BJ9" s="47">
        <v>5363.133763319941</v>
      </c>
      <c r="BK9" s="47">
        <v>5916.0270882708701</v>
      </c>
      <c r="BL9" s="47">
        <v>6488.8964951081052</v>
      </c>
      <c r="BM9" s="47">
        <v>6338.9186023383299</v>
      </c>
      <c r="BN9" s="47">
        <v>5539.9841488542133</v>
      </c>
      <c r="BO9" s="47">
        <v>5083.0281882642239</v>
      </c>
      <c r="BP9" s="47">
        <v>5947.3031584351202</v>
      </c>
      <c r="BQ9" s="47">
        <v>6424.0768714142032</v>
      </c>
      <c r="BR9" s="47">
        <v>6016.0617713857237</v>
      </c>
      <c r="BS9" s="47">
        <v>5779.4740109652394</v>
      </c>
      <c r="BT9" s="47">
        <v>5821.097565976791</v>
      </c>
    </row>
    <row r="10" spans="1:72" ht="15" customHeight="1" x14ac:dyDescent="0.2">
      <c r="A10" s="95" t="s">
        <v>120</v>
      </c>
      <c r="B10" s="45">
        <v>4211.9685261391787</v>
      </c>
      <c r="C10" s="45">
        <v>3562.8405834349069</v>
      </c>
      <c r="D10" s="45">
        <v>4108.245887274712</v>
      </c>
      <c r="E10" s="45">
        <v>4025.8930996958607</v>
      </c>
      <c r="F10" s="45">
        <v>4524.9850117409715</v>
      </c>
      <c r="G10" s="45">
        <v>3899.3369870177016</v>
      </c>
      <c r="H10" s="45">
        <v>4449.9540443770684</v>
      </c>
      <c r="I10" s="45">
        <v>4255.816385209675</v>
      </c>
      <c r="J10" s="45">
        <v>3815.1366166657695</v>
      </c>
      <c r="K10" s="45">
        <v>3598.6393343226086</v>
      </c>
      <c r="L10" s="45">
        <v>4205.0049290763882</v>
      </c>
      <c r="M10" s="45">
        <v>4038.1253321015829</v>
      </c>
      <c r="N10" s="45">
        <v>4697.9836455537425</v>
      </c>
      <c r="O10" s="45">
        <v>3807.0588856703303</v>
      </c>
      <c r="P10" s="45">
        <v>4321.5799494469011</v>
      </c>
      <c r="Q10" s="45">
        <v>4329.6359768853008</v>
      </c>
      <c r="R10" s="45">
        <v>3854.8072479121265</v>
      </c>
      <c r="S10" s="45">
        <v>3564.9701878742258</v>
      </c>
      <c r="T10" s="45">
        <v>3917.693979276653</v>
      </c>
      <c r="U10" s="45">
        <v>3740.6229075530964</v>
      </c>
      <c r="V10" s="45">
        <v>3422.9461884415073</v>
      </c>
      <c r="W10" s="45">
        <v>3356.033804940927</v>
      </c>
      <c r="X10" s="45">
        <v>3584.0377655091447</v>
      </c>
      <c r="Y10" s="45">
        <v>3765.4975281085199</v>
      </c>
      <c r="Z10" s="45">
        <v>3862.8809240776295</v>
      </c>
      <c r="AA10" s="45">
        <v>3633.9501957472007</v>
      </c>
      <c r="AB10" s="45">
        <v>3949.7127122804377</v>
      </c>
      <c r="AC10" s="45">
        <v>3884.5539330429738</v>
      </c>
      <c r="AD10" s="45">
        <v>3399.2182115039204</v>
      </c>
      <c r="AE10" s="45">
        <v>3185.514689964903</v>
      </c>
      <c r="AF10" s="45">
        <v>3641.2443443896836</v>
      </c>
      <c r="AG10" s="45">
        <v>3463.8929151367624</v>
      </c>
      <c r="AH10" s="45">
        <v>3294.3902093137349</v>
      </c>
      <c r="AI10" s="45">
        <v>3498.1679483696093</v>
      </c>
      <c r="AJ10" s="45">
        <v>3916.107449264663</v>
      </c>
      <c r="AK10" s="45">
        <v>3930.7323930519901</v>
      </c>
      <c r="AL10" s="45">
        <v>4704.5302374558623</v>
      </c>
      <c r="AM10" s="45">
        <v>5157.168991067354</v>
      </c>
      <c r="AN10" s="45">
        <v>5167.0156587245738</v>
      </c>
      <c r="AO10" s="45">
        <v>5301.2411127522246</v>
      </c>
      <c r="AP10" s="45">
        <v>5778.9644790333323</v>
      </c>
      <c r="AQ10" s="45">
        <v>5895.2753327334449</v>
      </c>
      <c r="AR10" s="45">
        <v>5700.2607855927426</v>
      </c>
      <c r="AS10" s="45">
        <v>6230.9689180498126</v>
      </c>
      <c r="AT10" s="45">
        <v>6018.9543890023142</v>
      </c>
      <c r="AU10" s="45">
        <v>6444.3684292337857</v>
      </c>
      <c r="AV10" s="45">
        <v>5574.2045575869724</v>
      </c>
      <c r="AW10" s="45">
        <v>6257.3976362060548</v>
      </c>
      <c r="AX10" s="45">
        <v>5858.536211473217</v>
      </c>
      <c r="AY10" s="45">
        <v>5681.3372986625718</v>
      </c>
      <c r="AZ10" s="45">
        <v>6497.0688874167499</v>
      </c>
      <c r="BA10" s="45">
        <v>6889.2686272036726</v>
      </c>
      <c r="BB10" s="45">
        <v>6823.6338426198636</v>
      </c>
      <c r="BC10" s="45">
        <v>1974.7199132532878</v>
      </c>
      <c r="BD10" s="45">
        <v>3110.4930715003979</v>
      </c>
      <c r="BE10" s="45">
        <v>3818.177673748557</v>
      </c>
      <c r="BF10" s="45">
        <v>4972.5208786399444</v>
      </c>
      <c r="BG10" s="45">
        <v>5661.8409712673456</v>
      </c>
      <c r="BH10" s="45">
        <v>5997.5847147641371</v>
      </c>
      <c r="BI10" s="45">
        <v>6415.6812924598762</v>
      </c>
      <c r="BJ10" s="45">
        <v>5672.440905246588</v>
      </c>
      <c r="BK10" s="45">
        <v>5965.1222707858087</v>
      </c>
      <c r="BL10" s="45">
        <v>7061.757952912114</v>
      </c>
      <c r="BM10" s="45">
        <v>6524.8490288105686</v>
      </c>
      <c r="BN10" s="45">
        <v>5958.157136982938</v>
      </c>
      <c r="BO10" s="45">
        <v>6476.3323714126136</v>
      </c>
      <c r="BP10" s="45">
        <v>7314.492559602947</v>
      </c>
      <c r="BQ10" s="45">
        <v>7845.3519679033579</v>
      </c>
      <c r="BR10" s="45">
        <v>7818.592669031008</v>
      </c>
      <c r="BS10" s="45">
        <v>7474.7468608813078</v>
      </c>
      <c r="BT10" s="45">
        <v>7645.1286575674321</v>
      </c>
    </row>
    <row r="11" spans="1:72" ht="15" customHeight="1" x14ac:dyDescent="0.2">
      <c r="A11" s="46" t="s">
        <v>70</v>
      </c>
      <c r="B11" s="47">
        <v>2691.3897811827269</v>
      </c>
      <c r="C11" s="47">
        <v>2721.2898224373985</v>
      </c>
      <c r="D11" s="47">
        <v>2561.5508716142172</v>
      </c>
      <c r="E11" s="47">
        <v>2815.0822894491298</v>
      </c>
      <c r="F11" s="47">
        <v>3357.7203746823329</v>
      </c>
      <c r="G11" s="47">
        <v>2462.084486133348</v>
      </c>
      <c r="H11" s="47">
        <v>2780.9955636207551</v>
      </c>
      <c r="I11" s="47">
        <v>3035.5391721212636</v>
      </c>
      <c r="J11" s="47">
        <v>3056.9349469564763</v>
      </c>
      <c r="K11" s="47">
        <v>2902.3430589448049</v>
      </c>
      <c r="L11" s="47">
        <v>2857.8524598104636</v>
      </c>
      <c r="M11" s="47">
        <v>2644.4705867274101</v>
      </c>
      <c r="N11" s="47">
        <v>2679.0079828844364</v>
      </c>
      <c r="O11" s="47">
        <v>2755.5359315325154</v>
      </c>
      <c r="P11" s="47">
        <v>2907.4022653048482</v>
      </c>
      <c r="Q11" s="47">
        <v>2815.3783926146498</v>
      </c>
      <c r="R11" s="47">
        <v>2699.2157209165571</v>
      </c>
      <c r="S11" s="47">
        <v>2714.8755136388072</v>
      </c>
      <c r="T11" s="47">
        <v>4132.1321796614975</v>
      </c>
      <c r="U11" s="47">
        <v>4138.336466864761</v>
      </c>
      <c r="V11" s="47">
        <v>3801.7259314170642</v>
      </c>
      <c r="W11" s="47">
        <v>3710.9185570178779</v>
      </c>
      <c r="X11" s="47">
        <v>4104.9676359534324</v>
      </c>
      <c r="Y11" s="47">
        <v>4246.588378031206</v>
      </c>
      <c r="Z11" s="47">
        <v>5422.7953241717651</v>
      </c>
      <c r="AA11" s="47">
        <v>3290.1194542509488</v>
      </c>
      <c r="AB11" s="47">
        <v>3594.2318514162052</v>
      </c>
      <c r="AC11" s="47">
        <v>3968.0305537486502</v>
      </c>
      <c r="AD11" s="47">
        <v>4599.1383184193292</v>
      </c>
      <c r="AE11" s="47">
        <v>3084.9135816797925</v>
      </c>
      <c r="AF11" s="47">
        <v>3204.1544469309883</v>
      </c>
      <c r="AG11" s="47">
        <v>3729.5267422921106</v>
      </c>
      <c r="AH11" s="47">
        <v>3658.3336690999013</v>
      </c>
      <c r="AI11" s="47">
        <v>2518.0809365876321</v>
      </c>
      <c r="AJ11" s="47">
        <v>3061.3972379397751</v>
      </c>
      <c r="AK11" s="47">
        <v>3381.8831563726867</v>
      </c>
      <c r="AL11" s="47">
        <v>3111.2641548738939</v>
      </c>
      <c r="AM11" s="47">
        <v>2208.6940440235549</v>
      </c>
      <c r="AN11" s="47">
        <v>2521.112228582132</v>
      </c>
      <c r="AO11" s="47">
        <v>2453.2085725204206</v>
      </c>
      <c r="AP11" s="47">
        <v>3178.4738668274376</v>
      </c>
      <c r="AQ11" s="47">
        <v>2327.2291678139513</v>
      </c>
      <c r="AR11" s="47">
        <v>2631.2558485754043</v>
      </c>
      <c r="AS11" s="47">
        <v>2831.8028700096329</v>
      </c>
      <c r="AT11" s="47">
        <v>3123.867607618075</v>
      </c>
      <c r="AU11" s="47">
        <v>2078.6824036060693</v>
      </c>
      <c r="AV11" s="47">
        <v>2390.0442621641891</v>
      </c>
      <c r="AW11" s="47">
        <v>2811.7375931759143</v>
      </c>
      <c r="AX11" s="47">
        <v>3511.181454515568</v>
      </c>
      <c r="AY11" s="47">
        <v>2561.4319191195505</v>
      </c>
      <c r="AZ11" s="47">
        <v>2721.2724500502227</v>
      </c>
      <c r="BA11" s="47">
        <v>2937.4979605251406</v>
      </c>
      <c r="BB11" s="47">
        <v>3151.4630159776502</v>
      </c>
      <c r="BC11" s="47">
        <v>48.798933096819297</v>
      </c>
      <c r="BD11" s="47">
        <v>100.12561750828429</v>
      </c>
      <c r="BE11" s="47">
        <v>113.02485451655357</v>
      </c>
      <c r="BF11" s="47">
        <v>135.34741863594988</v>
      </c>
      <c r="BG11" s="47">
        <v>199.09267435019154</v>
      </c>
      <c r="BH11" s="47">
        <v>504.80053378811277</v>
      </c>
      <c r="BI11" s="47">
        <v>1719.9453785598928</v>
      </c>
      <c r="BJ11" s="47">
        <v>2114.6118170048808</v>
      </c>
      <c r="BK11" s="47">
        <v>1875.2204462101015</v>
      </c>
      <c r="BL11" s="47">
        <v>2055.9134744277949</v>
      </c>
      <c r="BM11" s="47">
        <v>2260.0644297129002</v>
      </c>
      <c r="BN11" s="47">
        <v>2388.8450209389312</v>
      </c>
      <c r="BO11" s="47">
        <v>1857.3069639969287</v>
      </c>
      <c r="BP11" s="47">
        <v>2501.6608152268077</v>
      </c>
      <c r="BQ11" s="47">
        <v>3064.9945037814873</v>
      </c>
      <c r="BR11" s="47">
        <v>3407.6322304547348</v>
      </c>
      <c r="BS11" s="47">
        <v>2473.9421324884506</v>
      </c>
      <c r="BT11" s="47">
        <v>3021.0431242616469</v>
      </c>
    </row>
    <row r="12" spans="1:72" ht="15" customHeight="1" x14ac:dyDescent="0.2">
      <c r="A12" s="95" t="s">
        <v>121</v>
      </c>
      <c r="B12" s="45">
        <v>1448.3887598152382</v>
      </c>
      <c r="C12" s="45">
        <v>1520.3618197215521</v>
      </c>
      <c r="D12" s="45">
        <v>907.03028920611143</v>
      </c>
      <c r="E12" s="45">
        <v>1093.4847399248579</v>
      </c>
      <c r="F12" s="45">
        <v>1205.7933300975185</v>
      </c>
      <c r="G12" s="45">
        <v>1243.2136913448905</v>
      </c>
      <c r="H12" s="45">
        <v>1340.5896862998277</v>
      </c>
      <c r="I12" s="45">
        <v>1404.1491615994059</v>
      </c>
      <c r="J12" s="45">
        <v>1319.4860737965696</v>
      </c>
      <c r="K12" s="45">
        <v>1307.9184818690767</v>
      </c>
      <c r="L12" s="45">
        <v>1415.9308616110395</v>
      </c>
      <c r="M12" s="45">
        <v>1538.1590838720929</v>
      </c>
      <c r="N12" s="45">
        <v>1294.8167229937749</v>
      </c>
      <c r="O12" s="45">
        <v>1323.6724840978356</v>
      </c>
      <c r="P12" s="45">
        <v>1400.5149257232622</v>
      </c>
      <c r="Q12" s="45">
        <v>1553.6231671086034</v>
      </c>
      <c r="R12" s="45">
        <v>1190.450872650767</v>
      </c>
      <c r="S12" s="45">
        <v>1407.1784975061503</v>
      </c>
      <c r="T12" s="45">
        <v>1381.3183430861161</v>
      </c>
      <c r="U12" s="45">
        <v>1760.7719222172573</v>
      </c>
      <c r="V12" s="45">
        <v>1641.728212394062</v>
      </c>
      <c r="W12" s="45">
        <v>1889.4570401855692</v>
      </c>
      <c r="X12" s="45">
        <v>1854.0506865287916</v>
      </c>
      <c r="Y12" s="45">
        <v>1840.017465971307</v>
      </c>
      <c r="Z12" s="45">
        <v>1607.8050545033825</v>
      </c>
      <c r="AA12" s="45">
        <v>1522.7044274605255</v>
      </c>
      <c r="AB12" s="45">
        <v>1871.8426443450303</v>
      </c>
      <c r="AC12" s="45">
        <v>1796.2083560927722</v>
      </c>
      <c r="AD12" s="45">
        <v>1625.4633127612783</v>
      </c>
      <c r="AE12" s="45">
        <v>1558.0064552074959</v>
      </c>
      <c r="AF12" s="45">
        <v>1684.6186473066232</v>
      </c>
      <c r="AG12" s="45">
        <v>1804.9170444273554</v>
      </c>
      <c r="AH12" s="45">
        <v>1766.1647593739137</v>
      </c>
      <c r="AI12" s="45">
        <v>1663.0131884354266</v>
      </c>
      <c r="AJ12" s="45">
        <v>1555.1034527625109</v>
      </c>
      <c r="AK12" s="45">
        <v>1518.7455994281468</v>
      </c>
      <c r="AL12" s="45">
        <v>1356.9535340324639</v>
      </c>
      <c r="AM12" s="45">
        <v>1160.7379232620615</v>
      </c>
      <c r="AN12" s="45">
        <v>1198.0752964856908</v>
      </c>
      <c r="AO12" s="45">
        <v>1147.9322462197822</v>
      </c>
      <c r="AP12" s="45">
        <v>1189.8646232600888</v>
      </c>
      <c r="AQ12" s="45">
        <v>1204.3599129876693</v>
      </c>
      <c r="AR12" s="45">
        <v>1154.6670753662781</v>
      </c>
      <c r="AS12" s="45">
        <v>1180.9259594753523</v>
      </c>
      <c r="AT12" s="45">
        <v>1128.8765376558376</v>
      </c>
      <c r="AU12" s="45">
        <v>1089.189547328185</v>
      </c>
      <c r="AV12" s="45">
        <v>1054.588046560832</v>
      </c>
      <c r="AW12" s="45">
        <v>1103.413617103671</v>
      </c>
      <c r="AX12" s="45">
        <v>1013.6429738071095</v>
      </c>
      <c r="AY12" s="45">
        <v>1067.60238713584</v>
      </c>
      <c r="AZ12" s="45">
        <v>1060.8460385293829</v>
      </c>
      <c r="BA12" s="45">
        <v>1154.9051116618909</v>
      </c>
      <c r="BB12" s="45">
        <v>1027.8547202989323</v>
      </c>
      <c r="BC12" s="45">
        <v>923.92493252660972</v>
      </c>
      <c r="BD12" s="45">
        <v>999.51882056657973</v>
      </c>
      <c r="BE12" s="45">
        <v>1167.245373659865</v>
      </c>
      <c r="BF12" s="45">
        <v>1023.0319701643793</v>
      </c>
      <c r="BG12" s="45">
        <v>1026.8748546393863</v>
      </c>
      <c r="BH12" s="45">
        <v>1126.3200944190155</v>
      </c>
      <c r="BI12" s="45">
        <v>1264.1258669691135</v>
      </c>
      <c r="BJ12" s="45">
        <v>1183.4976880762708</v>
      </c>
      <c r="BK12" s="45">
        <v>1109.1755726910703</v>
      </c>
      <c r="BL12" s="45">
        <v>1143.9272014486169</v>
      </c>
      <c r="BM12" s="45">
        <v>1345.8712477130723</v>
      </c>
      <c r="BN12" s="45">
        <v>1268.3774399456802</v>
      </c>
      <c r="BO12" s="45">
        <v>1286.8228276427087</v>
      </c>
      <c r="BP12" s="45">
        <v>1394.8672843592412</v>
      </c>
      <c r="BQ12" s="45">
        <v>1788.5411653435613</v>
      </c>
      <c r="BR12" s="45">
        <v>1357.2789086206712</v>
      </c>
      <c r="BS12" s="45">
        <v>1365.6187492963313</v>
      </c>
      <c r="BT12" s="45">
        <v>1460.1263347542404</v>
      </c>
    </row>
    <row r="13" spans="1:72" ht="15" customHeight="1" x14ac:dyDescent="0.2">
      <c r="A13" s="46" t="s">
        <v>72</v>
      </c>
      <c r="B13" s="47">
        <v>2563.2896296059153</v>
      </c>
      <c r="C13" s="47">
        <v>2641.376515016485</v>
      </c>
      <c r="D13" s="47">
        <v>2690.317254569386</v>
      </c>
      <c r="E13" s="47">
        <v>2799.7219600136145</v>
      </c>
      <c r="F13" s="47">
        <v>3010.8398981294054</v>
      </c>
      <c r="G13" s="47">
        <v>3354.5084928326291</v>
      </c>
      <c r="H13" s="47">
        <v>3276.8162170043283</v>
      </c>
      <c r="I13" s="47">
        <v>3227.0081784395334</v>
      </c>
      <c r="J13" s="47">
        <v>2764.8921820600344</v>
      </c>
      <c r="K13" s="47">
        <v>2667.3082540125433</v>
      </c>
      <c r="L13" s="47">
        <v>2684.5122100508784</v>
      </c>
      <c r="M13" s="47">
        <v>2658.8810479251251</v>
      </c>
      <c r="N13" s="47">
        <v>2713.3068968907405</v>
      </c>
      <c r="O13" s="47">
        <v>2777.5357959692519</v>
      </c>
      <c r="P13" s="47">
        <v>2600.9348676214126</v>
      </c>
      <c r="Q13" s="47">
        <v>2630.0670524927141</v>
      </c>
      <c r="R13" s="47">
        <v>2811.1718861302775</v>
      </c>
      <c r="S13" s="47">
        <v>2609.3013712035809</v>
      </c>
      <c r="T13" s="47">
        <v>2555.4522245330877</v>
      </c>
      <c r="U13" s="47">
        <v>2519.0243892256699</v>
      </c>
      <c r="V13" s="47">
        <v>2680.8530328799757</v>
      </c>
      <c r="W13" s="47">
        <v>2663.0499446735093</v>
      </c>
      <c r="X13" s="47">
        <v>2596.7853060015113</v>
      </c>
      <c r="Y13" s="47">
        <v>2540.8467516025298</v>
      </c>
      <c r="Z13" s="47">
        <v>2495.1541914672407</v>
      </c>
      <c r="AA13" s="47">
        <v>2506.6808298420247</v>
      </c>
      <c r="AB13" s="47">
        <v>2604.8675526971292</v>
      </c>
      <c r="AC13" s="47">
        <v>2725.3290697197481</v>
      </c>
      <c r="AD13" s="47">
        <v>2790.2537322169496</v>
      </c>
      <c r="AE13" s="47">
        <v>2839.7499557561046</v>
      </c>
      <c r="AF13" s="47">
        <v>2836.0433334972008</v>
      </c>
      <c r="AG13" s="47">
        <v>2853.5575962616604</v>
      </c>
      <c r="AH13" s="47">
        <v>2920.637060102008</v>
      </c>
      <c r="AI13" s="47">
        <v>2849.8963456654246</v>
      </c>
      <c r="AJ13" s="47">
        <v>2875.3764376940749</v>
      </c>
      <c r="AK13" s="47">
        <v>2871.3131565384861</v>
      </c>
      <c r="AL13" s="47">
        <v>3222.6382385400188</v>
      </c>
      <c r="AM13" s="47">
        <v>3279.9281277485006</v>
      </c>
      <c r="AN13" s="47">
        <v>3354.9845948887951</v>
      </c>
      <c r="AO13" s="47">
        <v>3395.6270388226853</v>
      </c>
      <c r="AP13" s="47">
        <v>3263.3228209482327</v>
      </c>
      <c r="AQ13" s="47">
        <v>3204.4373938987069</v>
      </c>
      <c r="AR13" s="47">
        <v>3191.4754378427647</v>
      </c>
      <c r="AS13" s="47">
        <v>3331.4600881217953</v>
      </c>
      <c r="AT13" s="47">
        <v>3308.5001335014558</v>
      </c>
      <c r="AU13" s="47">
        <v>3518.199867808974</v>
      </c>
      <c r="AV13" s="47">
        <v>3691.1731019645958</v>
      </c>
      <c r="AW13" s="47">
        <v>3435.1959431279874</v>
      </c>
      <c r="AX13" s="47">
        <v>3664.9259011282138</v>
      </c>
      <c r="AY13" s="47">
        <v>3682.3595485183268</v>
      </c>
      <c r="AZ13" s="47">
        <v>3720.6691228380309</v>
      </c>
      <c r="BA13" s="47">
        <v>3862.9632049203342</v>
      </c>
      <c r="BB13" s="47">
        <v>3524.2633000710521</v>
      </c>
      <c r="BC13" s="47">
        <v>3252.492722202252</v>
      </c>
      <c r="BD13" s="47">
        <v>3411.7271987952595</v>
      </c>
      <c r="BE13" s="47">
        <v>3512.4601556867592</v>
      </c>
      <c r="BF13" s="47">
        <v>3117.4835576320575</v>
      </c>
      <c r="BG13" s="47">
        <v>3186.934109114934</v>
      </c>
      <c r="BH13" s="47">
        <v>3136.9129504924304</v>
      </c>
      <c r="BI13" s="47">
        <v>3046.9025492128753</v>
      </c>
      <c r="BJ13" s="47">
        <v>3102.4343340710725</v>
      </c>
      <c r="BK13" s="47">
        <v>3035.479905685308</v>
      </c>
      <c r="BL13" s="47">
        <v>2972.4011027562146</v>
      </c>
      <c r="BM13" s="47">
        <v>3167.7132892948816</v>
      </c>
      <c r="BN13" s="47">
        <v>3005.8914288446153</v>
      </c>
      <c r="BO13" s="47">
        <v>3277.8320601998275</v>
      </c>
      <c r="BP13" s="47">
        <v>3308.1264302981326</v>
      </c>
      <c r="BQ13" s="47">
        <v>3697.9219578216898</v>
      </c>
      <c r="BR13" s="47">
        <v>3308.8754781755315</v>
      </c>
      <c r="BS13" s="47">
        <v>3516.6137166914523</v>
      </c>
      <c r="BT13" s="47">
        <v>3424.8829973130687</v>
      </c>
    </row>
    <row r="14" spans="1:72" ht="15" customHeight="1" x14ac:dyDescent="0.2">
      <c r="A14" s="44" t="s">
        <v>73</v>
      </c>
      <c r="B14" s="45">
        <v>3635.7916588449134</v>
      </c>
      <c r="C14" s="45">
        <v>3671.2128196645444</v>
      </c>
      <c r="D14" s="45">
        <v>3741.9782953839599</v>
      </c>
      <c r="E14" s="45">
        <v>3847.9331295835327</v>
      </c>
      <c r="F14" s="45">
        <v>3869.8862765413219</v>
      </c>
      <c r="G14" s="45">
        <v>3910.4298013087619</v>
      </c>
      <c r="H14" s="45">
        <v>3914.0094765804465</v>
      </c>
      <c r="I14" s="45">
        <v>3880.6379789579937</v>
      </c>
      <c r="J14" s="45">
        <v>3810.1974823689934</v>
      </c>
      <c r="K14" s="45">
        <v>3771.6826071326868</v>
      </c>
      <c r="L14" s="45">
        <v>3765.1629736419636</v>
      </c>
      <c r="M14" s="45">
        <v>3790.6714707584806</v>
      </c>
      <c r="N14" s="45">
        <v>3848.1771459260854</v>
      </c>
      <c r="O14" s="45">
        <v>3894.055153839759</v>
      </c>
      <c r="P14" s="45">
        <v>3928.1959405981988</v>
      </c>
      <c r="Q14" s="45">
        <v>3950.5622241595106</v>
      </c>
      <c r="R14" s="45">
        <v>3961.9510522466976</v>
      </c>
      <c r="S14" s="45">
        <v>3968.9874837292236</v>
      </c>
      <c r="T14" s="45">
        <v>3972.1181138294132</v>
      </c>
      <c r="U14" s="45">
        <v>3971.382379292967</v>
      </c>
      <c r="V14" s="45">
        <v>3966.6635707692203</v>
      </c>
      <c r="W14" s="45">
        <v>3964.2947995322152</v>
      </c>
      <c r="X14" s="45">
        <v>3964.1030108667082</v>
      </c>
      <c r="Y14" s="45">
        <v>3966.0890562422505</v>
      </c>
      <c r="Z14" s="45">
        <v>3970.2716257711122</v>
      </c>
      <c r="AA14" s="45">
        <v>3972.6835583533516</v>
      </c>
      <c r="AB14" s="45">
        <v>3973.3223226685377</v>
      </c>
      <c r="AC14" s="45">
        <v>3972.1889554983509</v>
      </c>
      <c r="AD14" s="45">
        <v>3969.2603673628732</v>
      </c>
      <c r="AE14" s="45">
        <v>3974.1455338689193</v>
      </c>
      <c r="AF14" s="45">
        <v>3986.8141403935383</v>
      </c>
      <c r="AG14" s="45">
        <v>4007.239376553533</v>
      </c>
      <c r="AH14" s="45">
        <v>4035.2570383853404</v>
      </c>
      <c r="AI14" s="45">
        <v>4065.8398170498217</v>
      </c>
      <c r="AJ14" s="45">
        <v>4099.0059597431145</v>
      </c>
      <c r="AK14" s="45">
        <v>4134.8301848217252</v>
      </c>
      <c r="AL14" s="45">
        <v>4173.5697024606889</v>
      </c>
      <c r="AM14" s="45">
        <v>4207.3934564217188</v>
      </c>
      <c r="AN14" s="45">
        <v>4236.3411113810334</v>
      </c>
      <c r="AO14" s="45">
        <v>4260.3677297365566</v>
      </c>
      <c r="AP14" s="45">
        <v>4258.8115139079719</v>
      </c>
      <c r="AQ14" s="45">
        <v>4254.3797343154283</v>
      </c>
      <c r="AR14" s="45">
        <v>4235.7280784497589</v>
      </c>
      <c r="AS14" s="45">
        <v>4202.7943799992036</v>
      </c>
      <c r="AT14" s="45">
        <v>4207.8859958459061</v>
      </c>
      <c r="AU14" s="45">
        <v>4247.2456483458482</v>
      </c>
      <c r="AV14" s="45">
        <v>4353.7786079676325</v>
      </c>
      <c r="AW14" s="45">
        <v>4526.1250070058913</v>
      </c>
      <c r="AX14" s="45">
        <v>4728.9339548548023</v>
      </c>
      <c r="AY14" s="45">
        <v>4827.026845896341</v>
      </c>
      <c r="AZ14" s="45">
        <v>4816.2821662322167</v>
      </c>
      <c r="BA14" s="45">
        <v>4688.4312549409497</v>
      </c>
      <c r="BB14" s="45">
        <v>4430.6934593283904</v>
      </c>
      <c r="BC14" s="45">
        <v>4248.5995788181908</v>
      </c>
      <c r="BD14" s="45">
        <v>4165.2955164983132</v>
      </c>
      <c r="BE14" s="45">
        <v>4190.8453837800507</v>
      </c>
      <c r="BF14" s="45">
        <v>4324.7912114280971</v>
      </c>
      <c r="BG14" s="45">
        <v>4455.0087726593965</v>
      </c>
      <c r="BH14" s="45">
        <v>4580.29203773884</v>
      </c>
      <c r="BI14" s="45">
        <v>4701.4380003154365</v>
      </c>
      <c r="BJ14" s="45">
        <v>4828.5219684210679</v>
      </c>
      <c r="BK14" s="45">
        <v>4945.6462455406454</v>
      </c>
      <c r="BL14" s="45">
        <v>5059.8762649965602</v>
      </c>
      <c r="BM14" s="45">
        <v>5171.409659192137</v>
      </c>
      <c r="BN14" s="45">
        <v>5279.9051519048717</v>
      </c>
      <c r="BO14" s="45">
        <v>5352.1186060493374</v>
      </c>
      <c r="BP14" s="45">
        <v>5386.7158252276295</v>
      </c>
      <c r="BQ14" s="45">
        <v>5383.6561490043459</v>
      </c>
      <c r="BR14" s="45">
        <v>5342.9693373980108</v>
      </c>
      <c r="BS14" s="45">
        <v>5312.4080736987298</v>
      </c>
      <c r="BT14" s="45">
        <v>5292.0371497148835</v>
      </c>
    </row>
    <row r="15" spans="1:72" ht="15" customHeight="1" x14ac:dyDescent="0.2">
      <c r="A15" s="46" t="s">
        <v>74</v>
      </c>
      <c r="B15" s="47">
        <v>736.59003018693988</v>
      </c>
      <c r="C15" s="47">
        <v>694.68054750730244</v>
      </c>
      <c r="D15" s="47">
        <v>697.26583827750346</v>
      </c>
      <c r="E15" s="47">
        <v>788.86706535313294</v>
      </c>
      <c r="F15" s="47">
        <v>837.05638047488947</v>
      </c>
      <c r="G15" s="47">
        <v>766.8126519350584</v>
      </c>
      <c r="H15" s="47">
        <v>769.20038542982763</v>
      </c>
      <c r="I15" s="47">
        <v>886.69240991359538</v>
      </c>
      <c r="J15" s="47">
        <v>614.87041721335379</v>
      </c>
      <c r="K15" s="47">
        <v>748.19473679228361</v>
      </c>
      <c r="L15" s="47">
        <v>873.63655764526277</v>
      </c>
      <c r="M15" s="47">
        <v>1018.8343053351514</v>
      </c>
      <c r="N15" s="47">
        <v>1052.9754348233548</v>
      </c>
      <c r="O15" s="47">
        <v>910.86346916532409</v>
      </c>
      <c r="P15" s="47">
        <v>911.1667546755757</v>
      </c>
      <c r="Q15" s="47">
        <v>1141.4247010613167</v>
      </c>
      <c r="R15" s="47">
        <v>1004.0393577781963</v>
      </c>
      <c r="S15" s="47">
        <v>1034.6293448020688</v>
      </c>
      <c r="T15" s="47">
        <v>1106.885747030374</v>
      </c>
      <c r="U15" s="47">
        <v>1286.3467775465199</v>
      </c>
      <c r="V15" s="47">
        <v>1123.8635452806516</v>
      </c>
      <c r="W15" s="47">
        <v>1048.8884764290378</v>
      </c>
      <c r="X15" s="47">
        <v>1017.9951404337517</v>
      </c>
      <c r="Y15" s="47">
        <v>1324.8217280698777</v>
      </c>
      <c r="Z15" s="47">
        <v>1250.1838579039172</v>
      </c>
      <c r="AA15" s="47">
        <v>1160.8792516402136</v>
      </c>
      <c r="AB15" s="47">
        <v>1126.8760226851086</v>
      </c>
      <c r="AC15" s="47">
        <v>1212.1550742978025</v>
      </c>
      <c r="AD15" s="47">
        <v>1165.877992369019</v>
      </c>
      <c r="AE15" s="47">
        <v>1055.9094624019401</v>
      </c>
      <c r="AF15" s="47">
        <v>1053.107268949715</v>
      </c>
      <c r="AG15" s="47">
        <v>1231.3289230174</v>
      </c>
      <c r="AH15" s="47">
        <v>1281.6508939390892</v>
      </c>
      <c r="AI15" s="47">
        <v>1299.9354201140823</v>
      </c>
      <c r="AJ15" s="47">
        <v>1388.5097623217302</v>
      </c>
      <c r="AK15" s="47">
        <v>1751.3819236250999</v>
      </c>
      <c r="AL15" s="47">
        <v>1481.9974987145772</v>
      </c>
      <c r="AM15" s="47">
        <v>1409.9255476446801</v>
      </c>
      <c r="AN15" s="47">
        <v>1529.5069374953528</v>
      </c>
      <c r="AO15" s="47">
        <v>1492.4830161453908</v>
      </c>
      <c r="AP15" s="47">
        <v>1652.9197626604798</v>
      </c>
      <c r="AQ15" s="47">
        <v>1555.8473112260042</v>
      </c>
      <c r="AR15" s="47">
        <v>1476.5035247294531</v>
      </c>
      <c r="AS15" s="47">
        <v>1805.0916683085113</v>
      </c>
      <c r="AT15" s="47">
        <v>1657.9544112073718</v>
      </c>
      <c r="AU15" s="47">
        <v>1685.6359884403669</v>
      </c>
      <c r="AV15" s="47">
        <v>1586.6158757855453</v>
      </c>
      <c r="AW15" s="47">
        <v>1628.6912269066893</v>
      </c>
      <c r="AX15" s="47">
        <v>1538.2448737804471</v>
      </c>
      <c r="AY15" s="47">
        <v>1463.8635441584415</v>
      </c>
      <c r="AZ15" s="47">
        <v>1513.4974785106701</v>
      </c>
      <c r="BA15" s="47">
        <v>1770.4777707798914</v>
      </c>
      <c r="BB15" s="47">
        <v>1611.4686200712172</v>
      </c>
      <c r="BC15" s="47">
        <v>414.90565417701094</v>
      </c>
      <c r="BD15" s="47">
        <v>526.34597625749166</v>
      </c>
      <c r="BE15" s="47">
        <v>633.168422878054</v>
      </c>
      <c r="BF15" s="47">
        <v>630.65997479749478</v>
      </c>
      <c r="BG15" s="47">
        <v>1468.0682801232542</v>
      </c>
      <c r="BH15" s="47">
        <v>768.07157697530999</v>
      </c>
      <c r="BI15" s="47">
        <v>1406.0926443203839</v>
      </c>
      <c r="BJ15" s="47">
        <v>1069.639920218518</v>
      </c>
      <c r="BK15" s="47">
        <v>1062.0250569532184</v>
      </c>
      <c r="BL15" s="47">
        <v>1376.0058327065844</v>
      </c>
      <c r="BM15" s="47">
        <v>1786.1554185296752</v>
      </c>
      <c r="BN15" s="47">
        <v>1411.9923277656055</v>
      </c>
      <c r="BO15" s="47">
        <v>1251.6376169803682</v>
      </c>
      <c r="BP15" s="47">
        <v>1631.2186627036986</v>
      </c>
      <c r="BQ15" s="47">
        <v>1907.6921865774018</v>
      </c>
      <c r="BR15" s="47">
        <v>1608.8553486816959</v>
      </c>
      <c r="BS15" s="47">
        <v>1465.512511161874</v>
      </c>
      <c r="BT15" s="47">
        <v>1641.3402033304953</v>
      </c>
    </row>
    <row r="16" spans="1:72" ht="15" customHeight="1" x14ac:dyDescent="0.2">
      <c r="A16" s="44" t="s">
        <v>75</v>
      </c>
      <c r="B16" s="45">
        <v>2394.8993354915319</v>
      </c>
      <c r="C16" s="45">
        <v>2674.735573194569</v>
      </c>
      <c r="D16" s="45">
        <v>3284.8514397757772</v>
      </c>
      <c r="E16" s="45">
        <v>4384.7200202741069</v>
      </c>
      <c r="F16" s="45">
        <v>2669.4069117006575</v>
      </c>
      <c r="G16" s="45">
        <v>2729.4060019907561</v>
      </c>
      <c r="H16" s="45">
        <v>3679.2449461214965</v>
      </c>
      <c r="I16" s="45">
        <v>3730.9911150484913</v>
      </c>
      <c r="J16" s="45">
        <v>2806.620130041204</v>
      </c>
      <c r="K16" s="45">
        <v>3275.0251404828414</v>
      </c>
      <c r="L16" s="45">
        <v>3686.4386087093908</v>
      </c>
      <c r="M16" s="45">
        <v>4846.6955681101299</v>
      </c>
      <c r="N16" s="45">
        <v>2808.0009921334872</v>
      </c>
      <c r="O16" s="45">
        <v>3468.768397432148</v>
      </c>
      <c r="P16" s="45">
        <v>3892.0410229573781</v>
      </c>
      <c r="Q16" s="45">
        <v>4527.5702880739036</v>
      </c>
      <c r="R16" s="45">
        <v>3526.7714737002016</v>
      </c>
      <c r="S16" s="45">
        <v>3697.9363245906638</v>
      </c>
      <c r="T16" s="45">
        <v>4013.6818435541445</v>
      </c>
      <c r="U16" s="45">
        <v>5204.3253856175343</v>
      </c>
      <c r="V16" s="45">
        <v>3424.8437557214625</v>
      </c>
      <c r="W16" s="45">
        <v>3827.7694108541273</v>
      </c>
      <c r="X16" s="45">
        <v>3948.5027591768148</v>
      </c>
      <c r="Y16" s="45">
        <v>5342.1005037000359</v>
      </c>
      <c r="Z16" s="45">
        <v>3609.4269761951891</v>
      </c>
      <c r="AA16" s="45">
        <v>3941.7548656884283</v>
      </c>
      <c r="AB16" s="45">
        <v>3581.3922581991019</v>
      </c>
      <c r="AC16" s="45">
        <v>5488.910306480122</v>
      </c>
      <c r="AD16" s="45">
        <v>4018.5727035651648</v>
      </c>
      <c r="AE16" s="45">
        <v>4346.3983269978107</v>
      </c>
      <c r="AF16" s="45">
        <v>4366.7936125630622</v>
      </c>
      <c r="AG16" s="45">
        <v>4902.6580427161753</v>
      </c>
      <c r="AH16" s="45">
        <v>4149.8491806069678</v>
      </c>
      <c r="AI16" s="45">
        <v>4581.5713305997961</v>
      </c>
      <c r="AJ16" s="45">
        <v>3782.7920014872493</v>
      </c>
      <c r="AK16" s="45">
        <v>5730.3914873059957</v>
      </c>
      <c r="AL16" s="45">
        <v>4374.0967467746086</v>
      </c>
      <c r="AM16" s="45">
        <v>4432.6910401721843</v>
      </c>
      <c r="AN16" s="45">
        <v>4313.1252446389617</v>
      </c>
      <c r="AO16" s="45">
        <v>5708.0599684142508</v>
      </c>
      <c r="AP16" s="45">
        <v>3964.1251923601267</v>
      </c>
      <c r="AQ16" s="45">
        <v>4393.4863713416007</v>
      </c>
      <c r="AR16" s="45">
        <v>4851.2560127158749</v>
      </c>
      <c r="AS16" s="45">
        <v>5420.9679943651336</v>
      </c>
      <c r="AT16" s="45">
        <v>4328.1066292714586</v>
      </c>
      <c r="AU16" s="45">
        <v>4844.3923353919117</v>
      </c>
      <c r="AV16" s="45">
        <v>4884.4641687894891</v>
      </c>
      <c r="AW16" s="45">
        <v>5717.8643539143668</v>
      </c>
      <c r="AX16" s="45">
        <v>5004.8337752316047</v>
      </c>
      <c r="AY16" s="45">
        <v>5399.2594099970593</v>
      </c>
      <c r="AZ16" s="45">
        <v>5466.2142399672575</v>
      </c>
      <c r="BA16" s="45">
        <v>7006.1295017586608</v>
      </c>
      <c r="BB16" s="45">
        <v>4515.6029888771827</v>
      </c>
      <c r="BC16" s="45">
        <v>5081.202077083286</v>
      </c>
      <c r="BD16" s="45">
        <v>5599.3455895349771</v>
      </c>
      <c r="BE16" s="45">
        <v>6943.8624461067193</v>
      </c>
      <c r="BF16" s="45">
        <v>4951.7298978335275</v>
      </c>
      <c r="BG16" s="45">
        <v>5465.752496204339</v>
      </c>
      <c r="BH16" s="45">
        <v>5451.9800584453051</v>
      </c>
      <c r="BI16" s="45">
        <v>6344.8865676124569</v>
      </c>
      <c r="BJ16" s="45">
        <v>5182.5516655004503</v>
      </c>
      <c r="BK16" s="45">
        <v>5469.7214204524244</v>
      </c>
      <c r="BL16" s="45">
        <v>5625.4165571373578</v>
      </c>
      <c r="BM16" s="45">
        <v>6221.3860668582056</v>
      </c>
      <c r="BN16" s="45">
        <v>6468.5288267970082</v>
      </c>
      <c r="BO16" s="45">
        <v>6602.8009236357475</v>
      </c>
      <c r="BP16" s="45">
        <v>6615.9906464339401</v>
      </c>
      <c r="BQ16" s="45">
        <v>7330.433876719062</v>
      </c>
      <c r="BR16" s="45">
        <v>6315.9763619085443</v>
      </c>
      <c r="BS16" s="45">
        <v>7100.0696010227912</v>
      </c>
      <c r="BT16" s="45">
        <v>6356.4017413619877</v>
      </c>
    </row>
    <row r="17" spans="1:72" ht="15" customHeight="1" x14ac:dyDescent="0.2">
      <c r="A17" s="46" t="s">
        <v>76</v>
      </c>
      <c r="B17" s="47">
        <v>1591.4883026328791</v>
      </c>
      <c r="C17" s="47">
        <v>1608.4319099470536</v>
      </c>
      <c r="D17" s="47">
        <v>1710.6574157474502</v>
      </c>
      <c r="E17" s="47">
        <v>1610.8246524364984</v>
      </c>
      <c r="F17" s="47">
        <v>1729.7345781919619</v>
      </c>
      <c r="G17" s="47">
        <v>1740.8990872469162</v>
      </c>
      <c r="H17" s="47">
        <v>1778.4107110132156</v>
      </c>
      <c r="I17" s="47">
        <v>1777.5376234647763</v>
      </c>
      <c r="J17" s="47">
        <v>1752.5541262174577</v>
      </c>
      <c r="K17" s="47">
        <v>1786.743356026926</v>
      </c>
      <c r="L17" s="47">
        <v>1804.064154889408</v>
      </c>
      <c r="M17" s="47">
        <v>1791.4841025294479</v>
      </c>
      <c r="N17" s="47">
        <v>1841.2261836252703</v>
      </c>
      <c r="O17" s="47">
        <v>1914.9595546412615</v>
      </c>
      <c r="P17" s="47">
        <v>1854.9186176379324</v>
      </c>
      <c r="Q17" s="47">
        <v>1902.466132962647</v>
      </c>
      <c r="R17" s="47">
        <v>1992.8548403215557</v>
      </c>
      <c r="S17" s="47">
        <v>1998.2232410108923</v>
      </c>
      <c r="T17" s="47">
        <v>1958.4792034864131</v>
      </c>
      <c r="U17" s="47">
        <v>2026.1293087985152</v>
      </c>
      <c r="V17" s="47">
        <v>2100.2613861978293</v>
      </c>
      <c r="W17" s="47">
        <v>2120.5399742926256</v>
      </c>
      <c r="X17" s="47">
        <v>2109.3748143437638</v>
      </c>
      <c r="Y17" s="47">
        <v>2166.7691995808591</v>
      </c>
      <c r="Z17" s="47">
        <v>2097.5949429575658</v>
      </c>
      <c r="AA17" s="47">
        <v>2091.7158792660789</v>
      </c>
      <c r="AB17" s="47">
        <v>2077.3926533151912</v>
      </c>
      <c r="AC17" s="47">
        <v>2128.1511150685969</v>
      </c>
      <c r="AD17" s="47">
        <v>2174.2421310153632</v>
      </c>
      <c r="AE17" s="47">
        <v>2177.7704037042095</v>
      </c>
      <c r="AF17" s="47">
        <v>2156.2691164786734</v>
      </c>
      <c r="AG17" s="47">
        <v>2182.5281101286928</v>
      </c>
      <c r="AH17" s="47">
        <v>2194.3536077533981</v>
      </c>
      <c r="AI17" s="47">
        <v>2188.6034767885253</v>
      </c>
      <c r="AJ17" s="47">
        <v>2171.7169534616282</v>
      </c>
      <c r="AK17" s="47">
        <v>2162.6609619964456</v>
      </c>
      <c r="AL17" s="47">
        <v>2368.0453358551517</v>
      </c>
      <c r="AM17" s="47">
        <v>2327.0614974183959</v>
      </c>
      <c r="AN17" s="47">
        <v>2328.0924794190587</v>
      </c>
      <c r="AO17" s="47">
        <v>2313.9186873073904</v>
      </c>
      <c r="AP17" s="47">
        <v>2232.8016075380415</v>
      </c>
      <c r="AQ17" s="47">
        <v>2195.0675990922246</v>
      </c>
      <c r="AR17" s="47">
        <v>2129.7117453372839</v>
      </c>
      <c r="AS17" s="47">
        <v>2162.4177165167403</v>
      </c>
      <c r="AT17" s="47">
        <v>2169.5328457619894</v>
      </c>
      <c r="AU17" s="47">
        <v>2246.7784490951913</v>
      </c>
      <c r="AV17" s="47">
        <v>2208.0993274391226</v>
      </c>
      <c r="AW17" s="47">
        <v>2302.1567530386715</v>
      </c>
      <c r="AX17" s="47">
        <v>2242.5123312137389</v>
      </c>
      <c r="AY17" s="47">
        <v>2268.7940027182763</v>
      </c>
      <c r="AZ17" s="47">
        <v>2211.6971360762327</v>
      </c>
      <c r="BA17" s="47">
        <v>2331.2547878688461</v>
      </c>
      <c r="BB17" s="47">
        <v>2182.8628784930847</v>
      </c>
      <c r="BC17" s="47">
        <v>2165.1309520035834</v>
      </c>
      <c r="BD17" s="47">
        <v>2133.8903993429508</v>
      </c>
      <c r="BE17" s="47">
        <v>2143.9269867973417</v>
      </c>
      <c r="BF17" s="47">
        <v>2571.5569348684267</v>
      </c>
      <c r="BG17" s="47">
        <v>2571.3361859628103</v>
      </c>
      <c r="BH17" s="47">
        <v>2436.9085709257802</v>
      </c>
      <c r="BI17" s="47">
        <v>2568.9517704649184</v>
      </c>
      <c r="BJ17" s="47">
        <v>2367.7250402902937</v>
      </c>
      <c r="BK17" s="47">
        <v>2467.4135935794775</v>
      </c>
      <c r="BL17" s="47">
        <v>2402.9683557298868</v>
      </c>
      <c r="BM17" s="47">
        <v>2567.6010373513345</v>
      </c>
      <c r="BN17" s="47">
        <v>1959.9698842513724</v>
      </c>
      <c r="BO17" s="47">
        <v>2091.2257560155508</v>
      </c>
      <c r="BP17" s="47">
        <v>2010.917993194598</v>
      </c>
      <c r="BQ17" s="47">
        <v>2276.7289586325574</v>
      </c>
      <c r="BR17" s="47">
        <v>1944.6531594544333</v>
      </c>
      <c r="BS17" s="47">
        <v>2140.9119996707409</v>
      </c>
      <c r="BT17" s="47">
        <v>1981.9497950112477</v>
      </c>
    </row>
    <row r="18" spans="1:72" ht="15" customHeight="1" x14ac:dyDescent="0.2">
      <c r="A18" s="44" t="s">
        <v>118</v>
      </c>
      <c r="B18" s="45">
        <v>432.10290999995755</v>
      </c>
      <c r="C18" s="45">
        <v>433.75139497510776</v>
      </c>
      <c r="D18" s="45">
        <v>460.84139224856483</v>
      </c>
      <c r="E18" s="45">
        <v>557.17403410461202</v>
      </c>
      <c r="F18" s="45">
        <v>490.71866805422979</v>
      </c>
      <c r="G18" s="45">
        <v>537.84720252671968</v>
      </c>
      <c r="H18" s="45">
        <v>536.41010793850637</v>
      </c>
      <c r="I18" s="45">
        <v>452.44249423625871</v>
      </c>
      <c r="J18" s="45">
        <v>394.3642354041707</v>
      </c>
      <c r="K18" s="45">
        <v>678.43974221679161</v>
      </c>
      <c r="L18" s="45">
        <v>528.01398933074074</v>
      </c>
      <c r="M18" s="45">
        <v>518.63218462956979</v>
      </c>
      <c r="N18" s="45">
        <v>537.08024537322513</v>
      </c>
      <c r="O18" s="45">
        <v>570.40204640552793</v>
      </c>
      <c r="P18" s="45">
        <v>589.27506098769254</v>
      </c>
      <c r="Q18" s="45">
        <v>622.04639828885274</v>
      </c>
      <c r="R18" s="45">
        <v>644.72944208390618</v>
      </c>
      <c r="S18" s="45">
        <v>674.09540590609299</v>
      </c>
      <c r="T18" s="45">
        <v>674.0088399792096</v>
      </c>
      <c r="U18" s="45">
        <v>692.00623130988561</v>
      </c>
      <c r="V18" s="45">
        <v>558.9289548714105</v>
      </c>
      <c r="W18" s="45">
        <v>603.56928117107259</v>
      </c>
      <c r="X18" s="45">
        <v>489.75284795349512</v>
      </c>
      <c r="Y18" s="45">
        <v>738.89224304856145</v>
      </c>
      <c r="Z18" s="45">
        <v>697.13587767646356</v>
      </c>
      <c r="AA18" s="45">
        <v>782.82162503914981</v>
      </c>
      <c r="AB18" s="45">
        <v>714.69209845115995</v>
      </c>
      <c r="AC18" s="45">
        <v>854.7164699598593</v>
      </c>
      <c r="AD18" s="45">
        <v>747.22584184790242</v>
      </c>
      <c r="AE18" s="45">
        <v>744.16037027368543</v>
      </c>
      <c r="AF18" s="45">
        <v>729.18469276060284</v>
      </c>
      <c r="AG18" s="45">
        <v>1033.6701212066127</v>
      </c>
      <c r="AH18" s="45">
        <v>712.96004901269305</v>
      </c>
      <c r="AI18" s="45">
        <v>712.45893266263272</v>
      </c>
      <c r="AJ18" s="45">
        <v>847.56867046653849</v>
      </c>
      <c r="AK18" s="45">
        <v>928.47534785813787</v>
      </c>
      <c r="AL18" s="45">
        <v>702.8190092275604</v>
      </c>
      <c r="AM18" s="45">
        <v>741.00061642841581</v>
      </c>
      <c r="AN18" s="45">
        <v>849.56751809003845</v>
      </c>
      <c r="AO18" s="45">
        <v>964.83685625398687</v>
      </c>
      <c r="AP18" s="45">
        <v>816.63066909343922</v>
      </c>
      <c r="AQ18" s="45">
        <v>848.51773534010522</v>
      </c>
      <c r="AR18" s="45">
        <v>947.013108182937</v>
      </c>
      <c r="AS18" s="45">
        <v>995.98402417053353</v>
      </c>
      <c r="AT18" s="45">
        <v>815.93036484466643</v>
      </c>
      <c r="AU18" s="45">
        <v>858.24588658146888</v>
      </c>
      <c r="AV18" s="45">
        <v>915.0005822021518</v>
      </c>
      <c r="AW18" s="45">
        <v>995.07209857382827</v>
      </c>
      <c r="AX18" s="45">
        <v>1004.6166890201829</v>
      </c>
      <c r="AY18" s="45">
        <v>968.08837703038989</v>
      </c>
      <c r="AZ18" s="45">
        <v>997.51163885242045</v>
      </c>
      <c r="BA18" s="45">
        <v>1061.2103637973723</v>
      </c>
      <c r="BB18" s="45">
        <v>1085.4781517515096</v>
      </c>
      <c r="BC18" s="45">
        <v>1125.2393350016955</v>
      </c>
      <c r="BD18" s="45">
        <v>1089.2083162122929</v>
      </c>
      <c r="BE18" s="45">
        <v>1254.577940618552</v>
      </c>
      <c r="BF18" s="45">
        <v>1502.6880053295556</v>
      </c>
      <c r="BG18" s="45">
        <v>1407.4276958919104</v>
      </c>
      <c r="BH18" s="45">
        <v>1381.5205984440051</v>
      </c>
      <c r="BI18" s="45">
        <v>1438.3331309137859</v>
      </c>
      <c r="BJ18" s="45">
        <v>1052.9335452022815</v>
      </c>
      <c r="BK18" s="45">
        <v>1208.9239698793433</v>
      </c>
      <c r="BL18" s="45">
        <v>1274.0666144066015</v>
      </c>
      <c r="BM18" s="45">
        <v>1609.0064067031624</v>
      </c>
      <c r="BN18" s="45">
        <v>793.26350265998713</v>
      </c>
      <c r="BO18" s="45">
        <v>821.13995849770083</v>
      </c>
      <c r="BP18" s="45">
        <v>992.16836930852662</v>
      </c>
      <c r="BQ18" s="45">
        <v>1151.6262784602172</v>
      </c>
      <c r="BR18" s="45">
        <v>868.9089861026124</v>
      </c>
      <c r="BS18" s="45">
        <v>1048.2777272952765</v>
      </c>
      <c r="BT18" s="45">
        <v>850.50168280008484</v>
      </c>
    </row>
    <row r="19" spans="1:72" ht="15" customHeight="1" x14ac:dyDescent="0.2">
      <c r="A19" s="46" t="s">
        <v>77</v>
      </c>
      <c r="B19" s="47">
        <v>526.35372944703204</v>
      </c>
      <c r="C19" s="47">
        <v>524.01325100854035</v>
      </c>
      <c r="D19" s="47">
        <v>519.33572448156121</v>
      </c>
      <c r="E19" s="47">
        <v>512.32613676568724</v>
      </c>
      <c r="F19" s="47">
        <v>494.08739242771952</v>
      </c>
      <c r="G19" s="47">
        <v>490.65581441331506</v>
      </c>
      <c r="H19" s="47">
        <v>498.12837541834381</v>
      </c>
      <c r="I19" s="47">
        <v>516.46606415922588</v>
      </c>
      <c r="J19" s="47">
        <v>545.42289554790273</v>
      </c>
      <c r="K19" s="47">
        <v>567.74026953077828</v>
      </c>
      <c r="L19" s="47">
        <v>583.58099243466381</v>
      </c>
      <c r="M19" s="47">
        <v>593.0552589269389</v>
      </c>
      <c r="N19" s="47">
        <v>596.22771511110261</v>
      </c>
      <c r="O19" s="47">
        <v>590.49449448476219</v>
      </c>
      <c r="P19" s="47">
        <v>576.00440003338804</v>
      </c>
      <c r="Q19" s="47">
        <v>553.10228252300669</v>
      </c>
      <c r="R19" s="47">
        <v>522.03206993140952</v>
      </c>
      <c r="S19" s="47">
        <v>529.30884027766945</v>
      </c>
      <c r="T19" s="47">
        <v>573.30662061003193</v>
      </c>
      <c r="U19" s="47">
        <v>654.08029356712177</v>
      </c>
      <c r="V19" s="47">
        <v>773.10397192151879</v>
      </c>
      <c r="W19" s="47">
        <v>840.9813119317389</v>
      </c>
      <c r="X19" s="47">
        <v>856.64711550339428</v>
      </c>
      <c r="Y19" s="47">
        <v>820.30325214363495</v>
      </c>
      <c r="Z19" s="47">
        <v>733.32968987550998</v>
      </c>
      <c r="AA19" s="47">
        <v>693.73371778113676</v>
      </c>
      <c r="AB19" s="47">
        <v>700.22770916521188</v>
      </c>
      <c r="AC19" s="47">
        <v>752.20693883549723</v>
      </c>
      <c r="AD19" s="47">
        <v>849.69929390581251</v>
      </c>
      <c r="AE19" s="47">
        <v>924.29618049701719</v>
      </c>
      <c r="AF19" s="47">
        <v>975.77715589841694</v>
      </c>
      <c r="AG19" s="47">
        <v>1004.1059762012565</v>
      </c>
      <c r="AH19" s="47">
        <v>1008.5773241501856</v>
      </c>
      <c r="AI19" s="47">
        <v>1005.1947105182752</v>
      </c>
      <c r="AJ19" s="47">
        <v>993.68740484193177</v>
      </c>
      <c r="AK19" s="47">
        <v>974.08156048961257</v>
      </c>
      <c r="AL19" s="47">
        <v>946.34078106922982</v>
      </c>
      <c r="AM19" s="47">
        <v>932.02242015279398</v>
      </c>
      <c r="AN19" s="47">
        <v>931.10595711526753</v>
      </c>
      <c r="AO19" s="47">
        <v>943.46584166271464</v>
      </c>
      <c r="AP19" s="47">
        <v>969.23146251572462</v>
      </c>
      <c r="AQ19" s="47">
        <v>983.85805308562146</v>
      </c>
      <c r="AR19" s="47">
        <v>987.75919631476802</v>
      </c>
      <c r="AS19" s="47">
        <v>980.85954855443526</v>
      </c>
      <c r="AT19" s="47">
        <v>963.97553777195742</v>
      </c>
      <c r="AU19" s="47">
        <v>987.75371261221346</v>
      </c>
      <c r="AV19" s="47">
        <v>1052.2852526078677</v>
      </c>
      <c r="AW19" s="47">
        <v>1154.6573070313955</v>
      </c>
      <c r="AX19" s="47">
        <v>1289.9673812311366</v>
      </c>
      <c r="AY19" s="47">
        <v>1328.4501224991297</v>
      </c>
      <c r="AZ19" s="47">
        <v>1273.9413333795785</v>
      </c>
      <c r="BA19" s="47">
        <v>1113.2882698357837</v>
      </c>
      <c r="BB19" s="47">
        <v>817.71035318864278</v>
      </c>
      <c r="BC19" s="47">
        <v>608.26701891578887</v>
      </c>
      <c r="BD19" s="47">
        <v>517.08749432231787</v>
      </c>
      <c r="BE19" s="47">
        <v>554.6864254200068</v>
      </c>
      <c r="BF19" s="47">
        <v>710.58016754990354</v>
      </c>
      <c r="BG19" s="47">
        <v>835.77830221324348</v>
      </c>
      <c r="BH19" s="47">
        <v>938.90347726305754</v>
      </c>
      <c r="BI19" s="47">
        <v>1026.2723339213703</v>
      </c>
      <c r="BJ19" s="47">
        <v>1102.1344683961936</v>
      </c>
      <c r="BK19" s="47">
        <v>1184.25436306437</v>
      </c>
      <c r="BL19" s="47">
        <v>1273.0204918512952</v>
      </c>
      <c r="BM19" s="47">
        <v>1367.6887503180631</v>
      </c>
      <c r="BN19" s="47">
        <v>1467.1809063372505</v>
      </c>
      <c r="BO19" s="47">
        <v>1533.6702838396163</v>
      </c>
      <c r="BP19" s="47">
        <v>1567.0757916815064</v>
      </c>
      <c r="BQ19" s="47">
        <v>1567.5668976218724</v>
      </c>
      <c r="BR19" s="47">
        <v>1535.1486925674483</v>
      </c>
      <c r="BS19" s="47">
        <v>1510.8169122583076</v>
      </c>
      <c r="BT19" s="47">
        <v>1494.5826329890826</v>
      </c>
    </row>
    <row r="20" spans="1:72" s="53" customFormat="1" ht="15" customHeight="1" x14ac:dyDescent="0.25">
      <c r="A20" s="48" t="s">
        <v>78</v>
      </c>
      <c r="B20" s="61">
        <v>31700.726808189866</v>
      </c>
      <c r="C20" s="61">
        <v>32964.362921584907</v>
      </c>
      <c r="D20" s="61">
        <v>31319.821727689992</v>
      </c>
      <c r="E20" s="61">
        <v>35170.334776846641</v>
      </c>
      <c r="F20" s="61">
        <v>34244.018016565948</v>
      </c>
      <c r="G20" s="61">
        <v>32825.138503969436</v>
      </c>
      <c r="H20" s="61">
        <v>35004.249033870714</v>
      </c>
      <c r="I20" s="61">
        <v>38477.522667938727</v>
      </c>
      <c r="J20" s="61">
        <v>34217.523449986031</v>
      </c>
      <c r="K20" s="61">
        <v>34268.985836441505</v>
      </c>
      <c r="L20" s="61">
        <v>35773.122601095347</v>
      </c>
      <c r="M20" s="61">
        <v>35879.758140193284</v>
      </c>
      <c r="N20" s="61">
        <v>34898.802163780972</v>
      </c>
      <c r="O20" s="61">
        <v>36079.925465868386</v>
      </c>
      <c r="P20" s="61">
        <v>35445.439782028581</v>
      </c>
      <c r="Q20" s="61">
        <v>35951.257109306607</v>
      </c>
      <c r="R20" s="61">
        <v>34879.931377742512</v>
      </c>
      <c r="S20" s="61">
        <v>36062.355279936593</v>
      </c>
      <c r="T20" s="61">
        <v>36871.153318327655</v>
      </c>
      <c r="U20" s="61">
        <v>38879.238527616762</v>
      </c>
      <c r="V20" s="61">
        <v>36615.176981595272</v>
      </c>
      <c r="W20" s="61">
        <v>37094.852268035647</v>
      </c>
      <c r="X20" s="61">
        <v>37343.843440237433</v>
      </c>
      <c r="Y20" s="61">
        <v>39784.141476712313</v>
      </c>
      <c r="Z20" s="61">
        <v>37861.652949077827</v>
      </c>
      <c r="AA20" s="61">
        <v>37062.085816384169</v>
      </c>
      <c r="AB20" s="61">
        <v>37101.610018910222</v>
      </c>
      <c r="AC20" s="61">
        <v>39629.712353137671</v>
      </c>
      <c r="AD20" s="61">
        <v>37975.280437980211</v>
      </c>
      <c r="AE20" s="61">
        <v>37880.744265488065</v>
      </c>
      <c r="AF20" s="61">
        <v>38071.816712720902</v>
      </c>
      <c r="AG20" s="61">
        <v>39435.198769308838</v>
      </c>
      <c r="AH20" s="61">
        <v>38033.509523030101</v>
      </c>
      <c r="AI20" s="61">
        <v>37915.860832693157</v>
      </c>
      <c r="AJ20" s="61">
        <v>37054.68660149107</v>
      </c>
      <c r="AK20" s="61">
        <v>40344.708042785649</v>
      </c>
      <c r="AL20" s="61">
        <v>39368.735587694318</v>
      </c>
      <c r="AM20" s="61">
        <v>38786.673664727059</v>
      </c>
      <c r="AN20" s="61">
        <v>39263.837034989672</v>
      </c>
      <c r="AO20" s="61">
        <v>41029.249712588964</v>
      </c>
      <c r="AP20" s="61">
        <v>41388.314744820411</v>
      </c>
      <c r="AQ20" s="61">
        <v>39816.444973692545</v>
      </c>
      <c r="AR20" s="61">
        <v>40086.06520896568</v>
      </c>
      <c r="AS20" s="61">
        <v>42230.9744813504</v>
      </c>
      <c r="AT20" s="61">
        <v>40424.53480091472</v>
      </c>
      <c r="AU20" s="61">
        <v>40954.018362250543</v>
      </c>
      <c r="AV20" s="61">
        <v>42285.828251450926</v>
      </c>
      <c r="AW20" s="61">
        <v>43590.673753415787</v>
      </c>
      <c r="AX20" s="61">
        <v>43573.489540192546</v>
      </c>
      <c r="AY20" s="61">
        <v>42911.867302266619</v>
      </c>
      <c r="AZ20" s="61">
        <v>45295.012203973747</v>
      </c>
      <c r="BA20" s="61">
        <v>48045.807093398638</v>
      </c>
      <c r="BB20" s="61">
        <v>43511.374498568948</v>
      </c>
      <c r="BC20" s="61">
        <v>28627.966917086938</v>
      </c>
      <c r="BD20" s="61">
        <v>33538.76476176305</v>
      </c>
      <c r="BE20" s="61">
        <v>35809.409593085969</v>
      </c>
      <c r="BF20" s="61">
        <v>33953.592800098799</v>
      </c>
      <c r="BG20" s="61">
        <v>37307.139021855088</v>
      </c>
      <c r="BH20" s="61">
        <v>37773.521995558564</v>
      </c>
      <c r="BI20" s="61">
        <v>42342.077289155051</v>
      </c>
      <c r="BJ20" s="61">
        <v>39780.15647559199</v>
      </c>
      <c r="BK20" s="61">
        <v>41234.175176784491</v>
      </c>
      <c r="BL20" s="61">
        <v>43804.748305312532</v>
      </c>
      <c r="BM20" s="61">
        <v>45288.223082263648</v>
      </c>
      <c r="BN20" s="61">
        <v>42517.602131828105</v>
      </c>
      <c r="BO20" s="61">
        <v>42307.371402196259</v>
      </c>
      <c r="BP20" s="61">
        <v>45525.604928754845</v>
      </c>
      <c r="BQ20" s="61">
        <v>49014.998738312446</v>
      </c>
      <c r="BR20" s="61">
        <v>47261.101261731725</v>
      </c>
      <c r="BS20" s="61">
        <v>45986.755732719947</v>
      </c>
      <c r="BT20" s="61">
        <v>46724.2919964006</v>
      </c>
    </row>
    <row r="21" spans="1:72" ht="15" customHeight="1" x14ac:dyDescent="0.2">
      <c r="A21" s="44" t="s">
        <v>79</v>
      </c>
      <c r="B21" s="45">
        <v>4517.4004655529034</v>
      </c>
      <c r="C21" s="45">
        <v>4757.1316880972199</v>
      </c>
      <c r="D21" s="45">
        <v>4775.3178221887447</v>
      </c>
      <c r="E21" s="45">
        <v>5566.7455001110175</v>
      </c>
      <c r="F21" s="45">
        <v>4952.5845637730563</v>
      </c>
      <c r="G21" s="45">
        <v>4817.9109787271418</v>
      </c>
      <c r="H21" s="45">
        <v>5312.2145505993831</v>
      </c>
      <c r="I21" s="45">
        <v>5744.5512029700312</v>
      </c>
      <c r="J21" s="45">
        <v>4751.2006294738048</v>
      </c>
      <c r="K21" s="45">
        <v>4720.8209530406511</v>
      </c>
      <c r="L21" s="45">
        <v>4704.36981665027</v>
      </c>
      <c r="M21" s="45">
        <v>4607.4206822327878</v>
      </c>
      <c r="N21" s="45">
        <v>4576.099207148568</v>
      </c>
      <c r="O21" s="45">
        <v>4865.7185335112072</v>
      </c>
      <c r="P21" s="45">
        <v>4980.2754593407299</v>
      </c>
      <c r="Q21" s="45">
        <v>5061.9919500569094</v>
      </c>
      <c r="R21" s="45">
        <v>4865.7477949836439</v>
      </c>
      <c r="S21" s="45">
        <v>5225.5026017935797</v>
      </c>
      <c r="T21" s="45">
        <v>5602.279128983073</v>
      </c>
      <c r="U21" s="45">
        <v>5856.1176019229688</v>
      </c>
      <c r="V21" s="45">
        <v>4652.100495515494</v>
      </c>
      <c r="W21" s="45">
        <v>4623.1279633920658</v>
      </c>
      <c r="X21" s="45">
        <v>4884.6524246859708</v>
      </c>
      <c r="Y21" s="45">
        <v>5060.8201261764898</v>
      </c>
      <c r="Z21" s="45">
        <v>4765.902827258873</v>
      </c>
      <c r="AA21" s="45">
        <v>4661.3357561418361</v>
      </c>
      <c r="AB21" s="45">
        <v>5003.9016609712662</v>
      </c>
      <c r="AC21" s="45">
        <v>5044.4221202702747</v>
      </c>
      <c r="AD21" s="45">
        <v>4505.0251360071479</v>
      </c>
      <c r="AE21" s="45">
        <v>4350.8292794135541</v>
      </c>
      <c r="AF21" s="45">
        <v>4984.1979623833113</v>
      </c>
      <c r="AG21" s="45">
        <v>5130.9570662253564</v>
      </c>
      <c r="AH21" s="45">
        <v>4842.3599095507207</v>
      </c>
      <c r="AI21" s="45">
        <v>4887.425244348362</v>
      </c>
      <c r="AJ21" s="45">
        <v>5164.1167897606038</v>
      </c>
      <c r="AK21" s="45">
        <v>5668.1470563403109</v>
      </c>
      <c r="AL21" s="45">
        <v>5493.6044990103464</v>
      </c>
      <c r="AM21" s="45">
        <v>5427.9608531997283</v>
      </c>
      <c r="AN21" s="45">
        <v>5965.435172173412</v>
      </c>
      <c r="AO21" s="45">
        <v>6019.9434756165156</v>
      </c>
      <c r="AP21" s="45">
        <v>6554.3966364023718</v>
      </c>
      <c r="AQ21" s="45">
        <v>6165.3527432991859</v>
      </c>
      <c r="AR21" s="45">
        <v>6294.7093796341505</v>
      </c>
      <c r="AS21" s="45">
        <v>7260.1373893831242</v>
      </c>
      <c r="AT21" s="45">
        <v>6949.9767945543617</v>
      </c>
      <c r="AU21" s="45">
        <v>7432.056135423878</v>
      </c>
      <c r="AV21" s="45">
        <v>7624.4057706774811</v>
      </c>
      <c r="AW21" s="45">
        <v>7861.3711782577766</v>
      </c>
      <c r="AX21" s="45">
        <v>7256.0851068999064</v>
      </c>
      <c r="AY21" s="45">
        <v>7187.6650059763415</v>
      </c>
      <c r="AZ21" s="45">
        <v>7722.6852423258624</v>
      </c>
      <c r="BA21" s="45">
        <v>8681.385694513272</v>
      </c>
      <c r="BB21" s="45">
        <v>8611.0793875412201</v>
      </c>
      <c r="BC21" s="45">
        <v>4714.0667634349447</v>
      </c>
      <c r="BD21" s="45">
        <v>5874.7334121581371</v>
      </c>
      <c r="BE21" s="45">
        <v>6346.0241577481866</v>
      </c>
      <c r="BF21" s="45">
        <v>5628.8220043265237</v>
      </c>
      <c r="BG21" s="45">
        <v>6538.6559093424758</v>
      </c>
      <c r="BH21" s="45">
        <v>6738.0906979710699</v>
      </c>
      <c r="BI21" s="45">
        <v>8512.0179941728893</v>
      </c>
      <c r="BJ21" s="45">
        <v>8263.2246675381084</v>
      </c>
      <c r="BK21" s="45">
        <v>9109.8169873083716</v>
      </c>
      <c r="BL21" s="45">
        <v>10017.823968612027</v>
      </c>
      <c r="BM21" s="45">
        <v>10754.577725711559</v>
      </c>
      <c r="BN21" s="45">
        <v>9681.0650118256126</v>
      </c>
      <c r="BO21" s="45">
        <v>9573.0536541250895</v>
      </c>
      <c r="BP21" s="45">
        <v>10240.531724685803</v>
      </c>
      <c r="BQ21" s="45">
        <v>10865.717160313767</v>
      </c>
      <c r="BR21" s="45">
        <v>10573.400457904972</v>
      </c>
      <c r="BS21" s="45">
        <v>10261.685677431002</v>
      </c>
      <c r="BT21" s="45">
        <v>10992.75552297879</v>
      </c>
    </row>
    <row r="22" spans="1:72" ht="15" customHeight="1" x14ac:dyDescent="0.25">
      <c r="A22" s="49" t="s">
        <v>80</v>
      </c>
      <c r="B22" s="50">
        <v>36220.850484539464</v>
      </c>
      <c r="C22" s="50">
        <v>37722.326508605169</v>
      </c>
      <c r="D22" s="50">
        <v>36087.365098764647</v>
      </c>
      <c r="E22" s="50">
        <v>40721.500416682487</v>
      </c>
      <c r="F22" s="50">
        <v>39197.105285768652</v>
      </c>
      <c r="G22" s="50">
        <v>37641.167047600313</v>
      </c>
      <c r="H22" s="50">
        <v>40308.60807541995</v>
      </c>
      <c r="I22" s="50">
        <v>44216.615435738917</v>
      </c>
      <c r="J22" s="50">
        <v>38969.769371926966</v>
      </c>
      <c r="K22" s="50">
        <v>38991.396985157458</v>
      </c>
      <c r="L22" s="50">
        <v>40482.390758058507</v>
      </c>
      <c r="M22" s="50">
        <v>40493.698535846648</v>
      </c>
      <c r="N22" s="50">
        <v>39482.911100564161</v>
      </c>
      <c r="O22" s="50">
        <v>40947.944645703719</v>
      </c>
      <c r="P22" s="50">
        <v>40419.093667816611</v>
      </c>
      <c r="Q22" s="50">
        <v>41006.060490049676</v>
      </c>
      <c r="R22" s="50">
        <v>39742.921680023239</v>
      </c>
      <c r="S22" s="50">
        <v>41281.002109403249</v>
      </c>
      <c r="T22" s="50">
        <v>42461.086514367693</v>
      </c>
      <c r="U22" s="50">
        <v>44723.391893731867</v>
      </c>
      <c r="V22" s="50">
        <v>41260.630015466086</v>
      </c>
      <c r="W22" s="50">
        <v>41711.470849765945</v>
      </c>
      <c r="X22" s="50">
        <v>42221.365605415696</v>
      </c>
      <c r="Y22" s="50">
        <v>44837.723566658409</v>
      </c>
      <c r="Z22" s="50">
        <v>42619.451983954859</v>
      </c>
      <c r="AA22" s="50">
        <v>41715.409074916286</v>
      </c>
      <c r="AB22" s="50">
        <v>42104.366491831861</v>
      </c>
      <c r="AC22" s="50">
        <v>44666.792032186684</v>
      </c>
      <c r="AD22" s="50">
        <v>42468.438852250241</v>
      </c>
      <c r="AE22" s="50">
        <v>42217.541927135426</v>
      </c>
      <c r="AF22" s="50">
        <v>43051.296249818894</v>
      </c>
      <c r="AG22" s="50">
        <v>44560.781470877446</v>
      </c>
      <c r="AH22" s="50">
        <v>42870.053010552183</v>
      </c>
      <c r="AI22" s="50">
        <v>42798.844282173166</v>
      </c>
      <c r="AJ22" s="50">
        <v>42223.222126007866</v>
      </c>
      <c r="AK22" s="50">
        <v>46018.694581266805</v>
      </c>
      <c r="AL22" s="50">
        <v>44862.340086704673</v>
      </c>
      <c r="AM22" s="50">
        <v>44214.634517926788</v>
      </c>
      <c r="AN22" s="50">
        <v>45229.272207163085</v>
      </c>
      <c r="AO22" s="50">
        <v>47049.193188205478</v>
      </c>
      <c r="AP22" s="50">
        <v>47902.207324577677</v>
      </c>
      <c r="AQ22" s="50">
        <v>45952.773354954872</v>
      </c>
      <c r="AR22" s="50">
        <v>46345.337877136088</v>
      </c>
      <c r="AS22" s="50">
        <v>49409.178492534113</v>
      </c>
      <c r="AT22" s="50">
        <v>47283.744142561321</v>
      </c>
      <c r="AU22" s="50">
        <v>48255.782821717679</v>
      </c>
      <c r="AV22" s="50">
        <v>49780.542040741137</v>
      </c>
      <c r="AW22" s="50">
        <v>51318.184939366438</v>
      </c>
      <c r="AX22" s="50">
        <v>50764.505487073431</v>
      </c>
      <c r="AY22" s="50">
        <v>50030.585977942494</v>
      </c>
      <c r="AZ22" s="50">
        <v>52929.094169181299</v>
      </c>
      <c r="BA22" s="50">
        <v>56576.152682602275</v>
      </c>
      <c r="BB22" s="50">
        <v>51858.697946251435</v>
      </c>
      <c r="BC22" s="50">
        <v>33312.295879872443</v>
      </c>
      <c r="BD22" s="50">
        <v>39325.460083430778</v>
      </c>
      <c r="BE22" s="50">
        <v>42050.318770067905</v>
      </c>
      <c r="BF22" s="50">
        <v>39537.57084965051</v>
      </c>
      <c r="BG22" s="50">
        <v>43745.765662515732</v>
      </c>
      <c r="BH22" s="50">
        <v>44393.452555475225</v>
      </c>
      <c r="BI22" s="50">
        <v>50584.101004408556</v>
      </c>
      <c r="BJ22" s="50">
        <v>47737.440989126626</v>
      </c>
      <c r="BK22" s="50">
        <v>49941.510198087766</v>
      </c>
      <c r="BL22" s="50">
        <v>53341.689947222912</v>
      </c>
      <c r="BM22" s="50">
        <v>55483.326313809725</v>
      </c>
      <c r="BN22" s="50">
        <v>51733.674462917763</v>
      </c>
      <c r="BO22" s="50">
        <v>51429.161140853015</v>
      </c>
      <c r="BP22" s="50">
        <v>55292.086101971407</v>
      </c>
      <c r="BQ22" s="50">
        <v>59400.683994305706</v>
      </c>
      <c r="BR22" s="50">
        <v>57354.098270579903</v>
      </c>
      <c r="BS22" s="50">
        <v>55786.392424107835</v>
      </c>
      <c r="BT22" s="50">
        <v>57132.628409185992</v>
      </c>
    </row>
    <row r="24" spans="1:72" ht="15" customHeight="1" x14ac:dyDescent="0.2">
      <c r="A24" s="32" t="s">
        <v>116</v>
      </c>
    </row>
  </sheetData>
  <pageMargins left="0.23622047244094491" right="0.70866141732283472" top="0.74803149606299213" bottom="0.74803149606299213" header="0.31496062992125984" footer="0.31496062992125984"/>
  <pageSetup paperSize="9" scale="49" orientation="portrait" r:id="rId1"/>
  <headerFooter>
    <oddHeader>&amp;C&amp;G</oddHeader>
  </headerFooter>
  <colBreaks count="3" manualBreakCount="3">
    <brk id="13" max="1048575" man="1"/>
    <brk id="29" max="1048575" man="1"/>
    <brk id="45" max="1048575" man="1"/>
  </colBreaks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25"/>
  <sheetViews>
    <sheetView showGridLines="0" view="pageLayout" zoomScaleNormal="100" workbookViewId="0">
      <selection activeCell="BO29" sqref="BO29"/>
    </sheetView>
  </sheetViews>
  <sheetFormatPr defaultColWidth="8.7109375" defaultRowHeight="15" customHeight="1" x14ac:dyDescent="0.2"/>
  <cols>
    <col min="1" max="1" width="45.140625" style="1" bestFit="1" customWidth="1"/>
    <col min="2" max="2" width="8.140625" style="1" bestFit="1" customWidth="1"/>
    <col min="3" max="3" width="8.7109375" style="1" bestFit="1" customWidth="1"/>
    <col min="4" max="4" width="9.28515625" style="1" bestFit="1" customWidth="1"/>
    <col min="5" max="5" width="9.42578125" style="1" bestFit="1" customWidth="1"/>
    <col min="6" max="6" width="8.140625" style="1" bestFit="1" customWidth="1"/>
    <col min="7" max="7" width="8.7109375" style="1" bestFit="1" customWidth="1"/>
    <col min="8" max="8" width="9.28515625" style="1" bestFit="1" customWidth="1"/>
    <col min="9" max="9" width="9.42578125" style="1" bestFit="1" customWidth="1"/>
    <col min="10" max="10" width="8.140625" style="1" bestFit="1" customWidth="1"/>
    <col min="11" max="11" width="8.7109375" style="1" bestFit="1" customWidth="1"/>
    <col min="12" max="12" width="9.28515625" style="1" bestFit="1" customWidth="1"/>
    <col min="13" max="13" width="9.42578125" style="1" bestFit="1" customWidth="1"/>
    <col min="14" max="14" width="8.140625" style="1" bestFit="1" customWidth="1"/>
    <col min="15" max="15" width="8.7109375" style="1" bestFit="1" customWidth="1"/>
    <col min="16" max="16" width="9.28515625" style="1" bestFit="1" customWidth="1"/>
    <col min="17" max="17" width="9.42578125" style="1" bestFit="1" customWidth="1"/>
    <col min="18" max="18" width="8.140625" style="1" bestFit="1" customWidth="1"/>
    <col min="19" max="19" width="8.7109375" style="1" bestFit="1" customWidth="1"/>
    <col min="20" max="20" width="9.28515625" style="1" bestFit="1" customWidth="1"/>
    <col min="21" max="21" width="9.42578125" style="1" bestFit="1" customWidth="1"/>
    <col min="22" max="22" width="8.140625" style="1" bestFit="1" customWidth="1"/>
    <col min="23" max="23" width="8.7109375" style="1" bestFit="1" customWidth="1"/>
    <col min="24" max="24" width="9.28515625" style="1" bestFit="1" customWidth="1"/>
    <col min="25" max="25" width="9.42578125" style="1" bestFit="1" customWidth="1"/>
    <col min="26" max="26" width="8.140625" style="1" bestFit="1" customWidth="1"/>
    <col min="27" max="27" width="8.7109375" style="1" bestFit="1" customWidth="1"/>
    <col min="28" max="28" width="9.28515625" style="1" bestFit="1" customWidth="1"/>
    <col min="29" max="29" width="9.42578125" style="1" bestFit="1" customWidth="1"/>
    <col min="30" max="30" width="8.140625" style="1" bestFit="1" customWidth="1"/>
    <col min="31" max="31" width="8.7109375" style="1" bestFit="1" customWidth="1"/>
    <col min="32" max="32" width="9.28515625" style="1" bestFit="1" customWidth="1"/>
    <col min="33" max="33" width="9.42578125" style="1" bestFit="1" customWidth="1"/>
    <col min="34" max="34" width="8.140625" style="1" bestFit="1" customWidth="1"/>
    <col min="35" max="35" width="8.7109375" style="1" bestFit="1" customWidth="1"/>
    <col min="36" max="36" width="9.28515625" style="1" bestFit="1" customWidth="1"/>
    <col min="37" max="37" width="9.42578125" style="1" bestFit="1" customWidth="1"/>
    <col min="38" max="38" width="8.140625" style="1" bestFit="1" customWidth="1"/>
    <col min="39" max="39" width="8.7109375" style="1" bestFit="1" customWidth="1"/>
    <col min="40" max="40" width="9.28515625" style="1" bestFit="1" customWidth="1"/>
    <col min="41" max="41" width="9.42578125" style="1" bestFit="1" customWidth="1"/>
    <col min="42" max="42" width="8.140625" style="1" bestFit="1" customWidth="1"/>
    <col min="43" max="43" width="8.7109375" style="1" bestFit="1" customWidth="1"/>
    <col min="44" max="44" width="9.28515625" style="1" bestFit="1" customWidth="1"/>
    <col min="45" max="45" width="9.42578125" style="1" bestFit="1" customWidth="1"/>
    <col min="46" max="46" width="8.140625" style="1" bestFit="1" customWidth="1"/>
    <col min="47" max="47" width="8.7109375" style="1" bestFit="1" customWidth="1"/>
    <col min="48" max="48" width="9.28515625" style="1" bestFit="1" customWidth="1"/>
    <col min="49" max="49" width="9.42578125" style="1" bestFit="1" customWidth="1"/>
    <col min="50" max="50" width="8.140625" style="1" bestFit="1" customWidth="1"/>
    <col min="51" max="51" width="8.7109375" style="1" bestFit="1" customWidth="1"/>
    <col min="52" max="52" width="9.28515625" style="1" bestFit="1" customWidth="1"/>
    <col min="53" max="53" width="9.42578125" style="1" bestFit="1" customWidth="1"/>
    <col min="54" max="54" width="8.140625" style="1" bestFit="1" customWidth="1"/>
    <col min="55" max="55" width="8.7109375" style="1" bestFit="1" customWidth="1"/>
    <col min="56" max="56" width="9.28515625" style="1" bestFit="1" customWidth="1"/>
    <col min="57" max="57" width="9.42578125" style="1" bestFit="1" customWidth="1"/>
    <col min="58" max="58" width="8.42578125" style="1" bestFit="1" customWidth="1"/>
    <col min="59" max="59" width="8.7109375" style="1" bestFit="1" customWidth="1"/>
    <col min="60" max="60" width="9.28515625" style="1" bestFit="1" customWidth="1"/>
    <col min="61" max="61" width="9.42578125" style="1" bestFit="1" customWidth="1"/>
    <col min="62" max="16384" width="8.7109375" style="1"/>
  </cols>
  <sheetData>
    <row r="1" spans="1:68" ht="15" customHeight="1" x14ac:dyDescent="0.25">
      <c r="A1" s="53" t="s">
        <v>156</v>
      </c>
    </row>
    <row r="2" spans="1:68" ht="15" customHeight="1" x14ac:dyDescent="0.25">
      <c r="A2" s="38" t="s">
        <v>0</v>
      </c>
      <c r="B2" s="22" t="s">
        <v>5</v>
      </c>
      <c r="C2" s="22" t="s">
        <v>6</v>
      </c>
      <c r="D2" s="22" t="s">
        <v>7</v>
      </c>
      <c r="E2" s="22" t="s">
        <v>8</v>
      </c>
      <c r="F2" s="22" t="s">
        <v>9</v>
      </c>
      <c r="G2" s="22" t="s">
        <v>10</v>
      </c>
      <c r="H2" s="22" t="s">
        <v>11</v>
      </c>
      <c r="I2" s="22" t="s">
        <v>12</v>
      </c>
      <c r="J2" s="22" t="s">
        <v>13</v>
      </c>
      <c r="K2" s="22" t="s">
        <v>14</v>
      </c>
      <c r="L2" s="22" t="s">
        <v>15</v>
      </c>
      <c r="M2" s="22" t="s">
        <v>16</v>
      </c>
      <c r="N2" s="22" t="s">
        <v>17</v>
      </c>
      <c r="O2" s="22" t="s">
        <v>18</v>
      </c>
      <c r="P2" s="22" t="s">
        <v>19</v>
      </c>
      <c r="Q2" s="22" t="s">
        <v>20</v>
      </c>
      <c r="R2" s="22" t="s">
        <v>21</v>
      </c>
      <c r="S2" s="22" t="s">
        <v>22</v>
      </c>
      <c r="T2" s="22" t="s">
        <v>23</v>
      </c>
      <c r="U2" s="22" t="s">
        <v>24</v>
      </c>
      <c r="V2" s="22" t="s">
        <v>25</v>
      </c>
      <c r="W2" s="22" t="s">
        <v>26</v>
      </c>
      <c r="X2" s="22" t="s">
        <v>27</v>
      </c>
      <c r="Y2" s="22" t="s">
        <v>28</v>
      </c>
      <c r="Z2" s="22" t="s">
        <v>29</v>
      </c>
      <c r="AA2" s="22" t="s">
        <v>30</v>
      </c>
      <c r="AB2" s="22" t="s">
        <v>31</v>
      </c>
      <c r="AC2" s="22" t="s">
        <v>32</v>
      </c>
      <c r="AD2" s="22" t="s">
        <v>33</v>
      </c>
      <c r="AE2" s="22" t="s">
        <v>34</v>
      </c>
      <c r="AF2" s="22" t="s">
        <v>35</v>
      </c>
      <c r="AG2" s="22" t="s">
        <v>36</v>
      </c>
      <c r="AH2" s="22" t="s">
        <v>37</v>
      </c>
      <c r="AI2" s="22" t="s">
        <v>38</v>
      </c>
      <c r="AJ2" s="22" t="s">
        <v>39</v>
      </c>
      <c r="AK2" s="22" t="s">
        <v>40</v>
      </c>
      <c r="AL2" s="22" t="s">
        <v>41</v>
      </c>
      <c r="AM2" s="22" t="s">
        <v>42</v>
      </c>
      <c r="AN2" s="22" t="s">
        <v>43</v>
      </c>
      <c r="AO2" s="22" t="s">
        <v>44</v>
      </c>
      <c r="AP2" s="22" t="s">
        <v>45</v>
      </c>
      <c r="AQ2" s="22" t="s">
        <v>46</v>
      </c>
      <c r="AR2" s="22" t="s">
        <v>47</v>
      </c>
      <c r="AS2" s="22" t="s">
        <v>48</v>
      </c>
      <c r="AT2" s="22" t="s">
        <v>49</v>
      </c>
      <c r="AU2" s="22" t="s">
        <v>50</v>
      </c>
      <c r="AV2" s="22" t="s">
        <v>51</v>
      </c>
      <c r="AW2" s="22" t="s">
        <v>52</v>
      </c>
      <c r="AX2" s="39" t="s">
        <v>53</v>
      </c>
      <c r="AY2" s="39" t="s">
        <v>54</v>
      </c>
      <c r="AZ2" s="39" t="s">
        <v>55</v>
      </c>
      <c r="BA2" s="39" t="s">
        <v>56</v>
      </c>
      <c r="BB2" s="39" t="s">
        <v>57</v>
      </c>
      <c r="BC2" s="39" t="s">
        <v>58</v>
      </c>
      <c r="BD2" s="39" t="s">
        <v>59</v>
      </c>
      <c r="BE2" s="39" t="s">
        <v>60</v>
      </c>
      <c r="BF2" s="39" t="s">
        <v>61</v>
      </c>
      <c r="BG2" s="39" t="s">
        <v>62</v>
      </c>
      <c r="BH2" s="39" t="s">
        <v>63</v>
      </c>
      <c r="BI2" s="39" t="s">
        <v>64</v>
      </c>
      <c r="BJ2" s="39" t="s">
        <v>123</v>
      </c>
      <c r="BK2" s="39" t="s">
        <v>125</v>
      </c>
      <c r="BL2" s="39" t="s">
        <v>128</v>
      </c>
      <c r="BM2" s="39" t="s">
        <v>135</v>
      </c>
      <c r="BN2" s="39" t="s">
        <v>144</v>
      </c>
      <c r="BO2" s="39" t="s">
        <v>147</v>
      </c>
      <c r="BP2" s="39" t="s">
        <v>147</v>
      </c>
    </row>
    <row r="3" spans="1:68" ht="15" customHeight="1" x14ac:dyDescent="0.2">
      <c r="A3" s="41" t="s">
        <v>65</v>
      </c>
      <c r="B3" s="54">
        <f>(PIB_ENC[[#This Row],[2008:I]]/PIB_ENC[[#This Row],[2007:I]]-1)*100</f>
        <v>6.0104314200661202</v>
      </c>
      <c r="C3" s="54">
        <f>(PIB_ENC[[#This Row],[2008:II]]/PIB_ENC[[#This Row],[2007:II]]-1)*100</f>
        <v>-7.3443126277781161</v>
      </c>
      <c r="D3" s="54">
        <f>(PIB_ENC[[#This Row],[2008:III]]/PIB_ENC[[#This Row],[2007:III]]-1)*100</f>
        <v>4.7896773286604244</v>
      </c>
      <c r="E3" s="54">
        <f>(PIB_ENC[[#This Row],[2008:IV]]/PIB_ENC[[#This Row],[2007:IV]]-1)*100</f>
        <v>14.772130168619956</v>
      </c>
      <c r="F3" s="54">
        <f>(PIB_ENC[[#This Row],[2009:I]]/PIB_ENC[[#This Row],[2008:I]]-1)*100</f>
        <v>10.106678097575085</v>
      </c>
      <c r="G3" s="54">
        <f>(PIB_ENC[[#This Row],[2009:II]]/PIB_ENC[[#This Row],[2008:II]]-1)*100</f>
        <v>21.370024400890642</v>
      </c>
      <c r="H3" s="54">
        <f>(PIB_ENC[[#This Row],[2009:III]]/PIB_ENC[[#This Row],[2008:III]]-1)*100</f>
        <v>0.37325917001713727</v>
      </c>
      <c r="I3" s="54">
        <f>(PIB_ENC[[#This Row],[2009:IV]]/PIB_ENC[[#This Row],[2008:IV]]-1)*100</f>
        <v>9.6610458558396459</v>
      </c>
      <c r="J3" s="54">
        <f>(PIB_ENC[[#This Row],[2010:I]]/PIB_ENC[[#This Row],[2009:I]]-1)*100</f>
        <v>21.740858710028888</v>
      </c>
      <c r="K3" s="54">
        <f>(PIB_ENC[[#This Row],[2010:II]]/PIB_ENC[[#This Row],[2009:II]]-1)*100</f>
        <v>-9.272132950219703</v>
      </c>
      <c r="L3" s="54">
        <f>(PIB_ENC[[#This Row],[2010:III]]/PIB_ENC[[#This Row],[2009:III]]-1)*100</f>
        <v>-19.034185863206076</v>
      </c>
      <c r="M3" s="54">
        <f>(PIB_ENC[[#This Row],[2010:IV]]/PIB_ENC[[#This Row],[2009:IV]]-1)*100</f>
        <v>-22.792712512945112</v>
      </c>
      <c r="N3" s="54">
        <f>(PIB_ENC[[#This Row],[2011:I]]/PIB_ENC[[#This Row],[2010:I]]-1)*100</f>
        <v>-8.7319062253172319</v>
      </c>
      <c r="O3" s="54">
        <f>(PIB_ENC[[#This Row],[2011:II]]/PIB_ENC[[#This Row],[2010:II]]-1)*100</f>
        <v>29.089674281883248</v>
      </c>
      <c r="P3" s="54">
        <f>(PIB_ENC[[#This Row],[2011:III]]/PIB_ENC[[#This Row],[2010:III]]-1)*100</f>
        <v>11.735417774271696</v>
      </c>
      <c r="Q3" s="54">
        <f>(PIB_ENC[[#This Row],[2011:IV]]/PIB_ENC[[#This Row],[2010:IV]]-1)*100</f>
        <v>10.975392048921439</v>
      </c>
      <c r="R3" s="54">
        <f>(PIB_ENC[[#This Row],[2012:I]]/PIB_ENC[[#This Row],[2011:I]]-1)*100</f>
        <v>3.7216961546495675</v>
      </c>
      <c r="S3" s="54">
        <f>(PIB_ENC[[#This Row],[2012:II]]/PIB_ENC[[#This Row],[2011:II]]-1)*100</f>
        <v>4.6113952283891146</v>
      </c>
      <c r="T3" s="54">
        <f>(PIB_ENC[[#This Row],[2012:III]]/PIB_ENC[[#This Row],[2011:III]]-1)*100</f>
        <v>12.125813322283175</v>
      </c>
      <c r="U3" s="54">
        <f>(PIB_ENC[[#This Row],[2012:IV]]/PIB_ENC[[#This Row],[2011:IV]]-1)*100</f>
        <v>16.933417991528898</v>
      </c>
      <c r="V3" s="54">
        <f>(PIB_ENC[[#This Row],[2013:I]]/PIB_ENC[[#This Row],[2012:I]]-1)*100</f>
        <v>-0.43964719632355598</v>
      </c>
      <c r="W3" s="54">
        <f>(PIB_ENC[[#This Row],[2013:II]]/PIB_ENC[[#This Row],[2012:II]]-1)*100</f>
        <v>0.13580897786267254</v>
      </c>
      <c r="X3" s="54">
        <f>(PIB_ENC[[#This Row],[2013:III]]/PIB_ENC[[#This Row],[2012:III]]-1)*100</f>
        <v>-8.9452525481194201</v>
      </c>
      <c r="Y3" s="54">
        <f>(PIB_ENC[[#This Row],[2013:IV]]/PIB_ENC[[#This Row],[2012:IV]]-1)*100</f>
        <v>-8.1802708790497558</v>
      </c>
      <c r="Z3" s="54">
        <f>(PIB_ENC[[#This Row],[2014:I]]/PIB_ENC[[#This Row],[2013:I]]-1)*100</f>
        <v>-4.8999321260976174</v>
      </c>
      <c r="AA3" s="54">
        <f>(PIB_ENC[[#This Row],[2014:II]]/PIB_ENC[[#This Row],[2013:II]]-1)*100</f>
        <v>3.2280512491831059</v>
      </c>
      <c r="AB3" s="54">
        <f>(PIB_ENC[[#This Row],[2014:III]]/PIB_ENC[[#This Row],[2013:III]]-1)*100</f>
        <v>12.299973099221884</v>
      </c>
      <c r="AC3" s="54">
        <f>(PIB_ENC[[#This Row],[2014:IV]]/PIB_ENC[[#This Row],[2013:IV]]-1)*100</f>
        <v>0.52818261211782236</v>
      </c>
      <c r="AD3" s="54">
        <f>(PIB_ENC[[#This Row],[2015:I]]/PIB_ENC[[#This Row],[2014:I]]-1)*100</f>
        <v>10.136427742562958</v>
      </c>
      <c r="AE3" s="54">
        <f>(PIB_ENC[[#This Row],[2015:II]]/PIB_ENC[[#This Row],[2014:II]]-1)*100</f>
        <v>-0.51463920471516156</v>
      </c>
      <c r="AF3" s="54">
        <f>(PIB_ENC[[#This Row],[2015:III]]/PIB_ENC[[#This Row],[2014:III]]-1)*100</f>
        <v>-5.4158354132335269</v>
      </c>
      <c r="AG3" s="54">
        <f>(PIB_ENC[[#This Row],[2015:IV]]/PIB_ENC[[#This Row],[2014:IV]]-1)*100</f>
        <v>24.685871303240916</v>
      </c>
      <c r="AH3" s="54">
        <f>(PIB_ENC[[#This Row],[2016:I]]/PIB_ENC[[#This Row],[2015:I]]-1)*100</f>
        <v>7.1119690458344875</v>
      </c>
      <c r="AI3" s="54">
        <f>(PIB_ENC[[#This Row],[2016:II]]/PIB_ENC[[#This Row],[2015:II]]-1)*100</f>
        <v>-6.2353096445492024</v>
      </c>
      <c r="AJ3" s="54">
        <f>(PIB_ENC[[#This Row],[2016:III]]/PIB_ENC[[#This Row],[2015:III]]-1)*100</f>
        <v>30.601191221230707</v>
      </c>
      <c r="AK3" s="54">
        <f>(PIB_ENC[[#This Row],[2016:IV]]/PIB_ENC[[#This Row],[2015:IV]]-1)*100</f>
        <v>17.904931848473971</v>
      </c>
      <c r="AL3" s="54">
        <f>(PIB_ENC[[#This Row],[2017:I]]/PIB_ENC[[#This Row],[2016:I]]-1)*100</f>
        <v>-17.927994693961413</v>
      </c>
      <c r="AM3" s="54">
        <f>(PIB_ENC[[#This Row],[2017:II]]/PIB_ENC[[#This Row],[2016:II]]-1)*100</f>
        <v>-11.981604854900596</v>
      </c>
      <c r="AN3" s="54">
        <f>(PIB_ENC[[#This Row],[2017:III]]/PIB_ENC[[#This Row],[2016:III]]-1)*100</f>
        <v>-6.2427896091479589</v>
      </c>
      <c r="AO3" s="54">
        <f>(PIB_ENC[[#This Row],[2017:IV]]/PIB_ENC[[#This Row],[2016:IV]]-1)*100</f>
        <v>-22.020813029367957</v>
      </c>
      <c r="AP3" s="54">
        <f>(PIB_ENC[[#This Row],[2018:I]]/PIB_ENC[[#This Row],[2017:I]]-1)*100</f>
        <v>-20.888246092621067</v>
      </c>
      <c r="AQ3" s="54">
        <f>(PIB_ENC[[#This Row],[2018:II]]/PIB_ENC[[#This Row],[2017:II]]-1)*100</f>
        <v>-18.787357822732009</v>
      </c>
      <c r="AR3" s="54">
        <f>(PIB_ENC[[#This Row],[2018:III]]/PIB_ENC[[#This Row],[2017:III]]-1)*100</f>
        <v>5.6627847523058383</v>
      </c>
      <c r="AS3" s="54">
        <f>(PIB_ENC[[#This Row],[2018:IV]]/PIB_ENC[[#This Row],[2017:IV]]-1)*100</f>
        <v>-30.372765416929816</v>
      </c>
      <c r="AT3" s="54">
        <f>(PIB_ENC[[#This Row],[2019:I]]/PIB_ENC[[#This Row],[2018:I]]-1)*100</f>
        <v>-22.284821437357916</v>
      </c>
      <c r="AU3" s="54">
        <f>(PIB_ENC[[#This Row],[2019:II]]/PIB_ENC[[#This Row],[2018:II]]-1)*100</f>
        <v>-22.98724631354062</v>
      </c>
      <c r="AV3" s="54">
        <f>(PIB_ENC[[#This Row],[2019:III]]/PIB_ENC[[#This Row],[2018:III]]-1)*100</f>
        <v>-5.0580945302505009</v>
      </c>
      <c r="AW3" s="54">
        <f>(PIB_ENC[[#This Row],[2019:IV]]/PIB_ENC[[#This Row],[2018:IV]]-1)*100</f>
        <v>59.753225266570212</v>
      </c>
      <c r="AX3" s="54">
        <f>(PIB_ENC[[#This Row],[2020:I]]/PIB_ENC[[#This Row],[2019:I]]-1)*100</f>
        <v>59.913012162165913</v>
      </c>
      <c r="AY3" s="54">
        <f>(PIB_ENC[[#This Row],[2020:II]]/PIB_ENC[[#This Row],[2019:II]]-1)*100</f>
        <v>36.514202759944567</v>
      </c>
      <c r="AZ3" s="54">
        <f>(PIB_ENC[[#This Row],[2020:III]]/PIB_ENC[[#This Row],[2019:III]]-1)*100</f>
        <v>4.0521373948711137</v>
      </c>
      <c r="BA3" s="54">
        <f>(PIB_ENC[[#This Row],[2020:IV]]/PIB_ENC[[#This Row],[2019:IV]]-1)*100</f>
        <v>-6.8607527692598147</v>
      </c>
      <c r="BB3" s="54">
        <f>(PIB_ENC[[#This Row],[2021:I]]/PIB_ENC[[#This Row],[2020:I]]-1)*100</f>
        <v>-2.7759849767993727</v>
      </c>
      <c r="BC3" s="54">
        <f>(PIB_ENC[[#This Row],[2021:II]]/PIB_ENC[[#This Row],[2020:II]]-1)*100</f>
        <v>-13.096261242267559</v>
      </c>
      <c r="BD3" s="54">
        <f>(PIB_ENC[[#This Row],[2021:III]]/PIB_ENC[[#This Row],[2020:III]]-1)*100</f>
        <v>3.3022531684173018</v>
      </c>
      <c r="BE3" s="54">
        <f>(PIB_ENC[[#This Row],[2021:IV]]/PIB_ENC[[#This Row],[2020:IV]]-1)*100</f>
        <v>-12.519079582116156</v>
      </c>
      <c r="BF3" s="54">
        <f>(PIB_ENC[[#This Row],[2022:I]]/PIB_ENC[[#This Row],[2021:I]]-1)*100</f>
        <v>-20.669213994822076</v>
      </c>
      <c r="BG3" s="54">
        <f>(PIB_ENC[[#This Row],[2022:II]]/PIB_ENC[[#This Row],[2021:II]]-1)*100</f>
        <v>-0.94995206934128662</v>
      </c>
      <c r="BH3" s="54">
        <f>(PIB_ENC[[#This Row],[2022:III]]/PIB_ENC[[#This Row],[2021:III]]-1)*100</f>
        <v>-9.6576187365907238</v>
      </c>
      <c r="BI3" s="54">
        <f>(PIB_ENC[[#This Row],[2022:IV]]/PIB_ENC[[#This Row],[2021:IV]]-1)*100</f>
        <v>6.0865240249571961</v>
      </c>
      <c r="BJ3" s="54">
        <f>(PIB_ENC[[#This Row],[2023:I]]/PIB_ENC[[#This Row],[2022:I]]-1)*100</f>
        <v>-4.6263105987193409</v>
      </c>
      <c r="BK3" s="54">
        <f>(PIB_ENC[[#This Row],[2023:II]]/PIB_ENC[[#This Row],[2022:II]]-1)*100</f>
        <v>-21.227933171671232</v>
      </c>
      <c r="BL3" s="54">
        <f>(PIB_ENC[[#This Row],[2023:III]]/PIB_ENC[[#This Row],[2022:III]]-1)*100</f>
        <v>-8.1618784717816588</v>
      </c>
      <c r="BM3" s="54">
        <f>(PIB_ENC[[#This Row],[2023:IV]]/PIB_ENC[[#This Row],[2022:IV]]-1)*100</f>
        <v>-16.907805368351024</v>
      </c>
      <c r="BN3" s="54">
        <f>(PIB_ENC[[#This Row],[2024:I]]/PIB_ENC[[#This Row],[2023:I]]-1)*100</f>
        <v>18.929766597488907</v>
      </c>
      <c r="BO3" s="54">
        <f>(PIB_ENC[[#This Row],[2024:II]]/PIB_ENC[[#This Row],[2023:II]]-1)*100</f>
        <v>2.6714044990437946</v>
      </c>
      <c r="BP3" s="54">
        <f>(PIB_ENC[[#This Row],[2024:III]]/PIB_ENC[[#This Row],[2023:III]]-1)*100</f>
        <v>19.552997410091621</v>
      </c>
    </row>
    <row r="4" spans="1:68" ht="15" customHeight="1" x14ac:dyDescent="0.2">
      <c r="A4" s="44" t="s">
        <v>117</v>
      </c>
      <c r="B4" s="55">
        <f>(PIB_ENC[[#This Row],[2008:I]]/PIB_ENC[[#This Row],[2007:I]]-1)*100</f>
        <v>-10.666574438553521</v>
      </c>
      <c r="C4" s="55">
        <f>(PIB_ENC[[#This Row],[2008:II]]/PIB_ENC[[#This Row],[2007:II]]-1)*100</f>
        <v>-18.924711947211769</v>
      </c>
      <c r="D4" s="55">
        <f>(PIB_ENC[[#This Row],[2008:III]]/PIB_ENC[[#This Row],[2007:III]]-1)*100</f>
        <v>-37.9011755739064</v>
      </c>
      <c r="E4" s="55">
        <f>(PIB_ENC[[#This Row],[2008:IV]]/PIB_ENC[[#This Row],[2007:IV]]-1)*100</f>
        <v>-14.25220079127425</v>
      </c>
      <c r="F4" s="55">
        <f>(PIB_ENC[[#This Row],[2009:I]]/PIB_ENC[[#This Row],[2008:I]]-1)*100</f>
        <v>13.560046008657501</v>
      </c>
      <c r="G4" s="55">
        <f>(PIB_ENC[[#This Row],[2009:II]]/PIB_ENC[[#This Row],[2008:II]]-1)*100</f>
        <v>31.271716369486047</v>
      </c>
      <c r="H4" s="55">
        <f>(PIB_ENC[[#This Row],[2009:III]]/PIB_ENC[[#This Row],[2008:III]]-1)*100</f>
        <v>64.654281957433398</v>
      </c>
      <c r="I4" s="55">
        <f>(PIB_ENC[[#This Row],[2009:IV]]/PIB_ENC[[#This Row],[2008:IV]]-1)*100</f>
        <v>55.073937228815126</v>
      </c>
      <c r="J4" s="55">
        <f>(PIB_ENC[[#This Row],[2010:I]]/PIB_ENC[[#This Row],[2009:I]]-1)*100</f>
        <v>11.803845428654046</v>
      </c>
      <c r="K4" s="55">
        <f>(PIB_ENC[[#This Row],[2010:II]]/PIB_ENC[[#This Row],[2009:II]]-1)*100</f>
        <v>5.136220329395047</v>
      </c>
      <c r="L4" s="55">
        <f>(PIB_ENC[[#This Row],[2010:III]]/PIB_ENC[[#This Row],[2009:III]]-1)*100</f>
        <v>7.9005893119315829</v>
      </c>
      <c r="M4" s="55">
        <f>(PIB_ENC[[#This Row],[2010:IV]]/PIB_ENC[[#This Row],[2009:IV]]-1)*100</f>
        <v>-8.3716177426805256</v>
      </c>
      <c r="N4" s="55">
        <f>(PIB_ENC[[#This Row],[2011:I]]/PIB_ENC[[#This Row],[2010:I]]-1)*100</f>
        <v>-37.641594365647549</v>
      </c>
      <c r="O4" s="55">
        <f>(PIB_ENC[[#This Row],[2011:II]]/PIB_ENC[[#This Row],[2010:II]]-1)*100</f>
        <v>-37.514279225299283</v>
      </c>
      <c r="P4" s="55">
        <f>(PIB_ENC[[#This Row],[2011:III]]/PIB_ENC[[#This Row],[2010:III]]-1)*100</f>
        <v>-43.63113626279501</v>
      </c>
      <c r="Q4" s="55">
        <f>(PIB_ENC[[#This Row],[2011:IV]]/PIB_ENC[[#This Row],[2010:IV]]-1)*100</f>
        <v>-9.6344254973482428</v>
      </c>
      <c r="R4" s="55">
        <f>(PIB_ENC[[#This Row],[2012:I]]/PIB_ENC[[#This Row],[2011:I]]-1)*100</f>
        <v>38.576557702748062</v>
      </c>
      <c r="S4" s="55">
        <f>(PIB_ENC[[#This Row],[2012:II]]/PIB_ENC[[#This Row],[2011:II]]-1)*100</f>
        <v>55.114313650993438</v>
      </c>
      <c r="T4" s="55">
        <f>(PIB_ENC[[#This Row],[2012:III]]/PIB_ENC[[#This Row],[2011:III]]-1)*100</f>
        <v>59.360246854862012</v>
      </c>
      <c r="U4" s="55">
        <f>(PIB_ENC[[#This Row],[2012:IV]]/PIB_ENC[[#This Row],[2011:IV]]-1)*100</f>
        <v>-9.1184398937416926</v>
      </c>
      <c r="V4" s="55">
        <f>(PIB_ENC[[#This Row],[2013:I]]/PIB_ENC[[#This Row],[2012:I]]-1)*100</f>
        <v>21.512445041100637</v>
      </c>
      <c r="W4" s="55">
        <f>(PIB_ENC[[#This Row],[2013:II]]/PIB_ENC[[#This Row],[2012:II]]-1)*100</f>
        <v>8.485191057228981</v>
      </c>
      <c r="X4" s="55">
        <f>(PIB_ENC[[#This Row],[2013:III]]/PIB_ENC[[#This Row],[2012:III]]-1)*100</f>
        <v>15.633377873095956</v>
      </c>
      <c r="Y4" s="55">
        <f>(PIB_ENC[[#This Row],[2013:IV]]/PIB_ENC[[#This Row],[2012:IV]]-1)*100</f>
        <v>46.236849703564097</v>
      </c>
      <c r="Z4" s="55">
        <f>(PIB_ENC[[#This Row],[2014:I]]/PIB_ENC[[#This Row],[2013:I]]-1)*100</f>
        <v>-4.4838754398903831</v>
      </c>
      <c r="AA4" s="55">
        <f>(PIB_ENC[[#This Row],[2014:II]]/PIB_ENC[[#This Row],[2013:II]]-1)*100</f>
        <v>3.4937379214169173</v>
      </c>
      <c r="AB4" s="55">
        <f>(PIB_ENC[[#This Row],[2014:III]]/PIB_ENC[[#This Row],[2013:III]]-1)*100</f>
        <v>5.9361067333862927</v>
      </c>
      <c r="AC4" s="55">
        <f>(PIB_ENC[[#This Row],[2014:IV]]/PIB_ENC[[#This Row],[2013:IV]]-1)*100</f>
        <v>-4.028778358695007</v>
      </c>
      <c r="AD4" s="55">
        <f>(PIB_ENC[[#This Row],[2015:I]]/PIB_ENC[[#This Row],[2014:I]]-1)*100</f>
        <v>3.9767526877045878</v>
      </c>
      <c r="AE4" s="55">
        <f>(PIB_ENC[[#This Row],[2015:II]]/PIB_ENC[[#This Row],[2014:II]]-1)*100</f>
        <v>1.8743185055688061</v>
      </c>
      <c r="AF4" s="55">
        <f>(PIB_ENC[[#This Row],[2015:III]]/PIB_ENC[[#This Row],[2014:III]]-1)*100</f>
        <v>16.69999496641903</v>
      </c>
      <c r="AG4" s="55">
        <f>(PIB_ENC[[#This Row],[2015:IV]]/PIB_ENC[[#This Row],[2014:IV]]-1)*100</f>
        <v>45.574428912018462</v>
      </c>
      <c r="AH4" s="55">
        <f>(PIB_ENC[[#This Row],[2016:I]]/PIB_ENC[[#This Row],[2015:I]]-1)*100</f>
        <v>6.9194395991022395</v>
      </c>
      <c r="AI4" s="55">
        <f>(PIB_ENC[[#This Row],[2016:II]]/PIB_ENC[[#This Row],[2015:II]]-1)*100</f>
        <v>-6.8864551656615429</v>
      </c>
      <c r="AJ4" s="55">
        <f>(PIB_ENC[[#This Row],[2016:III]]/PIB_ENC[[#This Row],[2015:III]]-1)*100</f>
        <v>37.813588880517578</v>
      </c>
      <c r="AK4" s="55">
        <f>(PIB_ENC[[#This Row],[2016:IV]]/PIB_ENC[[#This Row],[2015:IV]]-1)*100</f>
        <v>-37.403753612604142</v>
      </c>
      <c r="AL4" s="55">
        <f>(PIB_ENC[[#This Row],[2017:I]]/PIB_ENC[[#This Row],[2016:I]]-1)*100</f>
        <v>21.497006267559993</v>
      </c>
      <c r="AM4" s="55">
        <f>(PIB_ENC[[#This Row],[2017:II]]/PIB_ENC[[#This Row],[2016:II]]-1)*100</f>
        <v>0.28997036676967625</v>
      </c>
      <c r="AN4" s="55">
        <f>(PIB_ENC[[#This Row],[2017:III]]/PIB_ENC[[#This Row],[2016:III]]-1)*100</f>
        <v>-26.083012460774992</v>
      </c>
      <c r="AO4" s="55">
        <f>(PIB_ENC[[#This Row],[2017:IV]]/PIB_ENC[[#This Row],[2016:IV]]-1)*100</f>
        <v>23.403154705816842</v>
      </c>
      <c r="AP4" s="55">
        <f>(PIB_ENC[[#This Row],[2018:I]]/PIB_ENC[[#This Row],[2017:I]]-1)*100</f>
        <v>-8.1213492699505512</v>
      </c>
      <c r="AQ4" s="55">
        <f>(PIB_ENC[[#This Row],[2018:II]]/PIB_ENC[[#This Row],[2017:II]]-1)*100</f>
        <v>-11.837838386396371</v>
      </c>
      <c r="AR4" s="55">
        <f>(PIB_ENC[[#This Row],[2018:III]]/PIB_ENC[[#This Row],[2017:III]]-1)*100</f>
        <v>20.522865325346352</v>
      </c>
      <c r="AS4" s="55">
        <f>(PIB_ENC[[#This Row],[2018:IV]]/PIB_ENC[[#This Row],[2017:IV]]-1)*100</f>
        <v>-4.9172724723307137</v>
      </c>
      <c r="AT4" s="55">
        <f>(PIB_ENC[[#This Row],[2019:I]]/PIB_ENC[[#This Row],[2018:I]]-1)*100</f>
        <v>15.396132943860596</v>
      </c>
      <c r="AU4" s="55">
        <f>(PIB_ENC[[#This Row],[2019:II]]/PIB_ENC[[#This Row],[2018:II]]-1)*100</f>
        <v>42.537580412675609</v>
      </c>
      <c r="AV4" s="55">
        <f>(PIB_ENC[[#This Row],[2019:III]]/PIB_ENC[[#This Row],[2018:III]]-1)*100</f>
        <v>-17.03192496453444</v>
      </c>
      <c r="AW4" s="55">
        <f>(PIB_ENC[[#This Row],[2019:IV]]/PIB_ENC[[#This Row],[2018:IV]]-1)*100</f>
        <v>-8.3903440339781028</v>
      </c>
      <c r="AX4" s="55">
        <f>(PIB_ENC[[#This Row],[2020:I]]/PIB_ENC[[#This Row],[2019:I]]-1)*100</f>
        <v>2.8271201340217988</v>
      </c>
      <c r="AY4" s="55">
        <f>(PIB_ENC[[#This Row],[2020:II]]/PIB_ENC[[#This Row],[2019:II]]-1)*100</f>
        <v>-18.029619878290216</v>
      </c>
      <c r="AZ4" s="55">
        <f>(PIB_ENC[[#This Row],[2020:III]]/PIB_ENC[[#This Row],[2019:III]]-1)*100</f>
        <v>13.169050952523452</v>
      </c>
      <c r="BA4" s="55">
        <f>(PIB_ENC[[#This Row],[2020:IV]]/PIB_ENC[[#This Row],[2019:IV]]-1)*100</f>
        <v>-11.770019694253941</v>
      </c>
      <c r="BB4" s="55">
        <f>(PIB_ENC[[#This Row],[2021:I]]/PIB_ENC[[#This Row],[2020:I]]-1)*100</f>
        <v>-29.986085891065617</v>
      </c>
      <c r="BC4" s="55">
        <f>(PIB_ENC[[#This Row],[2021:II]]/PIB_ENC[[#This Row],[2020:II]]-1)*100</f>
        <v>2.4149968455284165</v>
      </c>
      <c r="BD4" s="55">
        <f>(PIB_ENC[[#This Row],[2021:III]]/PIB_ENC[[#This Row],[2020:III]]-1)*100</f>
        <v>0.29490129575571178</v>
      </c>
      <c r="BE4" s="55">
        <f>(PIB_ENC[[#This Row],[2021:IV]]/PIB_ENC[[#This Row],[2020:IV]]-1)*100</f>
        <v>-6.9138899832090095</v>
      </c>
      <c r="BF4" s="55">
        <f>(PIB_ENC[[#This Row],[2022:I]]/PIB_ENC[[#This Row],[2021:I]]-1)*100</f>
        <v>16.431765360968775</v>
      </c>
      <c r="BG4" s="55">
        <f>(PIB_ENC[[#This Row],[2022:II]]/PIB_ENC[[#This Row],[2021:II]]-1)*100</f>
        <v>3.245284123287151</v>
      </c>
      <c r="BH4" s="55">
        <f>(PIB_ENC[[#This Row],[2022:III]]/PIB_ENC[[#This Row],[2021:III]]-1)*100</f>
        <v>-20.019619400291923</v>
      </c>
      <c r="BI4" s="55">
        <f>(PIB_ENC[[#This Row],[2022:IV]]/PIB_ENC[[#This Row],[2021:IV]]-1)*100</f>
        <v>-1.64534054269172</v>
      </c>
      <c r="BJ4" s="55">
        <f>(PIB_ENC[[#This Row],[2023:I]]/PIB_ENC[[#This Row],[2022:I]]-1)*100</f>
        <v>10.821662266662058</v>
      </c>
      <c r="BK4" s="55">
        <f>(PIB_ENC[[#This Row],[2023:II]]/PIB_ENC[[#This Row],[2022:II]]-1)*100</f>
        <v>15.909111809536626</v>
      </c>
      <c r="BL4" s="55">
        <f>(PIB_ENC[[#This Row],[2023:III]]/PIB_ENC[[#This Row],[2022:III]]-1)*100</f>
        <v>-11.615980668593206</v>
      </c>
      <c r="BM4" s="55">
        <f>(PIB_ENC[[#This Row],[2023:IV]]/PIB_ENC[[#This Row],[2022:IV]]-1)*100</f>
        <v>32.666298907701716</v>
      </c>
      <c r="BN4" s="55">
        <f>(PIB_ENC[[#This Row],[2024:I]]/PIB_ENC[[#This Row],[2023:I]]-1)*100</f>
        <v>3.4672294948380422</v>
      </c>
      <c r="BO4" s="55">
        <f>(PIB_ENC[[#This Row],[2024:II]]/PIB_ENC[[#This Row],[2023:II]]-1)*100</f>
        <v>-11.771584252640931</v>
      </c>
      <c r="BP4" s="55">
        <f>(PIB_ENC[[#This Row],[2024:III]]/PIB_ENC[[#This Row],[2023:III]]-1)*100</f>
        <v>-0.43733851321385853</v>
      </c>
    </row>
    <row r="5" spans="1:68" ht="15" customHeight="1" x14ac:dyDescent="0.2">
      <c r="A5" s="46" t="s">
        <v>66</v>
      </c>
      <c r="B5" s="56">
        <f>(PIB_ENC[[#This Row],[2008:I]]/PIB_ENC[[#This Row],[2007:I]]-1)*100</f>
        <v>35.896703192136179</v>
      </c>
      <c r="C5" s="56">
        <f>(PIB_ENC[[#This Row],[2008:II]]/PIB_ENC[[#This Row],[2007:II]]-1)*100</f>
        <v>3.8751468428899427</v>
      </c>
      <c r="D5" s="56">
        <f>(PIB_ENC[[#This Row],[2008:III]]/PIB_ENC[[#This Row],[2007:III]]-1)*100</f>
        <v>30.987346788976811</v>
      </c>
      <c r="E5" s="56">
        <f>(PIB_ENC[[#This Row],[2008:IV]]/PIB_ENC[[#This Row],[2007:IV]]-1)*100</f>
        <v>59.168413978584852</v>
      </c>
      <c r="F5" s="56">
        <f>(PIB_ENC[[#This Row],[2009:I]]/PIB_ENC[[#This Row],[2008:I]]-1)*100</f>
        <v>-12.187191839344768</v>
      </c>
      <c r="G5" s="56">
        <f>(PIB_ENC[[#This Row],[2009:II]]/PIB_ENC[[#This Row],[2008:II]]-1)*100</f>
        <v>-19.076211289033708</v>
      </c>
      <c r="H5" s="56">
        <f>(PIB_ENC[[#This Row],[2009:III]]/PIB_ENC[[#This Row],[2008:III]]-1)*100</f>
        <v>-10.374441925031219</v>
      </c>
      <c r="I5" s="56">
        <f>(PIB_ENC[[#This Row],[2009:IV]]/PIB_ENC[[#This Row],[2008:IV]]-1)*100</f>
        <v>-63.681999950756072</v>
      </c>
      <c r="J5" s="56">
        <f>(PIB_ENC[[#This Row],[2010:I]]/PIB_ENC[[#This Row],[2009:I]]-1)*100</f>
        <v>-28.578627707065262</v>
      </c>
      <c r="K5" s="56">
        <f>(PIB_ENC[[#This Row],[2010:II]]/PIB_ENC[[#This Row],[2009:II]]-1)*100</f>
        <v>15.676444016695278</v>
      </c>
      <c r="L5" s="56">
        <f>(PIB_ENC[[#This Row],[2010:III]]/PIB_ENC[[#This Row],[2009:III]]-1)*100</f>
        <v>-11.09861187815101</v>
      </c>
      <c r="M5" s="56">
        <f>(PIB_ENC[[#This Row],[2010:IV]]/PIB_ENC[[#This Row],[2009:IV]]-1)*100</f>
        <v>12.79082062520378</v>
      </c>
      <c r="N5" s="56">
        <f>(PIB_ENC[[#This Row],[2011:I]]/PIB_ENC[[#This Row],[2010:I]]-1)*100</f>
        <v>10.568809006704537</v>
      </c>
      <c r="O5" s="56">
        <f>(PIB_ENC[[#This Row],[2011:II]]/PIB_ENC[[#This Row],[2010:II]]-1)*100</f>
        <v>-20.831057033590874</v>
      </c>
      <c r="P5" s="56">
        <f>(PIB_ENC[[#This Row],[2011:III]]/PIB_ENC[[#This Row],[2010:III]]-1)*100</f>
        <v>-22.822340605159177</v>
      </c>
      <c r="Q5" s="56">
        <f>(PIB_ENC[[#This Row],[2011:IV]]/PIB_ENC[[#This Row],[2010:IV]]-1)*100</f>
        <v>-17.057318560302548</v>
      </c>
      <c r="R5" s="56">
        <f>(PIB_ENC[[#This Row],[2012:I]]/PIB_ENC[[#This Row],[2011:I]]-1)*100</f>
        <v>-37.763179859748817</v>
      </c>
      <c r="S5" s="56">
        <f>(PIB_ENC[[#This Row],[2012:II]]/PIB_ENC[[#This Row],[2011:II]]-1)*100</f>
        <v>-48.368094277791272</v>
      </c>
      <c r="T5" s="56">
        <f>(PIB_ENC[[#This Row],[2012:III]]/PIB_ENC[[#This Row],[2011:III]]-1)*100</f>
        <v>-28.804829744582705</v>
      </c>
      <c r="U5" s="56">
        <f>(PIB_ENC[[#This Row],[2012:IV]]/PIB_ENC[[#This Row],[2011:IV]]-1)*100</f>
        <v>-19.946330037400173</v>
      </c>
      <c r="V5" s="56">
        <f>(PIB_ENC[[#This Row],[2013:I]]/PIB_ENC[[#This Row],[2012:I]]-1)*100</f>
        <v>-19.193736491221348</v>
      </c>
      <c r="W5" s="56">
        <f>(PIB_ENC[[#This Row],[2013:II]]/PIB_ENC[[#This Row],[2012:II]]-1)*100</f>
        <v>44.767609769231534</v>
      </c>
      <c r="X5" s="56">
        <f>(PIB_ENC[[#This Row],[2013:III]]/PIB_ENC[[#This Row],[2012:III]]-1)*100</f>
        <v>28.433313201937118</v>
      </c>
      <c r="Y5" s="56">
        <f>(PIB_ENC[[#This Row],[2013:IV]]/PIB_ENC[[#This Row],[2012:IV]]-1)*100</f>
        <v>26.643073549327756</v>
      </c>
      <c r="Z5" s="56">
        <f>(PIB_ENC[[#This Row],[2014:I]]/PIB_ENC[[#This Row],[2013:I]]-1)*100</f>
        <v>43.547173896528982</v>
      </c>
      <c r="AA5" s="56">
        <f>(PIB_ENC[[#This Row],[2014:II]]/PIB_ENC[[#This Row],[2013:II]]-1)*100</f>
        <v>15.81474715013047</v>
      </c>
      <c r="AB5" s="56">
        <f>(PIB_ENC[[#This Row],[2014:III]]/PIB_ENC[[#This Row],[2013:III]]-1)*100</f>
        <v>-0.31573412155384561</v>
      </c>
      <c r="AC5" s="56">
        <f>(PIB_ENC[[#This Row],[2014:IV]]/PIB_ENC[[#This Row],[2013:IV]]-1)*100</f>
        <v>-17.390449486642556</v>
      </c>
      <c r="AD5" s="56">
        <f>(PIB_ENC[[#This Row],[2015:I]]/PIB_ENC[[#This Row],[2014:I]]-1)*100</f>
        <v>-10.917256844160161</v>
      </c>
      <c r="AE5" s="56">
        <f>(PIB_ENC[[#This Row],[2015:II]]/PIB_ENC[[#This Row],[2014:II]]-1)*100</f>
        <v>-32.323815714480176</v>
      </c>
      <c r="AF5" s="56">
        <f>(PIB_ENC[[#This Row],[2015:III]]/PIB_ENC[[#This Row],[2014:III]]-1)*100</f>
        <v>-43.205316930773805</v>
      </c>
      <c r="AG5" s="56">
        <f>(PIB_ENC[[#This Row],[2015:IV]]/PIB_ENC[[#This Row],[2014:IV]]-1)*100</f>
        <v>-26.597932270165746</v>
      </c>
      <c r="AH5" s="56">
        <f>(PIB_ENC[[#This Row],[2016:I]]/PIB_ENC[[#This Row],[2015:I]]-1)*100</f>
        <v>-26.91234816801127</v>
      </c>
      <c r="AI5" s="56">
        <f>(PIB_ENC[[#This Row],[2016:II]]/PIB_ENC[[#This Row],[2015:II]]-1)*100</f>
        <v>-12.859049927528831</v>
      </c>
      <c r="AJ5" s="56">
        <f>(PIB_ENC[[#This Row],[2016:III]]/PIB_ENC[[#This Row],[2015:III]]-1)*100</f>
        <v>18.913059829935762</v>
      </c>
      <c r="AK5" s="56">
        <f>(PIB_ENC[[#This Row],[2016:IV]]/PIB_ENC[[#This Row],[2015:IV]]-1)*100</f>
        <v>-8.846946596877082</v>
      </c>
      <c r="AL5" s="56">
        <f>(PIB_ENC[[#This Row],[2017:I]]/PIB_ENC[[#This Row],[2016:I]]-1)*100</f>
        <v>52.045508016902573</v>
      </c>
      <c r="AM5" s="56">
        <f>(PIB_ENC[[#This Row],[2017:II]]/PIB_ENC[[#This Row],[2016:II]]-1)*100</f>
        <v>-11.029575732531017</v>
      </c>
      <c r="AN5" s="56">
        <f>(PIB_ENC[[#This Row],[2017:III]]/PIB_ENC[[#This Row],[2016:III]]-1)*100</f>
        <v>-2.1771867888899066</v>
      </c>
      <c r="AO5" s="56">
        <f>(PIB_ENC[[#This Row],[2017:IV]]/PIB_ENC[[#This Row],[2016:IV]]-1)*100</f>
        <v>1.3730711433803444</v>
      </c>
      <c r="AP5" s="56">
        <f>(PIB_ENC[[#This Row],[2018:I]]/PIB_ENC[[#This Row],[2017:I]]-1)*100</f>
        <v>-32.377310484565257</v>
      </c>
      <c r="AQ5" s="56">
        <f>(PIB_ENC[[#This Row],[2018:II]]/PIB_ENC[[#This Row],[2017:II]]-1)*100</f>
        <v>19.301051571595718</v>
      </c>
      <c r="AR5" s="56">
        <f>(PIB_ENC[[#This Row],[2018:III]]/PIB_ENC[[#This Row],[2017:III]]-1)*100</f>
        <v>26.676237875739496</v>
      </c>
      <c r="AS5" s="56">
        <f>(PIB_ENC[[#This Row],[2018:IV]]/PIB_ENC[[#This Row],[2017:IV]]-1)*100</f>
        <v>9.4561211000779632</v>
      </c>
      <c r="AT5" s="56">
        <f>(PIB_ENC[[#This Row],[2019:I]]/PIB_ENC[[#This Row],[2018:I]]-1)*100</f>
        <v>34.856664840431904</v>
      </c>
      <c r="AU5" s="56">
        <f>(PIB_ENC[[#This Row],[2019:II]]/PIB_ENC[[#This Row],[2018:II]]-1)*100</f>
        <v>1.8592599044401137</v>
      </c>
      <c r="AV5" s="56">
        <f>(PIB_ENC[[#This Row],[2019:III]]/PIB_ENC[[#This Row],[2018:III]]-1)*100</f>
        <v>-1.4473766750999206</v>
      </c>
      <c r="AW5" s="56">
        <f>(PIB_ENC[[#This Row],[2019:IV]]/PIB_ENC[[#This Row],[2018:IV]]-1)*100</f>
        <v>21.1972592482077</v>
      </c>
      <c r="AX5" s="56">
        <f>(PIB_ENC[[#This Row],[2020:I]]/PIB_ENC[[#This Row],[2019:I]]-1)*100</f>
        <v>-5.714717718803497</v>
      </c>
      <c r="AY5" s="56">
        <f>(PIB_ENC[[#This Row],[2020:II]]/PIB_ENC[[#This Row],[2019:II]]-1)*100</f>
        <v>-45.898500794870145</v>
      </c>
      <c r="AZ5" s="56">
        <f>(PIB_ENC[[#This Row],[2020:III]]/PIB_ENC[[#This Row],[2019:III]]-1)*100</f>
        <v>-7.0508394229138016</v>
      </c>
      <c r="BA5" s="56">
        <f>(PIB_ENC[[#This Row],[2020:IV]]/PIB_ENC[[#This Row],[2019:IV]]-1)*100</f>
        <v>-15.658885144694546</v>
      </c>
      <c r="BB5" s="56">
        <f>(PIB_ENC[[#This Row],[2021:I]]/PIB_ENC[[#This Row],[2020:I]]-1)*100</f>
        <v>-27.314229202717556</v>
      </c>
      <c r="BC5" s="56">
        <f>(PIB_ENC[[#This Row],[2021:II]]/PIB_ENC[[#This Row],[2020:II]]-1)*100</f>
        <v>95.404320634785591</v>
      </c>
      <c r="BD5" s="56">
        <f>(PIB_ENC[[#This Row],[2021:III]]/PIB_ENC[[#This Row],[2020:III]]-1)*100</f>
        <v>-8.4127965298703806</v>
      </c>
      <c r="BE5" s="56">
        <f>(PIB_ENC[[#This Row],[2021:IV]]/PIB_ENC[[#This Row],[2020:IV]]-1)*100</f>
        <v>16.757221365182161</v>
      </c>
      <c r="BF5" s="56">
        <f>(PIB_ENC[[#This Row],[2022:I]]/PIB_ENC[[#This Row],[2021:I]]-1)*100</f>
        <v>16.394508076921067</v>
      </c>
      <c r="BG5" s="56">
        <f>(PIB_ENC[[#This Row],[2022:II]]/PIB_ENC[[#This Row],[2021:II]]-1)*100</f>
        <v>-6.2659780641001976</v>
      </c>
      <c r="BH5" s="56">
        <f>(PIB_ENC[[#This Row],[2022:III]]/PIB_ENC[[#This Row],[2021:III]]-1)*100</f>
        <v>3.4745339110343165</v>
      </c>
      <c r="BI5" s="56">
        <f>(PIB_ENC[[#This Row],[2022:IV]]/PIB_ENC[[#This Row],[2021:IV]]-1)*100</f>
        <v>-28.731049188865963</v>
      </c>
      <c r="BJ5" s="56">
        <f>(PIB_ENC[[#This Row],[2023:I]]/PIB_ENC[[#This Row],[2022:I]]-1)*100</f>
        <v>-12.062882892980797</v>
      </c>
      <c r="BK5" s="56">
        <f>(PIB_ENC[[#This Row],[2023:II]]/PIB_ENC[[#This Row],[2022:II]]-1)*100</f>
        <v>-15.233457821429797</v>
      </c>
      <c r="BL5" s="56">
        <f>(PIB_ENC[[#This Row],[2023:III]]/PIB_ENC[[#This Row],[2022:III]]-1)*100</f>
        <v>-21.903576023311622</v>
      </c>
      <c r="BM5" s="56">
        <f>(PIB_ENC[[#This Row],[2023:IV]]/PIB_ENC[[#This Row],[2022:IV]]-1)*100</f>
        <v>-17.280992204364733</v>
      </c>
      <c r="BN5" s="56">
        <f>(PIB_ENC[[#This Row],[2024:I]]/PIB_ENC[[#This Row],[2023:I]]-1)*100</f>
        <v>-3.3670261108463606</v>
      </c>
      <c r="BO5" s="56">
        <f>(PIB_ENC[[#This Row],[2024:II]]/PIB_ENC[[#This Row],[2023:II]]-1)*100</f>
        <v>-4.9006572991264647</v>
      </c>
      <c r="BP5" s="56">
        <f>(PIB_ENC[[#This Row],[2024:III]]/PIB_ENC[[#This Row],[2023:III]]-1)*100</f>
        <v>8.0550077064463377</v>
      </c>
    </row>
    <row r="6" spans="1:68" ht="15" customHeight="1" x14ac:dyDescent="0.2">
      <c r="A6" s="44" t="s">
        <v>119</v>
      </c>
      <c r="B6" s="55">
        <f>(PIB_ENC[[#This Row],[2008:I]]/PIB_ENC[[#This Row],[2007:I]]-1)*100</f>
        <v>8.2936160483790822</v>
      </c>
      <c r="C6" s="55">
        <f>(PIB_ENC[[#This Row],[2008:II]]/PIB_ENC[[#This Row],[2007:II]]-1)*100</f>
        <v>9.0734180942553913</v>
      </c>
      <c r="D6" s="55">
        <f>(PIB_ENC[[#This Row],[2008:III]]/PIB_ENC[[#This Row],[2007:III]]-1)*100</f>
        <v>7.5155076343278004</v>
      </c>
      <c r="E6" s="55">
        <f>(PIB_ENC[[#This Row],[2008:IV]]/PIB_ENC[[#This Row],[2007:IV]]-1)*100</f>
        <v>23.10092935059027</v>
      </c>
      <c r="F6" s="55">
        <f>(PIB_ENC[[#This Row],[2009:I]]/PIB_ENC[[#This Row],[2008:I]]-1)*100</f>
        <v>-14.008027252641963</v>
      </c>
      <c r="G6" s="55">
        <f>(PIB_ENC[[#This Row],[2009:II]]/PIB_ENC[[#This Row],[2008:II]]-1)*100</f>
        <v>11.897195217579991</v>
      </c>
      <c r="H6" s="55">
        <f>(PIB_ENC[[#This Row],[2009:III]]/PIB_ENC[[#This Row],[2008:III]]-1)*100</f>
        <v>8.8798526368634825</v>
      </c>
      <c r="I6" s="55">
        <f>(PIB_ENC[[#This Row],[2009:IV]]/PIB_ENC[[#This Row],[2008:IV]]-1)*100</f>
        <v>-9.4894921563603027</v>
      </c>
      <c r="J6" s="55">
        <f>(PIB_ENC[[#This Row],[2010:I]]/PIB_ENC[[#This Row],[2009:I]]-1)*100</f>
        <v>13.999233690349232</v>
      </c>
      <c r="K6" s="55">
        <f>(PIB_ENC[[#This Row],[2010:II]]/PIB_ENC[[#This Row],[2009:II]]-1)*100</f>
        <v>13.247936704028751</v>
      </c>
      <c r="L6" s="55">
        <f>(PIB_ENC[[#This Row],[2010:III]]/PIB_ENC[[#This Row],[2009:III]]-1)*100</f>
        <v>5.3862632517789999</v>
      </c>
      <c r="M6" s="55">
        <f>(PIB_ENC[[#This Row],[2010:IV]]/PIB_ENC[[#This Row],[2009:IV]]-1)*100</f>
        <v>6.9474747780882806</v>
      </c>
      <c r="N6" s="55">
        <f>(PIB_ENC[[#This Row],[2011:I]]/PIB_ENC[[#This Row],[2010:I]]-1)*100</f>
        <v>11.404324189588856</v>
      </c>
      <c r="O6" s="55">
        <f>(PIB_ENC[[#This Row],[2011:II]]/PIB_ENC[[#This Row],[2010:II]]-1)*100</f>
        <v>-6.6733819936136918</v>
      </c>
      <c r="P6" s="55">
        <f>(PIB_ENC[[#This Row],[2011:III]]/PIB_ENC[[#This Row],[2010:III]]-1)*100</f>
        <v>1.877414799018795</v>
      </c>
      <c r="Q6" s="55">
        <f>(PIB_ENC[[#This Row],[2011:IV]]/PIB_ENC[[#This Row],[2010:IV]]-1)*100</f>
        <v>13.376113490762176</v>
      </c>
      <c r="R6" s="55">
        <f>(PIB_ENC[[#This Row],[2012:I]]/PIB_ENC[[#This Row],[2011:I]]-1)*100</f>
        <v>0.84751861651104488</v>
      </c>
      <c r="S6" s="55">
        <f>(PIB_ENC[[#This Row],[2012:II]]/PIB_ENC[[#This Row],[2011:II]]-1)*100</f>
        <v>-6.6381852125416803</v>
      </c>
      <c r="T6" s="55">
        <f>(PIB_ENC[[#This Row],[2012:III]]/PIB_ENC[[#This Row],[2011:III]]-1)*100</f>
        <v>-2.5431927827590184</v>
      </c>
      <c r="U6" s="55">
        <f>(PIB_ENC[[#This Row],[2012:IV]]/PIB_ENC[[#This Row],[2011:IV]]-1)*100</f>
        <v>-0.80566248440006039</v>
      </c>
      <c r="V6" s="55">
        <f>(PIB_ENC[[#This Row],[2013:I]]/PIB_ENC[[#This Row],[2012:I]]-1)*100</f>
        <v>-10.9463033298833</v>
      </c>
      <c r="W6" s="55">
        <f>(PIB_ENC[[#This Row],[2013:II]]/PIB_ENC[[#This Row],[2012:II]]-1)*100</f>
        <v>3.6981594932672168</v>
      </c>
      <c r="X6" s="55">
        <f>(PIB_ENC[[#This Row],[2013:III]]/PIB_ENC[[#This Row],[2012:III]]-1)*100</f>
        <v>17.571838858450306</v>
      </c>
      <c r="Y6" s="55">
        <f>(PIB_ENC[[#This Row],[2013:IV]]/PIB_ENC[[#This Row],[2012:IV]]-1)*100</f>
        <v>5.9170293647594407</v>
      </c>
      <c r="Z6" s="55">
        <f>(PIB_ENC[[#This Row],[2014:I]]/PIB_ENC[[#This Row],[2013:I]]-1)*100</f>
        <v>6.0189938200427395</v>
      </c>
      <c r="AA6" s="55">
        <f>(PIB_ENC[[#This Row],[2014:II]]/PIB_ENC[[#This Row],[2013:II]]-1)*100</f>
        <v>-3.2888412485766683</v>
      </c>
      <c r="AB6" s="55">
        <f>(PIB_ENC[[#This Row],[2014:III]]/PIB_ENC[[#This Row],[2013:III]]-1)*100</f>
        <v>4.8858016334827115</v>
      </c>
      <c r="AC6" s="55">
        <f>(PIB_ENC[[#This Row],[2014:IV]]/PIB_ENC[[#This Row],[2013:IV]]-1)*100</f>
        <v>0.23332709533494533</v>
      </c>
      <c r="AD6" s="55">
        <f>(PIB_ENC[[#This Row],[2015:I]]/PIB_ENC[[#This Row],[2014:I]]-1)*100</f>
        <v>-3.0447541885605944</v>
      </c>
      <c r="AE6" s="55">
        <f>(PIB_ENC[[#This Row],[2015:II]]/PIB_ENC[[#This Row],[2014:II]]-1)*100</f>
        <v>-2.7034662117559227</v>
      </c>
      <c r="AF6" s="55">
        <f>(PIB_ENC[[#This Row],[2015:III]]/PIB_ENC[[#This Row],[2014:III]]-1)*100</f>
        <v>-3.9835361551200266</v>
      </c>
      <c r="AG6" s="55">
        <f>(PIB_ENC[[#This Row],[2015:IV]]/PIB_ENC[[#This Row],[2014:IV]]-1)*100</f>
        <v>-1.7323098684322025</v>
      </c>
      <c r="AH6" s="55">
        <f>(PIB_ENC[[#This Row],[2016:I]]/PIB_ENC[[#This Row],[2015:I]]-1)*100</f>
        <v>16.615177028130891</v>
      </c>
      <c r="AI6" s="55">
        <f>(PIB_ENC[[#This Row],[2016:II]]/PIB_ENC[[#This Row],[2015:II]]-1)*100</f>
        <v>16.62994058416578</v>
      </c>
      <c r="AJ6" s="55">
        <f>(PIB_ENC[[#This Row],[2016:III]]/PIB_ENC[[#This Row],[2015:III]]-1)*100</f>
        <v>-7.236148097926332</v>
      </c>
      <c r="AK6" s="55">
        <f>(PIB_ENC[[#This Row],[2016:IV]]/PIB_ENC[[#This Row],[2015:IV]]-1)*100</f>
        <v>9.2925341005432038</v>
      </c>
      <c r="AL6" s="55">
        <f>(PIB_ENC[[#This Row],[2017:I]]/PIB_ENC[[#This Row],[2016:I]]-1)*100</f>
        <v>11.33139583146956</v>
      </c>
      <c r="AM6" s="55">
        <f>(PIB_ENC[[#This Row],[2017:II]]/PIB_ENC[[#This Row],[2016:II]]-1)*100</f>
        <v>16.68137002492287</v>
      </c>
      <c r="AN6" s="55">
        <f>(PIB_ENC[[#This Row],[2017:III]]/PIB_ENC[[#This Row],[2016:III]]-1)*100</f>
        <v>-8.7509599889982521</v>
      </c>
      <c r="AO6" s="55">
        <f>(PIB_ENC[[#This Row],[2017:IV]]/PIB_ENC[[#This Row],[2016:IV]]-1)*100</f>
        <v>-10.568542952179062</v>
      </c>
      <c r="AP6" s="55">
        <f>(PIB_ENC[[#This Row],[2018:I]]/PIB_ENC[[#This Row],[2017:I]]-1)*100</f>
        <v>-11.565408516952214</v>
      </c>
      <c r="AQ6" s="55">
        <f>(PIB_ENC[[#This Row],[2018:II]]/PIB_ENC[[#This Row],[2017:II]]-1)*100</f>
        <v>-7.4174379628885179</v>
      </c>
      <c r="AR6" s="55">
        <f>(PIB_ENC[[#This Row],[2018:III]]/PIB_ENC[[#This Row],[2017:III]]-1)*100</f>
        <v>21.267852198517122</v>
      </c>
      <c r="AS6" s="55">
        <f>(PIB_ENC[[#This Row],[2018:IV]]/PIB_ENC[[#This Row],[2017:IV]]-1)*100</f>
        <v>28.509169701900227</v>
      </c>
      <c r="AT6" s="55">
        <f>(PIB_ENC[[#This Row],[2019:I]]/PIB_ENC[[#This Row],[2018:I]]-1)*100</f>
        <v>2.2274990454473453</v>
      </c>
      <c r="AU6" s="55">
        <f>(PIB_ENC[[#This Row],[2019:II]]/PIB_ENC[[#This Row],[2018:II]]-1)*100</f>
        <v>9.8651294431608925</v>
      </c>
      <c r="AV6" s="55">
        <f>(PIB_ENC[[#This Row],[2019:III]]/PIB_ENC[[#This Row],[2018:III]]-1)*100</f>
        <v>3.7738364832405003</v>
      </c>
      <c r="AW6" s="55">
        <f>(PIB_ENC[[#This Row],[2019:IV]]/PIB_ENC[[#This Row],[2018:IV]]-1)*100</f>
        <v>-4.1173564919445349</v>
      </c>
      <c r="AX6" s="55">
        <f>(PIB_ENC[[#This Row],[2020:I]]/PIB_ENC[[#This Row],[2019:I]]-1)*100</f>
        <v>5.037661822748718</v>
      </c>
      <c r="AY6" s="55">
        <f>(PIB_ENC[[#This Row],[2020:II]]/PIB_ENC[[#This Row],[2019:II]]-1)*100</f>
        <v>-41.325777271313491</v>
      </c>
      <c r="AZ6" s="55">
        <f>(PIB_ENC[[#This Row],[2020:III]]/PIB_ENC[[#This Row],[2019:III]]-1)*100</f>
        <v>-25.84595239552123</v>
      </c>
      <c r="BA6" s="55">
        <f>(PIB_ENC[[#This Row],[2020:IV]]/PIB_ENC[[#This Row],[2019:IV]]-1)*100</f>
        <v>-11.378586398716472</v>
      </c>
      <c r="BB6" s="55">
        <f>(PIB_ENC[[#This Row],[2021:I]]/PIB_ENC[[#This Row],[2020:I]]-1)*100</f>
        <v>-18.249987619120912</v>
      </c>
      <c r="BC6" s="55">
        <f>(PIB_ENC[[#This Row],[2021:II]]/PIB_ENC[[#This Row],[2020:II]]-1)*100</f>
        <v>54.342871405446381</v>
      </c>
      <c r="BD6" s="55">
        <f>(PIB_ENC[[#This Row],[2021:III]]/PIB_ENC[[#This Row],[2020:III]]-1)*100</f>
        <v>23.06112726693479</v>
      </c>
      <c r="BE6" s="55">
        <f>(PIB_ENC[[#This Row],[2021:IV]]/PIB_ENC[[#This Row],[2020:IV]]-1)*100</f>
        <v>10.842280941792692</v>
      </c>
      <c r="BF6" s="55">
        <f>(PIB_ENC[[#This Row],[2022:I]]/PIB_ENC[[#This Row],[2021:I]]-1)*100</f>
        <v>17.586123743860572</v>
      </c>
      <c r="BG6" s="55">
        <f>(PIB_ENC[[#This Row],[2022:II]]/PIB_ENC[[#This Row],[2021:II]]-1)*100</f>
        <v>-0.38689919047912857</v>
      </c>
      <c r="BH6" s="55">
        <f>(PIB_ENC[[#This Row],[2022:III]]/PIB_ENC[[#This Row],[2021:III]]-1)*100</f>
        <v>-3.9664722518127693</v>
      </c>
      <c r="BI6" s="55">
        <f>(PIB_ENC[[#This Row],[2022:IV]]/PIB_ENC[[#This Row],[2021:IV]]-1)*100</f>
        <v>0.27489316257627294</v>
      </c>
      <c r="BJ6" s="55">
        <f>(PIB_ENC[[#This Row],[2023:I]]/PIB_ENC[[#This Row],[2022:I]]-1)*100</f>
        <v>16.488249515410303</v>
      </c>
      <c r="BK6" s="55">
        <f>(PIB_ENC[[#This Row],[2023:II]]/PIB_ENC[[#This Row],[2022:II]]-1)*100</f>
        <v>13.816292152321385</v>
      </c>
      <c r="BL6" s="55">
        <f>(PIB_ENC[[#This Row],[2023:III]]/PIB_ENC[[#This Row],[2022:III]]-1)*100</f>
        <v>15.929858459829148</v>
      </c>
      <c r="BM6" s="55">
        <f>(PIB_ENC[[#This Row],[2023:IV]]/PIB_ENC[[#This Row],[2022:IV]]-1)*100</f>
        <v>0.2306485853456719</v>
      </c>
      <c r="BN6" s="55">
        <f>(PIB_ENC[[#This Row],[2024:I]]/PIB_ENC[[#This Row],[2023:I]]-1)*100</f>
        <v>13.182434033186286</v>
      </c>
      <c r="BO6" s="55">
        <f>(PIB_ENC[[#This Row],[2024:II]]/PIB_ENC[[#This Row],[2023:II]]-1)*100</f>
        <v>10.253990142358415</v>
      </c>
      <c r="BP6" s="55">
        <f>(PIB_ENC[[#This Row],[2024:III]]/PIB_ENC[[#This Row],[2023:III]]-1)*100</f>
        <v>11.41100851941561</v>
      </c>
    </row>
    <row r="7" spans="1:68" ht="15" customHeight="1" x14ac:dyDescent="0.2">
      <c r="A7" s="46" t="s">
        <v>67</v>
      </c>
      <c r="B7" s="56">
        <f>(PIB_ENC[[#This Row],[2008:I]]/PIB_ENC[[#This Row],[2007:I]]-1)*100</f>
        <v>10.83875080775627</v>
      </c>
      <c r="C7" s="56">
        <f>(PIB_ENC[[#This Row],[2008:II]]/PIB_ENC[[#This Row],[2007:II]]-1)*100</f>
        <v>19.221475992785876</v>
      </c>
      <c r="D7" s="56">
        <f>(PIB_ENC[[#This Row],[2008:III]]/PIB_ENC[[#This Row],[2007:III]]-1)*100</f>
        <v>74.266300450171798</v>
      </c>
      <c r="E7" s="56">
        <f>(PIB_ENC[[#This Row],[2008:IV]]/PIB_ENC[[#This Row],[2007:IV]]-1)*100</f>
        <v>62.245313081533446</v>
      </c>
      <c r="F7" s="56">
        <f>(PIB_ENC[[#This Row],[2009:I]]/PIB_ENC[[#This Row],[2008:I]]-1)*100</f>
        <v>26.052929262889734</v>
      </c>
      <c r="G7" s="56">
        <f>(PIB_ENC[[#This Row],[2009:II]]/PIB_ENC[[#This Row],[2008:II]]-1)*100</f>
        <v>17.808934889283655</v>
      </c>
      <c r="H7" s="56">
        <f>(PIB_ENC[[#This Row],[2009:III]]/PIB_ENC[[#This Row],[2008:III]]-1)*100</f>
        <v>15.020774980682372</v>
      </c>
      <c r="I7" s="56">
        <f>(PIB_ENC[[#This Row],[2009:IV]]/PIB_ENC[[#This Row],[2008:IV]]-1)*100</f>
        <v>-0.44405053063824029</v>
      </c>
      <c r="J7" s="56">
        <f>(PIB_ENC[[#This Row],[2010:I]]/PIB_ENC[[#This Row],[2009:I]]-1)*100</f>
        <v>13.903282359627521</v>
      </c>
      <c r="K7" s="56">
        <f>(PIB_ENC[[#This Row],[2010:II]]/PIB_ENC[[#This Row],[2009:II]]-1)*100</f>
        <v>26.734492436732673</v>
      </c>
      <c r="L7" s="56">
        <f>(PIB_ENC[[#This Row],[2010:III]]/PIB_ENC[[#This Row],[2009:III]]-1)*100</f>
        <v>7.8319434872603511</v>
      </c>
      <c r="M7" s="56">
        <f>(PIB_ENC[[#This Row],[2010:IV]]/PIB_ENC[[#This Row],[2009:IV]]-1)*100</f>
        <v>1.507020283515681</v>
      </c>
      <c r="N7" s="56">
        <f>(PIB_ENC[[#This Row],[2011:I]]/PIB_ENC[[#This Row],[2010:I]]-1)*100</f>
        <v>-5.4170241303439504</v>
      </c>
      <c r="O7" s="56">
        <f>(PIB_ENC[[#This Row],[2011:II]]/PIB_ENC[[#This Row],[2010:II]]-1)*100</f>
        <v>-14.920993661564841</v>
      </c>
      <c r="P7" s="56">
        <f>(PIB_ENC[[#This Row],[2011:III]]/PIB_ENC[[#This Row],[2010:III]]-1)*100</f>
        <v>-4.8293495718806927</v>
      </c>
      <c r="Q7" s="56">
        <f>(PIB_ENC[[#This Row],[2011:IV]]/PIB_ENC[[#This Row],[2010:IV]]-1)*100</f>
        <v>11.018841172911898</v>
      </c>
      <c r="R7" s="56">
        <f>(PIB_ENC[[#This Row],[2012:I]]/PIB_ENC[[#This Row],[2011:I]]-1)*100</f>
        <v>41.804833337437366</v>
      </c>
      <c r="S7" s="56">
        <f>(PIB_ENC[[#This Row],[2012:II]]/PIB_ENC[[#This Row],[2011:II]]-1)*100</f>
        <v>71.04316617336741</v>
      </c>
      <c r="T7" s="56">
        <f>(PIB_ENC[[#This Row],[2012:III]]/PIB_ENC[[#This Row],[2011:III]]-1)*100</f>
        <v>64.242307811341945</v>
      </c>
      <c r="U7" s="56">
        <f>(PIB_ENC[[#This Row],[2012:IV]]/PIB_ENC[[#This Row],[2011:IV]]-1)*100</f>
        <v>59.714579037157293</v>
      </c>
      <c r="V7" s="56">
        <f>(PIB_ENC[[#This Row],[2013:I]]/PIB_ENC[[#This Row],[2012:I]]-1)*100</f>
        <v>21.98600340709136</v>
      </c>
      <c r="W7" s="56">
        <f>(PIB_ENC[[#This Row],[2013:II]]/PIB_ENC[[#This Row],[2012:II]]-1)*100</f>
        <v>12.701633438837989</v>
      </c>
      <c r="X7" s="56">
        <f>(PIB_ENC[[#This Row],[2013:III]]/PIB_ENC[[#This Row],[2012:III]]-1)*100</f>
        <v>9.5902608562817839</v>
      </c>
      <c r="Y7" s="56">
        <f>(PIB_ENC[[#This Row],[2013:IV]]/PIB_ENC[[#This Row],[2012:IV]]-1)*100</f>
        <v>3.4576142536685506</v>
      </c>
      <c r="Z7" s="56">
        <f>(PIB_ENC[[#This Row],[2014:I]]/PIB_ENC[[#This Row],[2013:I]]-1)*100</f>
        <v>-23.146884783744603</v>
      </c>
      <c r="AA7" s="56">
        <f>(PIB_ENC[[#This Row],[2014:II]]/PIB_ENC[[#This Row],[2013:II]]-1)*100</f>
        <v>2.8278462559011786</v>
      </c>
      <c r="AB7" s="56">
        <f>(PIB_ENC[[#This Row],[2014:III]]/PIB_ENC[[#This Row],[2013:III]]-1)*100</f>
        <v>4.3247219655030866</v>
      </c>
      <c r="AC7" s="56">
        <f>(PIB_ENC[[#This Row],[2014:IV]]/PIB_ENC[[#This Row],[2013:IV]]-1)*100</f>
        <v>19.922736652356065</v>
      </c>
      <c r="AD7" s="56">
        <f>(PIB_ENC[[#This Row],[2015:I]]/PIB_ENC[[#This Row],[2014:I]]-1)*100</f>
        <v>60.794548289965157</v>
      </c>
      <c r="AE7" s="56">
        <f>(PIB_ENC[[#This Row],[2015:II]]/PIB_ENC[[#This Row],[2014:II]]-1)*100</f>
        <v>41.058300425183035</v>
      </c>
      <c r="AF7" s="56">
        <f>(PIB_ENC[[#This Row],[2015:III]]/PIB_ENC[[#This Row],[2014:III]]-1)*100</f>
        <v>44.176483475226227</v>
      </c>
      <c r="AG7" s="56">
        <f>(PIB_ENC[[#This Row],[2015:IV]]/PIB_ENC[[#This Row],[2014:IV]]-1)*100</f>
        <v>21.443402557882397</v>
      </c>
      <c r="AH7" s="56">
        <f>(PIB_ENC[[#This Row],[2016:I]]/PIB_ENC[[#This Row],[2015:I]]-1)*100</f>
        <v>13.628060178980261</v>
      </c>
      <c r="AI7" s="56">
        <f>(PIB_ENC[[#This Row],[2016:II]]/PIB_ENC[[#This Row],[2015:II]]-1)*100</f>
        <v>-13.469714950879762</v>
      </c>
      <c r="AJ7" s="56">
        <f>(PIB_ENC[[#This Row],[2016:III]]/PIB_ENC[[#This Row],[2015:III]]-1)*100</f>
        <v>-23.805709107210792</v>
      </c>
      <c r="AK7" s="56">
        <f>(PIB_ENC[[#This Row],[2016:IV]]/PIB_ENC[[#This Row],[2015:IV]]-1)*100</f>
        <v>-21.715241851595636</v>
      </c>
      <c r="AL7" s="56">
        <f>(PIB_ENC[[#This Row],[2017:I]]/PIB_ENC[[#This Row],[2016:I]]-1)*100</f>
        <v>-6.2082137903870294</v>
      </c>
      <c r="AM7" s="56">
        <f>(PIB_ENC[[#This Row],[2017:II]]/PIB_ENC[[#This Row],[2016:II]]-1)*100</f>
        <v>-5.0758268731026295</v>
      </c>
      <c r="AN7" s="56">
        <f>(PIB_ENC[[#This Row],[2017:III]]/PIB_ENC[[#This Row],[2016:III]]-1)*100</f>
        <v>5.1602922059934109</v>
      </c>
      <c r="AO7" s="56">
        <f>(PIB_ENC[[#This Row],[2017:IV]]/PIB_ENC[[#This Row],[2016:IV]]-1)*100</f>
        <v>15.952646719165585</v>
      </c>
      <c r="AP7" s="56">
        <f>(PIB_ENC[[#This Row],[2018:I]]/PIB_ENC[[#This Row],[2017:I]]-1)*100</f>
        <v>1.0677324042677405</v>
      </c>
      <c r="AQ7" s="56">
        <f>(PIB_ENC[[#This Row],[2018:II]]/PIB_ENC[[#This Row],[2017:II]]-1)*100</f>
        <v>7.7551020698998885</v>
      </c>
      <c r="AR7" s="56">
        <f>(PIB_ENC[[#This Row],[2018:III]]/PIB_ENC[[#This Row],[2017:III]]-1)*100</f>
        <v>7.295498269309042</v>
      </c>
      <c r="AS7" s="56">
        <f>(PIB_ENC[[#This Row],[2018:IV]]/PIB_ENC[[#This Row],[2017:IV]]-1)*100</f>
        <v>0.29419144038491662</v>
      </c>
      <c r="AT7" s="56">
        <f>(PIB_ENC[[#This Row],[2019:I]]/PIB_ENC[[#This Row],[2018:I]]-1)*100</f>
        <v>-7.5637771970677896</v>
      </c>
      <c r="AU7" s="56">
        <f>(PIB_ENC[[#This Row],[2019:II]]/PIB_ENC[[#This Row],[2018:II]]-1)*100</f>
        <v>-13.207472397295971</v>
      </c>
      <c r="AV7" s="56">
        <f>(PIB_ENC[[#This Row],[2019:III]]/PIB_ENC[[#This Row],[2018:III]]-1)*100</f>
        <v>-10.295123563043539</v>
      </c>
      <c r="AW7" s="56">
        <f>(PIB_ENC[[#This Row],[2019:IV]]/PIB_ENC[[#This Row],[2018:IV]]-1)*100</f>
        <v>-17.023639984240734</v>
      </c>
      <c r="AX7" s="56">
        <f>(PIB_ENC[[#This Row],[2020:I]]/PIB_ENC[[#This Row],[2019:I]]-1)*100</f>
        <v>-3.8650544083208671</v>
      </c>
      <c r="AY7" s="56">
        <f>(PIB_ENC[[#This Row],[2020:II]]/PIB_ENC[[#This Row],[2019:II]]-1)*100</f>
        <v>-14.361052089572912</v>
      </c>
      <c r="AZ7" s="56">
        <f>(PIB_ENC[[#This Row],[2020:III]]/PIB_ENC[[#This Row],[2019:III]]-1)*100</f>
        <v>-20.88474693082788</v>
      </c>
      <c r="BA7" s="56">
        <f>(PIB_ENC[[#This Row],[2020:IV]]/PIB_ENC[[#This Row],[2019:IV]]-1)*100</f>
        <v>-17.515504812439207</v>
      </c>
      <c r="BB7" s="56">
        <f>(PIB_ENC[[#This Row],[2021:I]]/PIB_ENC[[#This Row],[2020:I]]-1)*100</f>
        <v>-12.35419576330381</v>
      </c>
      <c r="BC7" s="56">
        <f>(PIB_ENC[[#This Row],[2021:II]]/PIB_ENC[[#This Row],[2020:II]]-1)*100</f>
        <v>9.4605473505904101</v>
      </c>
      <c r="BD7" s="56">
        <f>(PIB_ENC[[#This Row],[2021:III]]/PIB_ENC[[#This Row],[2020:III]]-1)*100</f>
        <v>16.811867270652179</v>
      </c>
      <c r="BE7" s="56">
        <f>(PIB_ENC[[#This Row],[2021:IV]]/PIB_ENC[[#This Row],[2020:IV]]-1)*100</f>
        <v>40.269573094616852</v>
      </c>
      <c r="BF7" s="56">
        <f>(PIB_ENC[[#This Row],[2022:I]]/PIB_ENC[[#This Row],[2021:I]]-1)*100</f>
        <v>51.52703033079915</v>
      </c>
      <c r="BG7" s="56">
        <f>(PIB_ENC[[#This Row],[2022:II]]/PIB_ENC[[#This Row],[2021:II]]-1)*100</f>
        <v>45.198737382221907</v>
      </c>
      <c r="BH7" s="56">
        <f>(PIB_ENC[[#This Row],[2022:III]]/PIB_ENC[[#This Row],[2021:III]]-1)*100</f>
        <v>48.964867538996337</v>
      </c>
      <c r="BI7" s="56">
        <f>(PIB_ENC[[#This Row],[2022:IV]]/PIB_ENC[[#This Row],[2021:IV]]-1)*100</f>
        <v>34.13879981368644</v>
      </c>
      <c r="BJ7" s="56">
        <f>(PIB_ENC[[#This Row],[2023:I]]/PIB_ENC[[#This Row],[2022:I]]-1)*100</f>
        <v>6.5730023769793089</v>
      </c>
      <c r="BK7" s="56">
        <f>(PIB_ENC[[#This Row],[2023:II]]/PIB_ENC[[#This Row],[2022:II]]-1)*100</f>
        <v>10.893905358157996</v>
      </c>
      <c r="BL7" s="56">
        <f>(PIB_ENC[[#This Row],[2023:III]]/PIB_ENC[[#This Row],[2022:III]]-1)*100</f>
        <v>6.6341967057221174</v>
      </c>
      <c r="BM7" s="56">
        <f>(PIB_ENC[[#This Row],[2023:IV]]/PIB_ENC[[#This Row],[2022:IV]]-1)*100</f>
        <v>2.4139024301355505</v>
      </c>
      <c r="BN7" s="56">
        <f>(PIB_ENC[[#This Row],[2024:I]]/PIB_ENC[[#This Row],[2023:I]]-1)*100</f>
        <v>5.9204311793535913</v>
      </c>
      <c r="BO7" s="56">
        <f>(PIB_ENC[[#This Row],[2024:II]]/PIB_ENC[[#This Row],[2023:II]]-1)*100</f>
        <v>3.144719529175255</v>
      </c>
      <c r="BP7" s="56">
        <f>(PIB_ENC[[#This Row],[2024:III]]/PIB_ENC[[#This Row],[2023:III]]-1)*100</f>
        <v>-3.4818243517369396</v>
      </c>
    </row>
    <row r="8" spans="1:68" ht="15" customHeight="1" x14ac:dyDescent="0.2">
      <c r="A8" s="44" t="s">
        <v>68</v>
      </c>
      <c r="B8" s="55">
        <f>(PIB_ENC[[#This Row],[2008:I]]/PIB_ENC[[#This Row],[2007:I]]-1)*100</f>
        <v>10.627618340582167</v>
      </c>
      <c r="C8" s="55">
        <f>(PIB_ENC[[#This Row],[2008:II]]/PIB_ENC[[#This Row],[2007:II]]-1)*100</f>
        <v>-15.34891930300285</v>
      </c>
      <c r="D8" s="55">
        <f>(PIB_ENC[[#This Row],[2008:III]]/PIB_ENC[[#This Row],[2007:III]]-1)*100</f>
        <v>15.578680383812049</v>
      </c>
      <c r="E8" s="55">
        <f>(PIB_ENC[[#This Row],[2008:IV]]/PIB_ENC[[#This Row],[2007:IV]]-1)*100</f>
        <v>65.562844348179098</v>
      </c>
      <c r="F8" s="55">
        <f>(PIB_ENC[[#This Row],[2009:I]]/PIB_ENC[[#This Row],[2008:I]]-1)*100</f>
        <v>12.293220122495253</v>
      </c>
      <c r="G8" s="55">
        <f>(PIB_ENC[[#This Row],[2009:II]]/PIB_ENC[[#This Row],[2008:II]]-1)*100</f>
        <v>16.077619831285794</v>
      </c>
      <c r="H8" s="55">
        <f>(PIB_ENC[[#This Row],[2009:III]]/PIB_ENC[[#This Row],[2008:III]]-1)*100</f>
        <v>29.140989936358007</v>
      </c>
      <c r="I8" s="55">
        <f>(PIB_ENC[[#This Row],[2009:IV]]/PIB_ENC[[#This Row],[2008:IV]]-1)*100</f>
        <v>-52.911733567575766</v>
      </c>
      <c r="J8" s="55">
        <f>(PIB_ENC[[#This Row],[2010:I]]/PIB_ENC[[#This Row],[2009:I]]-1)*100</f>
        <v>-25.046900209641933</v>
      </c>
      <c r="K8" s="55">
        <f>(PIB_ENC[[#This Row],[2010:II]]/PIB_ENC[[#This Row],[2009:II]]-1)*100</f>
        <v>6.3923085092269627</v>
      </c>
      <c r="L8" s="55">
        <f>(PIB_ENC[[#This Row],[2010:III]]/PIB_ENC[[#This Row],[2009:III]]-1)*100</f>
        <v>-22.21254991813565</v>
      </c>
      <c r="M8" s="55">
        <f>(PIB_ENC[[#This Row],[2010:IV]]/PIB_ENC[[#This Row],[2009:IV]]-1)*100</f>
        <v>2.0269491890930524</v>
      </c>
      <c r="N8" s="55">
        <f>(PIB_ENC[[#This Row],[2011:I]]/PIB_ENC[[#This Row],[2010:I]]-1)*100</f>
        <v>12.148697412189314</v>
      </c>
      <c r="O8" s="55">
        <f>(PIB_ENC[[#This Row],[2011:II]]/PIB_ENC[[#This Row],[2010:II]]-1)*100</f>
        <v>-10.834094893377655</v>
      </c>
      <c r="P8" s="55">
        <f>(PIB_ENC[[#This Row],[2011:III]]/PIB_ENC[[#This Row],[2010:III]]-1)*100</f>
        <v>-4.3313230209086395</v>
      </c>
      <c r="Q8" s="55">
        <f>(PIB_ENC[[#This Row],[2011:IV]]/PIB_ENC[[#This Row],[2010:IV]]-1)*100</f>
        <v>11.842281554779955</v>
      </c>
      <c r="R8" s="55">
        <f>(PIB_ENC[[#This Row],[2012:I]]/PIB_ENC[[#This Row],[2011:I]]-1)*100</f>
        <v>-9.8793637235912826</v>
      </c>
      <c r="S8" s="55">
        <f>(PIB_ENC[[#This Row],[2012:II]]/PIB_ENC[[#This Row],[2011:II]]-1)*100</f>
        <v>-25.636599916616898</v>
      </c>
      <c r="T8" s="55">
        <f>(PIB_ENC[[#This Row],[2012:III]]/PIB_ENC[[#This Row],[2011:III]]-1)*100</f>
        <v>-5.6889464163204062</v>
      </c>
      <c r="U8" s="55">
        <f>(PIB_ENC[[#This Row],[2012:IV]]/PIB_ENC[[#This Row],[2011:IV]]-1)*100</f>
        <v>-9.6961767217576771</v>
      </c>
      <c r="V8" s="55">
        <f>(PIB_ENC[[#This Row],[2013:I]]/PIB_ENC[[#This Row],[2012:I]]-1)*100</f>
        <v>-24.685321992752328</v>
      </c>
      <c r="W8" s="55">
        <f>(PIB_ENC[[#This Row],[2013:II]]/PIB_ENC[[#This Row],[2012:II]]-1)*100</f>
        <v>19.709013483217987</v>
      </c>
      <c r="X8" s="55">
        <f>(PIB_ENC[[#This Row],[2013:III]]/PIB_ENC[[#This Row],[2012:III]]-1)*100</f>
        <v>2.2122459861498411</v>
      </c>
      <c r="Y8" s="55">
        <f>(PIB_ENC[[#This Row],[2013:IV]]/PIB_ENC[[#This Row],[2012:IV]]-1)*100</f>
        <v>4.9319158045414646</v>
      </c>
      <c r="Z8" s="55">
        <f>(PIB_ENC[[#This Row],[2014:I]]/PIB_ENC[[#This Row],[2013:I]]-1)*100</f>
        <v>27.562032035957774</v>
      </c>
      <c r="AA8" s="55">
        <f>(PIB_ENC[[#This Row],[2014:II]]/PIB_ENC[[#This Row],[2013:II]]-1)*100</f>
        <v>11.159689232332548</v>
      </c>
      <c r="AB8" s="55">
        <f>(PIB_ENC[[#This Row],[2014:III]]/PIB_ENC[[#This Row],[2013:III]]-1)*100</f>
        <v>3.6418718648276505</v>
      </c>
      <c r="AC8" s="55">
        <f>(PIB_ENC[[#This Row],[2014:IV]]/PIB_ENC[[#This Row],[2013:IV]]-1)*100</f>
        <v>-6.3381836874982778</v>
      </c>
      <c r="AD8" s="55">
        <f>(PIB_ENC[[#This Row],[2015:I]]/PIB_ENC[[#This Row],[2014:I]]-1)*100</f>
        <v>10.765156569253943</v>
      </c>
      <c r="AE8" s="55">
        <f>(PIB_ENC[[#This Row],[2015:II]]/PIB_ENC[[#This Row],[2014:II]]-1)*100</f>
        <v>-13.130090678266315</v>
      </c>
      <c r="AF8" s="55">
        <f>(PIB_ENC[[#This Row],[2015:III]]/PIB_ENC[[#This Row],[2014:III]]-1)*100</f>
        <v>-29.813863282273346</v>
      </c>
      <c r="AG8" s="55">
        <f>(PIB_ENC[[#This Row],[2015:IV]]/PIB_ENC[[#This Row],[2014:IV]]-1)*100</f>
        <v>-19.410559574966456</v>
      </c>
      <c r="AH8" s="55">
        <f>(PIB_ENC[[#This Row],[2016:I]]/PIB_ENC[[#This Row],[2015:I]]-1)*100</f>
        <v>-34.870275327608411</v>
      </c>
      <c r="AI8" s="55">
        <f>(PIB_ENC[[#This Row],[2016:II]]/PIB_ENC[[#This Row],[2015:II]]-1)*100</f>
        <v>-32.750494640129077</v>
      </c>
      <c r="AJ8" s="55">
        <f>(PIB_ENC[[#This Row],[2016:III]]/PIB_ENC[[#This Row],[2015:III]]-1)*100</f>
        <v>-13.532489303323681</v>
      </c>
      <c r="AK8" s="55">
        <f>(PIB_ENC[[#This Row],[2016:IV]]/PIB_ENC[[#This Row],[2015:IV]]-1)*100</f>
        <v>-30.628402594027637</v>
      </c>
      <c r="AL8" s="55">
        <f>(PIB_ENC[[#This Row],[2017:I]]/PIB_ENC[[#This Row],[2016:I]]-1)*100</f>
        <v>36.956757881063432</v>
      </c>
      <c r="AM8" s="55">
        <f>(PIB_ENC[[#This Row],[2017:II]]/PIB_ENC[[#This Row],[2016:II]]-1)*100</f>
        <v>-9.8406706142128435</v>
      </c>
      <c r="AN8" s="55">
        <f>(PIB_ENC[[#This Row],[2017:III]]/PIB_ENC[[#This Row],[2016:III]]-1)*100</f>
        <v>5.3308046204157078</v>
      </c>
      <c r="AO8" s="55">
        <f>(PIB_ENC[[#This Row],[2017:IV]]/PIB_ENC[[#This Row],[2016:IV]]-1)*100</f>
        <v>8.6218278757286715</v>
      </c>
      <c r="AP8" s="55">
        <f>(PIB_ENC[[#This Row],[2018:I]]/PIB_ENC[[#This Row],[2017:I]]-1)*100</f>
        <v>-32.841696209562741</v>
      </c>
      <c r="AQ8" s="55">
        <f>(PIB_ENC[[#This Row],[2018:II]]/PIB_ENC[[#This Row],[2017:II]]-1)*100</f>
        <v>14.676710475757249</v>
      </c>
      <c r="AR8" s="55">
        <f>(PIB_ENC[[#This Row],[2018:III]]/PIB_ENC[[#This Row],[2017:III]]-1)*100</f>
        <v>21.184303249033796</v>
      </c>
      <c r="AS8" s="55">
        <f>(PIB_ENC[[#This Row],[2018:IV]]/PIB_ENC[[#This Row],[2017:IV]]-1)*100</f>
        <v>6.7433532742197544</v>
      </c>
      <c r="AT8" s="55">
        <f>(PIB_ENC[[#This Row],[2019:I]]/PIB_ENC[[#This Row],[2018:I]]-1)*100</f>
        <v>33.405615092278438</v>
      </c>
      <c r="AU8" s="55">
        <f>(PIB_ENC[[#This Row],[2019:II]]/PIB_ENC[[#This Row],[2018:II]]-1)*100</f>
        <v>2.3766242735086429</v>
      </c>
      <c r="AV8" s="55">
        <f>(PIB_ENC[[#This Row],[2019:III]]/PIB_ENC[[#This Row],[2018:III]]-1)*100</f>
        <v>9.4632885543632916E-2</v>
      </c>
      <c r="AW8" s="55">
        <f>(PIB_ENC[[#This Row],[2019:IV]]/PIB_ENC[[#This Row],[2018:IV]]-1)*100</f>
        <v>24.253252118907209</v>
      </c>
      <c r="AX8" s="55">
        <f>(PIB_ENC[[#This Row],[2020:I]]/PIB_ENC[[#This Row],[2019:I]]-1)*100</f>
        <v>1.0324810193773848</v>
      </c>
      <c r="AY8" s="55">
        <f>(PIB_ENC[[#This Row],[2020:II]]/PIB_ENC[[#This Row],[2019:II]]-1)*100</f>
        <v>-43.073457391179183</v>
      </c>
      <c r="AZ8" s="55">
        <f>(PIB_ENC[[#This Row],[2020:III]]/PIB_ENC[[#This Row],[2019:III]]-1)*100</f>
        <v>-6.6518380969060047</v>
      </c>
      <c r="BA8" s="55">
        <f>(PIB_ENC[[#This Row],[2020:IV]]/PIB_ENC[[#This Row],[2019:IV]]-1)*100</f>
        <v>-23.559354760882123</v>
      </c>
      <c r="BB8" s="55">
        <f>(PIB_ENC[[#This Row],[2021:I]]/PIB_ENC[[#This Row],[2020:I]]-1)*100</f>
        <v>-43.213061934654306</v>
      </c>
      <c r="BC8" s="55">
        <f>(PIB_ENC[[#This Row],[2021:II]]/PIB_ENC[[#This Row],[2020:II]]-1)*100</f>
        <v>42.122086558640248</v>
      </c>
      <c r="BD8" s="55">
        <f>(PIB_ENC[[#This Row],[2021:III]]/PIB_ENC[[#This Row],[2020:III]]-1)*100</f>
        <v>-33.898004732468998</v>
      </c>
      <c r="BE8" s="55">
        <f>(PIB_ENC[[#This Row],[2021:IV]]/PIB_ENC[[#This Row],[2020:IV]]-1)*100</f>
        <v>-9.0531266281062557</v>
      </c>
      <c r="BF8" s="55">
        <f>(PIB_ENC[[#This Row],[2022:I]]/PIB_ENC[[#This Row],[2021:I]]-1)*100</f>
        <v>4.2722366463034067</v>
      </c>
      <c r="BG8" s="55">
        <f>(PIB_ENC[[#This Row],[2022:II]]/PIB_ENC[[#This Row],[2021:II]]-1)*100</f>
        <v>-6.9705615708995916</v>
      </c>
      <c r="BH8" s="55">
        <f>(PIB_ENC[[#This Row],[2022:III]]/PIB_ENC[[#This Row],[2021:III]]-1)*100</f>
        <v>8.3627866576899912</v>
      </c>
      <c r="BI8" s="55">
        <f>(PIB_ENC[[#This Row],[2022:IV]]/PIB_ENC[[#This Row],[2021:IV]]-1)*100</f>
        <v>-24.738820941872952</v>
      </c>
      <c r="BJ8" s="55">
        <f>(PIB_ENC[[#This Row],[2023:I]]/PIB_ENC[[#This Row],[2022:I]]-1)*100</f>
        <v>-9.8907445628378721</v>
      </c>
      <c r="BK8" s="55">
        <f>(PIB_ENC[[#This Row],[2023:II]]/PIB_ENC[[#This Row],[2022:II]]-1)*100</f>
        <v>-15.07116080998837</v>
      </c>
      <c r="BL8" s="55">
        <f>(PIB_ENC[[#This Row],[2023:III]]/PIB_ENC[[#This Row],[2022:III]]-1)*100</f>
        <v>-22.73702994305118</v>
      </c>
      <c r="BM8" s="55">
        <f>(PIB_ENC[[#This Row],[2023:IV]]/PIB_ENC[[#This Row],[2022:IV]]-1)*100</f>
        <v>-18.321191065479582</v>
      </c>
      <c r="BN8" s="55">
        <f>(PIB_ENC[[#This Row],[2024:I]]/PIB_ENC[[#This Row],[2023:I]]-1)*100</f>
        <v>-4.1196139018696236</v>
      </c>
      <c r="BO8" s="55">
        <f>(PIB_ENC[[#This Row],[2024:II]]/PIB_ENC[[#This Row],[2023:II]]-1)*100</f>
        <v>-5.3194776843582092</v>
      </c>
      <c r="BP8" s="55">
        <f>(PIB_ENC[[#This Row],[2024:III]]/PIB_ENC[[#This Row],[2023:III]]-1)*100</f>
        <v>7.8232534798867048</v>
      </c>
    </row>
    <row r="9" spans="1:68" ht="15" customHeight="1" x14ac:dyDescent="0.2">
      <c r="A9" s="46" t="s">
        <v>69</v>
      </c>
      <c r="B9" s="56">
        <f>(PIB_ENC[[#This Row],[2008:I]]/PIB_ENC[[#This Row],[2007:I]]-1)*100</f>
        <v>5.4112792466591619</v>
      </c>
      <c r="C9" s="56">
        <f>(PIB_ENC[[#This Row],[2008:II]]/PIB_ENC[[#This Row],[2007:II]]-1)*100</f>
        <v>-10.215032580939109</v>
      </c>
      <c r="D9" s="56">
        <f>(PIB_ENC[[#This Row],[2008:III]]/PIB_ENC[[#This Row],[2007:III]]-1)*100</f>
        <v>11.847899543204953</v>
      </c>
      <c r="E9" s="56">
        <f>(PIB_ENC[[#This Row],[2008:IV]]/PIB_ENC[[#This Row],[2007:IV]]-1)*100</f>
        <v>-15.448637421475331</v>
      </c>
      <c r="F9" s="56">
        <f>(PIB_ENC[[#This Row],[2009:I]]/PIB_ENC[[#This Row],[2008:I]]-1)*100</f>
        <v>17.458183425952623</v>
      </c>
      <c r="G9" s="56">
        <f>(PIB_ENC[[#This Row],[2009:II]]/PIB_ENC[[#This Row],[2008:II]]-1)*100</f>
        <v>1.3478136952496778</v>
      </c>
      <c r="H9" s="56">
        <f>(PIB_ENC[[#This Row],[2009:III]]/PIB_ENC[[#This Row],[2008:III]]-1)*100</f>
        <v>-2.0760771816167645</v>
      </c>
      <c r="I9" s="56">
        <f>(PIB_ENC[[#This Row],[2009:IV]]/PIB_ENC[[#This Row],[2008:IV]]-1)*100</f>
        <v>6.3608352040200877</v>
      </c>
      <c r="J9" s="56">
        <f>(PIB_ENC[[#This Row],[2010:I]]/PIB_ENC[[#This Row],[2009:I]]-1)*100</f>
        <v>-5.1143099959170328</v>
      </c>
      <c r="K9" s="56">
        <f>(PIB_ENC[[#This Row],[2010:II]]/PIB_ENC[[#This Row],[2009:II]]-1)*100</f>
        <v>15.97446354628862</v>
      </c>
      <c r="L9" s="56">
        <f>(PIB_ENC[[#This Row],[2010:III]]/PIB_ENC[[#This Row],[2009:III]]-1)*100</f>
        <v>4.4467584496126866</v>
      </c>
      <c r="M9" s="56">
        <f>(PIB_ENC[[#This Row],[2010:IV]]/PIB_ENC[[#This Row],[2009:IV]]-1)*100</f>
        <v>-3.0011134599331912</v>
      </c>
      <c r="N9" s="56">
        <f>(PIB_ENC[[#This Row],[2011:I]]/PIB_ENC[[#This Row],[2010:I]]-1)*100</f>
        <v>-7.0198153063986464</v>
      </c>
      <c r="O9" s="56">
        <f>(PIB_ENC[[#This Row],[2011:II]]/PIB_ENC[[#This Row],[2010:II]]-1)*100</f>
        <v>1.5517929310445489</v>
      </c>
      <c r="P9" s="56">
        <f>(PIB_ENC[[#This Row],[2011:III]]/PIB_ENC[[#This Row],[2010:III]]-1)*100</f>
        <v>10.454763453157589</v>
      </c>
      <c r="Q9" s="56">
        <f>(PIB_ENC[[#This Row],[2011:IV]]/PIB_ENC[[#This Row],[2010:IV]]-1)*100</f>
        <v>3.651183171395167</v>
      </c>
      <c r="R9" s="56">
        <f>(PIB_ENC[[#This Row],[2012:I]]/PIB_ENC[[#This Row],[2011:I]]-1)*100</f>
        <v>7.7994620012243221</v>
      </c>
      <c r="S9" s="56">
        <f>(PIB_ENC[[#This Row],[2012:II]]/PIB_ENC[[#This Row],[2011:II]]-1)*100</f>
        <v>-6.5648071870223923</v>
      </c>
      <c r="T9" s="56">
        <f>(PIB_ENC[[#This Row],[2012:III]]/PIB_ENC[[#This Row],[2011:III]]-1)*100</f>
        <v>-6.9191570319512508</v>
      </c>
      <c r="U9" s="56">
        <f>(PIB_ENC[[#This Row],[2012:IV]]/PIB_ENC[[#This Row],[2011:IV]]-1)*100</f>
        <v>-1.5517609186489145</v>
      </c>
      <c r="V9" s="56">
        <f>(PIB_ENC[[#This Row],[2013:I]]/PIB_ENC[[#This Row],[2012:I]]-1)*100</f>
        <v>-4.9531334426224145</v>
      </c>
      <c r="W9" s="56">
        <f>(PIB_ENC[[#This Row],[2013:II]]/PIB_ENC[[#This Row],[2012:II]]-1)*100</f>
        <v>-8.4666823385654784</v>
      </c>
      <c r="X9" s="56">
        <f>(PIB_ENC[[#This Row],[2013:III]]/PIB_ENC[[#This Row],[2012:III]]-1)*100</f>
        <v>-7.5433868284063399</v>
      </c>
      <c r="Y9" s="56">
        <f>(PIB_ENC[[#This Row],[2013:IV]]/PIB_ENC[[#This Row],[2012:IV]]-1)*100</f>
        <v>-10.956540334167354</v>
      </c>
      <c r="Z9" s="56">
        <f>(PIB_ENC[[#This Row],[2014:I]]/PIB_ENC[[#This Row],[2013:I]]-1)*100</f>
        <v>1.5855626140971246</v>
      </c>
      <c r="AA9" s="56">
        <f>(PIB_ENC[[#This Row],[2014:II]]/PIB_ENC[[#This Row],[2013:II]]-1)*100</f>
        <v>5.2672270513021147E-2</v>
      </c>
      <c r="AB9" s="56">
        <f>(PIB_ENC[[#This Row],[2014:III]]/PIB_ENC[[#This Row],[2013:III]]-1)*100</f>
        <v>-0.25217684198388657</v>
      </c>
      <c r="AC9" s="56">
        <f>(PIB_ENC[[#This Row],[2014:IV]]/PIB_ENC[[#This Row],[2013:IV]]-1)*100</f>
        <v>8.1361457501375689</v>
      </c>
      <c r="AD9" s="56">
        <f>(PIB_ENC[[#This Row],[2015:I]]/PIB_ENC[[#This Row],[2014:I]]-1)*100</f>
        <v>-12.387710416901921</v>
      </c>
      <c r="AE9" s="56">
        <f>(PIB_ENC[[#This Row],[2015:II]]/PIB_ENC[[#This Row],[2014:II]]-1)*100</f>
        <v>-5.1555707536029782</v>
      </c>
      <c r="AF9" s="56">
        <f>(PIB_ENC[[#This Row],[2015:III]]/PIB_ENC[[#This Row],[2014:III]]-1)*100</f>
        <v>-7.9042328952067304</v>
      </c>
      <c r="AG9" s="56">
        <f>(PIB_ENC[[#This Row],[2015:IV]]/PIB_ENC[[#This Row],[2014:IV]]-1)*100</f>
        <v>-10.438285024308414</v>
      </c>
      <c r="AH9" s="56">
        <f>(PIB_ENC[[#This Row],[2016:I]]/PIB_ENC[[#This Row],[2015:I]]-1)*100</f>
        <v>9.6530657392049246</v>
      </c>
      <c r="AI9" s="56">
        <f>(PIB_ENC[[#This Row],[2016:II]]/PIB_ENC[[#This Row],[2015:II]]-1)*100</f>
        <v>14.922063645757655</v>
      </c>
      <c r="AJ9" s="56">
        <f>(PIB_ENC[[#This Row],[2016:III]]/PIB_ENC[[#This Row],[2015:III]]-1)*100</f>
        <v>17.210154323635862</v>
      </c>
      <c r="AK9" s="56">
        <f>(PIB_ENC[[#This Row],[2016:IV]]/PIB_ENC[[#This Row],[2015:IV]]-1)*100</f>
        <v>21.057958146677635</v>
      </c>
      <c r="AL9" s="56">
        <f>(PIB_ENC[[#This Row],[2017:I]]/PIB_ENC[[#This Row],[2016:I]]-1)*100</f>
        <v>16.054743887692545</v>
      </c>
      <c r="AM9" s="56">
        <f>(PIB_ENC[[#This Row],[2017:II]]/PIB_ENC[[#This Row],[2016:II]]-1)*100</f>
        <v>7.1653280636448491</v>
      </c>
      <c r="AN9" s="56">
        <f>(PIB_ENC[[#This Row],[2017:III]]/PIB_ENC[[#This Row],[2016:III]]-1)*100</f>
        <v>7.9822301890767111</v>
      </c>
      <c r="AO9" s="56">
        <f>(PIB_ENC[[#This Row],[2017:IV]]/PIB_ENC[[#This Row],[2016:IV]]-1)*100</f>
        <v>9.6190986758894361</v>
      </c>
      <c r="AP9" s="56">
        <f>(PIB_ENC[[#This Row],[2018:I]]/PIB_ENC[[#This Row],[2017:I]]-1)*100</f>
        <v>7.6166687470302863</v>
      </c>
      <c r="AQ9" s="56">
        <f>(PIB_ENC[[#This Row],[2018:II]]/PIB_ENC[[#This Row],[2017:II]]-1)*100</f>
        <v>10.87309494133808</v>
      </c>
      <c r="AR9" s="56">
        <f>(PIB_ENC[[#This Row],[2018:III]]/PIB_ENC[[#This Row],[2017:III]]-1)*100</f>
        <v>12.324876853661415</v>
      </c>
      <c r="AS9" s="56">
        <f>(PIB_ENC[[#This Row],[2018:IV]]/PIB_ENC[[#This Row],[2017:IV]]-1)*100</f>
        <v>8.9867305852342039</v>
      </c>
      <c r="AT9" s="56">
        <f>(PIB_ENC[[#This Row],[2019:I]]/PIB_ENC[[#This Row],[2018:I]]-1)*100</f>
        <v>6.3692395660184697</v>
      </c>
      <c r="AU9" s="56">
        <f>(PIB_ENC[[#This Row],[2019:II]]/PIB_ENC[[#This Row],[2018:II]]-1)*100</f>
        <v>9.5868706692786354</v>
      </c>
      <c r="AV9" s="56">
        <f>(PIB_ENC[[#This Row],[2019:III]]/PIB_ENC[[#This Row],[2018:III]]-1)*100</f>
        <v>9.6619211669575868</v>
      </c>
      <c r="AW9" s="56">
        <f>(PIB_ENC[[#This Row],[2019:IV]]/PIB_ENC[[#This Row],[2018:IV]]-1)*100</f>
        <v>13.09482374633606</v>
      </c>
      <c r="AX9" s="56">
        <f>(PIB_ENC[[#This Row],[2020:I]]/PIB_ENC[[#This Row],[2019:I]]-1)*100</f>
        <v>-0.73923531430365452</v>
      </c>
      <c r="AY9" s="56">
        <f>(PIB_ENC[[#This Row],[2020:II]]/PIB_ENC[[#This Row],[2019:II]]-1)*100</f>
        <v>-45.007733777475003</v>
      </c>
      <c r="AZ9" s="56">
        <f>(PIB_ENC[[#This Row],[2020:III]]/PIB_ENC[[#This Row],[2019:III]]-1)*100</f>
        <v>-30.197641867191528</v>
      </c>
      <c r="BA9" s="56">
        <f>(PIB_ENC[[#This Row],[2020:IV]]/PIB_ENC[[#This Row],[2019:IV]]-1)*100</f>
        <v>-30.553595264185528</v>
      </c>
      <c r="BB9" s="56">
        <f>(PIB_ENC[[#This Row],[2021:I]]/PIB_ENC[[#This Row],[2020:I]]-1)*100</f>
        <v>-21.066558145156634</v>
      </c>
      <c r="BC9" s="56">
        <f>(PIB_ENC[[#This Row],[2021:II]]/PIB_ENC[[#This Row],[2020:II]]-1)*100</f>
        <v>42.838921527516646</v>
      </c>
      <c r="BD9" s="56">
        <f>(PIB_ENC[[#This Row],[2021:III]]/PIB_ENC[[#This Row],[2020:III]]-1)*100</f>
        <v>13.600825693596397</v>
      </c>
      <c r="BE9" s="56">
        <f>(PIB_ENC[[#This Row],[2021:IV]]/PIB_ENC[[#This Row],[2020:IV]]-1)*100</f>
        <v>16.960793620849877</v>
      </c>
      <c r="BF9" s="56">
        <f>(PIB_ENC[[#This Row],[2022:I]]/PIB_ENC[[#This Row],[2021:I]]-1)*100</f>
        <v>26.790459211971431</v>
      </c>
      <c r="BG9" s="56">
        <f>(PIB_ENC[[#This Row],[2022:II]]/PIB_ENC[[#This Row],[2021:II]]-1)*100</f>
        <v>34.305840337092143</v>
      </c>
      <c r="BH9" s="56">
        <f>(PIB_ENC[[#This Row],[2022:III]]/PIB_ENC[[#This Row],[2021:III]]-1)*100</f>
        <v>36.135824416579254</v>
      </c>
      <c r="BI9" s="56">
        <f>(PIB_ENC[[#This Row],[2022:IV]]/PIB_ENC[[#This Row],[2021:IV]]-1)*100</f>
        <v>19.414755063084943</v>
      </c>
      <c r="BJ9" s="56">
        <f>(PIB_ENC[[#This Row],[2023:I]]/PIB_ENC[[#This Row],[2022:I]]-1)*100</f>
        <v>3.2975195723031314</v>
      </c>
      <c r="BK9" s="56">
        <f>(PIB_ENC[[#This Row],[2023:II]]/PIB_ENC[[#This Row],[2022:II]]-1)*100</f>
        <v>-14.080376705139697</v>
      </c>
      <c r="BL9" s="56">
        <f>(PIB_ENC[[#This Row],[2023:III]]/PIB_ENC[[#This Row],[2022:III]]-1)*100</f>
        <v>-8.3464628705556478</v>
      </c>
      <c r="BM9" s="56">
        <f>(PIB_ENC[[#This Row],[2023:IV]]/PIB_ENC[[#This Row],[2022:IV]]-1)*100</f>
        <v>1.3434195076185373</v>
      </c>
      <c r="BN9" s="56">
        <f>(PIB_ENC[[#This Row],[2024:I]]/PIB_ENC[[#This Row],[2023:I]]-1)*100</f>
        <v>8.5934834782870784</v>
      </c>
      <c r="BO9" s="56">
        <f>(PIB_ENC[[#This Row],[2024:II]]/PIB_ENC[[#This Row],[2023:II]]-1)*100</f>
        <v>13.701396036106605</v>
      </c>
      <c r="BP9" s="56">
        <f>(PIB_ENC[[#This Row],[2024:III]]/PIB_ENC[[#This Row],[2023:III]]-1)*100</f>
        <v>-2.1220642213156782</v>
      </c>
    </row>
    <row r="10" spans="1:68" ht="15" customHeight="1" x14ac:dyDescent="0.2">
      <c r="A10" s="95" t="s">
        <v>120</v>
      </c>
      <c r="B10" s="55">
        <f>(PIB_ENC[[#This Row],[2008:I]]/PIB_ENC[[#This Row],[2007:I]]-1)*100</f>
        <v>7.4315960259255132</v>
      </c>
      <c r="C10" s="55">
        <f>(PIB_ENC[[#This Row],[2008:II]]/PIB_ENC[[#This Row],[2007:II]]-1)*100</f>
        <v>9.4446101559329634</v>
      </c>
      <c r="D10" s="55">
        <f>(PIB_ENC[[#This Row],[2008:III]]/PIB_ENC[[#This Row],[2007:III]]-1)*100</f>
        <v>8.3176169703180989</v>
      </c>
      <c r="E10" s="55">
        <f>(PIB_ENC[[#This Row],[2008:IV]]/PIB_ENC[[#This Row],[2007:IV]]-1)*100</f>
        <v>5.7111125362763415</v>
      </c>
      <c r="F10" s="55">
        <f>(PIB_ENC[[#This Row],[2009:I]]/PIB_ENC[[#This Row],[2008:I]]-1)*100</f>
        <v>-15.687309311154829</v>
      </c>
      <c r="G10" s="55">
        <f>(PIB_ENC[[#This Row],[2009:II]]/PIB_ENC[[#This Row],[2008:II]]-1)*100</f>
        <v>-7.7115072048459465</v>
      </c>
      <c r="H10" s="55">
        <f>(PIB_ENC[[#This Row],[2009:III]]/PIB_ENC[[#This Row],[2008:III]]-1)*100</f>
        <v>-5.5045313470191033</v>
      </c>
      <c r="I10" s="55">
        <f>(PIB_ENC[[#This Row],[2009:IV]]/PIB_ENC[[#This Row],[2008:IV]]-1)*100</f>
        <v>-5.1151420410109338</v>
      </c>
      <c r="J10" s="55">
        <f>(PIB_ENC[[#This Row],[2010:I]]/PIB_ENC[[#This Row],[2009:I]]-1)*100</f>
        <v>23.14063997161746</v>
      </c>
      <c r="K10" s="55">
        <f>(PIB_ENC[[#This Row],[2010:II]]/PIB_ENC[[#This Row],[2009:II]]-1)*100</f>
        <v>5.7916209985225953</v>
      </c>
      <c r="L10" s="55">
        <f>(PIB_ENC[[#This Row],[2010:III]]/PIB_ENC[[#This Row],[2009:III]]-1)*100</f>
        <v>2.7722921218101382</v>
      </c>
      <c r="M10" s="55">
        <f>(PIB_ENC[[#This Row],[2010:IV]]/PIB_ENC[[#This Row],[2009:IV]]-1)*100</f>
        <v>7.218959809551162</v>
      </c>
      <c r="N10" s="55">
        <f>(PIB_ENC[[#This Row],[2011:I]]/PIB_ENC[[#This Row],[2010:I]]-1)*100</f>
        <v>-17.947623092294364</v>
      </c>
      <c r="O10" s="55">
        <f>(PIB_ENC[[#This Row],[2011:II]]/PIB_ENC[[#This Row],[2010:II]]-1)*100</f>
        <v>-6.3589428234829821</v>
      </c>
      <c r="P10" s="55">
        <f>(PIB_ENC[[#This Row],[2011:III]]/PIB_ENC[[#This Row],[2010:III]]-1)*100</f>
        <v>-9.3457942441152682</v>
      </c>
      <c r="Q10" s="55">
        <f>(PIB_ENC[[#This Row],[2011:IV]]/PIB_ENC[[#This Row],[2010:IV]]-1)*100</f>
        <v>-13.604216901300203</v>
      </c>
      <c r="R10" s="55">
        <f>(PIB_ENC[[#This Row],[2012:I]]/PIB_ENC[[#This Row],[2011:I]]-1)*100</f>
        <v>-11.203181681899332</v>
      </c>
      <c r="S10" s="55">
        <f>(PIB_ENC[[#This Row],[2012:II]]/PIB_ENC[[#This Row],[2011:II]]-1)*100</f>
        <v>-5.860817115497019</v>
      </c>
      <c r="T10" s="55">
        <f>(PIB_ENC[[#This Row],[2012:III]]/PIB_ENC[[#This Row],[2011:III]]-1)*100</f>
        <v>-8.5166481999983326</v>
      </c>
      <c r="U10" s="55">
        <f>(PIB_ENC[[#This Row],[2012:IV]]/PIB_ENC[[#This Row],[2011:IV]]-1)*100</f>
        <v>0.66498605099156727</v>
      </c>
      <c r="V10" s="55">
        <f>(PIB_ENC[[#This Row],[2013:I]]/PIB_ENC[[#This Row],[2012:I]]-1)*100</f>
        <v>12.852516850007145</v>
      </c>
      <c r="W10" s="55">
        <f>(PIB_ENC[[#This Row],[2013:II]]/PIB_ENC[[#This Row],[2012:II]]-1)*100</f>
        <v>8.2810962868464131</v>
      </c>
      <c r="X10" s="55">
        <f>(PIB_ENC[[#This Row],[2013:III]]/PIB_ENC[[#This Row],[2012:III]]-1)*100</f>
        <v>10.202876495620462</v>
      </c>
      <c r="Y10" s="55">
        <f>(PIB_ENC[[#This Row],[2013:IV]]/PIB_ENC[[#This Row],[2012:IV]]-1)*100</f>
        <v>3.1617708960297142</v>
      </c>
      <c r="Z10" s="55">
        <f>(PIB_ENC[[#This Row],[2014:I]]/PIB_ENC[[#This Row],[2013:I]]-1)*100</f>
        <v>-12.00302887111182</v>
      </c>
      <c r="AA10" s="55">
        <f>(PIB_ENC[[#This Row],[2014:II]]/PIB_ENC[[#This Row],[2013:II]]-1)*100</f>
        <v>-12.340166530270569</v>
      </c>
      <c r="AB10" s="55">
        <f>(PIB_ENC[[#This Row],[2014:III]]/PIB_ENC[[#This Row],[2013:III]]-1)*100</f>
        <v>-7.8098937913044892</v>
      </c>
      <c r="AC10" s="55">
        <f>(PIB_ENC[[#This Row],[2014:IV]]/PIB_ENC[[#This Row],[2013:IV]]-1)*100</f>
        <v>-10.829068798040486</v>
      </c>
      <c r="AD10" s="55">
        <f>(PIB_ENC[[#This Row],[2015:I]]/PIB_ENC[[#This Row],[2014:I]]-1)*100</f>
        <v>-3.0838856368625489</v>
      </c>
      <c r="AE10" s="55">
        <f>(PIB_ENC[[#This Row],[2015:II]]/PIB_ENC[[#This Row],[2014:II]]-1)*100</f>
        <v>9.8148427753177678</v>
      </c>
      <c r="AF10" s="55">
        <f>(PIB_ENC[[#This Row],[2015:III]]/PIB_ENC[[#This Row],[2014:III]]-1)*100</f>
        <v>7.5486036881452279</v>
      </c>
      <c r="AG10" s="55">
        <f>(PIB_ENC[[#This Row],[2015:IV]]/PIB_ENC[[#This Row],[2014:IV]]-1)*100</f>
        <v>13.477306872715378</v>
      </c>
      <c r="AH10" s="55">
        <f>(PIB_ENC[[#This Row],[2016:I]]/PIB_ENC[[#This Row],[2015:I]]-1)*100</f>
        <v>42.804280566262307</v>
      </c>
      <c r="AI10" s="55">
        <f>(PIB_ENC[[#This Row],[2016:II]]/PIB_ENC[[#This Row],[2015:II]]-1)*100</f>
        <v>47.42485401454082</v>
      </c>
      <c r="AJ10" s="55">
        <f>(PIB_ENC[[#This Row],[2016:III]]/PIB_ENC[[#This Row],[2015:III]]-1)*100</f>
        <v>31.942642679398304</v>
      </c>
      <c r="AK10" s="55">
        <f>(PIB_ENC[[#This Row],[2016:IV]]/PIB_ENC[[#This Row],[2015:IV]]-1)*100</f>
        <v>34.866497707215125</v>
      </c>
      <c r="AL10" s="55">
        <f>(PIB_ENC[[#This Row],[2017:I]]/PIB_ENC[[#This Row],[2016:I]]-1)*100</f>
        <v>22.838289634599263</v>
      </c>
      <c r="AM10" s="55">
        <f>(PIB_ENC[[#This Row],[2017:II]]/PIB_ENC[[#This Row],[2016:II]]-1)*100</f>
        <v>14.312238806689347</v>
      </c>
      <c r="AN10" s="55">
        <f>(PIB_ENC[[#This Row],[2017:III]]/PIB_ENC[[#This Row],[2016:III]]-1)*100</f>
        <v>10.320176327853336</v>
      </c>
      <c r="AO10" s="55">
        <f>(PIB_ENC[[#This Row],[2017:IV]]/PIB_ENC[[#This Row],[2016:IV]]-1)*100</f>
        <v>17.53792716692535</v>
      </c>
      <c r="AP10" s="55">
        <f>(PIB_ENC[[#This Row],[2018:I]]/PIB_ENC[[#This Row],[2017:I]]-1)*100</f>
        <v>4.1528185687883967</v>
      </c>
      <c r="AQ10" s="55">
        <f>(PIB_ENC[[#This Row],[2018:II]]/PIB_ENC[[#This Row],[2017:II]]-1)*100</f>
        <v>9.314121317650903</v>
      </c>
      <c r="AR10" s="55">
        <f>(PIB_ENC[[#This Row],[2018:III]]/PIB_ENC[[#This Row],[2017:III]]-1)*100</f>
        <v>-2.2114115958409175</v>
      </c>
      <c r="AS10" s="55">
        <f>(PIB_ENC[[#This Row],[2018:IV]]/PIB_ENC[[#This Row],[2017:IV]]-1)*100</f>
        <v>0.42415101894801577</v>
      </c>
      <c r="AT10" s="55">
        <f>(PIB_ENC[[#This Row],[2019:I]]/PIB_ENC[[#This Row],[2018:I]]-1)*100</f>
        <v>-2.6652166998010429</v>
      </c>
      <c r="AU10" s="55">
        <f>(PIB_ENC[[#This Row],[2019:II]]/PIB_ENC[[#This Row],[2018:II]]-1)*100</f>
        <v>-11.840277894569972</v>
      </c>
      <c r="AV10" s="55">
        <f>(PIB_ENC[[#This Row],[2019:III]]/PIB_ENC[[#This Row],[2018:III]]-1)*100</f>
        <v>16.555982477781161</v>
      </c>
      <c r="AW10" s="55">
        <f>(PIB_ENC[[#This Row],[2019:IV]]/PIB_ENC[[#This Row],[2018:IV]]-1)*100</f>
        <v>10.097983662433997</v>
      </c>
      <c r="AX10" s="55">
        <f>(PIB_ENC[[#This Row],[2020:I]]/PIB_ENC[[#This Row],[2019:I]]-1)*100</f>
        <v>16.473357786141563</v>
      </c>
      <c r="AY10" s="55">
        <f>(PIB_ENC[[#This Row],[2020:II]]/PIB_ENC[[#This Row],[2019:II]]-1)*100</f>
        <v>-65.241987767243614</v>
      </c>
      <c r="AZ10" s="55">
        <f>(PIB_ENC[[#This Row],[2020:III]]/PIB_ENC[[#This Row],[2019:III]]-1)*100</f>
        <v>-52.124671518803346</v>
      </c>
      <c r="BA10" s="55">
        <f>(PIB_ENC[[#This Row],[2020:IV]]/PIB_ENC[[#This Row],[2019:IV]]-1)*100</f>
        <v>-44.577895269293045</v>
      </c>
      <c r="BB10" s="55">
        <f>(PIB_ENC[[#This Row],[2021:I]]/PIB_ENC[[#This Row],[2020:I]]-1)*100</f>
        <v>-27.127964464007693</v>
      </c>
      <c r="BC10" s="55">
        <f>(PIB_ENC[[#This Row],[2021:II]]/PIB_ENC[[#This Row],[2020:II]]-1)*100</f>
        <v>186.71615317534545</v>
      </c>
      <c r="BD10" s="55">
        <f>(PIB_ENC[[#This Row],[2021:III]]/PIB_ENC[[#This Row],[2020:III]]-1)*100</f>
        <v>92.817813025093884</v>
      </c>
      <c r="BE10" s="55">
        <f>(PIB_ENC[[#This Row],[2021:IV]]/PIB_ENC[[#This Row],[2020:IV]]-1)*100</f>
        <v>68.029930523405383</v>
      </c>
      <c r="BF10" s="55">
        <f>(PIB_ENC[[#This Row],[2022:I]]/PIB_ENC[[#This Row],[2021:I]]-1)*100</f>
        <v>14.07575842694262</v>
      </c>
      <c r="BG10" s="55">
        <f>(PIB_ENC[[#This Row],[2022:II]]/PIB_ENC[[#This Row],[2021:II]]-1)*100</f>
        <v>5.3565845642354226</v>
      </c>
      <c r="BH10" s="55">
        <f>(PIB_ENC[[#This Row],[2022:III]]/PIB_ENC[[#This Row],[2021:III]]-1)*100</f>
        <v>17.743363182988013</v>
      </c>
      <c r="BI10" s="55">
        <f>(PIB_ENC[[#This Row],[2022:IV]]/PIB_ENC[[#This Row],[2021:IV]]-1)*100</f>
        <v>1.7015766740002158</v>
      </c>
      <c r="BJ10" s="55">
        <f>(PIB_ENC[[#This Row],[2023:I]]/PIB_ENC[[#This Row],[2022:I]]-1)*100</f>
        <v>5.0369186124457288</v>
      </c>
      <c r="BK10" s="55">
        <f>(PIB_ENC[[#This Row],[2023:II]]/PIB_ENC[[#This Row],[2022:II]]-1)*100</f>
        <v>8.5699852814494104</v>
      </c>
      <c r="BL10" s="55">
        <f>(PIB_ENC[[#This Row],[2023:III]]/PIB_ENC[[#This Row],[2022:III]]-1)*100</f>
        <v>3.578919135660974</v>
      </c>
      <c r="BM10" s="55">
        <f>(PIB_ENC[[#This Row],[2023:IV]]/PIB_ENC[[#This Row],[2022:IV]]-1)*100</f>
        <v>20.238061191333156</v>
      </c>
      <c r="BN10" s="55">
        <f>(PIB_ENC[[#This Row],[2024:I]]/PIB_ENC[[#This Row],[2023:I]]-1)*100</f>
        <v>31.225016213488921</v>
      </c>
      <c r="BO10" s="55">
        <f>(PIB_ENC[[#This Row],[2024:II]]/PIB_ENC[[#This Row],[2023:II]]-1)*100</f>
        <v>15.416356545810217</v>
      </c>
      <c r="BP10" s="55">
        <f>(PIB_ENC[[#This Row],[2024:III]]/PIB_ENC[[#This Row],[2023:III]]-1)*100</f>
        <v>4.5202875697836875</v>
      </c>
    </row>
    <row r="11" spans="1:68" ht="15" customHeight="1" x14ac:dyDescent="0.2">
      <c r="A11" s="46" t="s">
        <v>70</v>
      </c>
      <c r="B11" s="56">
        <f>(PIB_ENC[[#This Row],[2008:I]]/PIB_ENC[[#This Row],[2007:I]]-1)*100</f>
        <v>24.757862950894772</v>
      </c>
      <c r="C11" s="56">
        <f>(PIB_ENC[[#This Row],[2008:II]]/PIB_ENC[[#This Row],[2007:II]]-1)*100</f>
        <v>-9.5250911595989418</v>
      </c>
      <c r="D11" s="56">
        <f>(PIB_ENC[[#This Row],[2008:III]]/PIB_ENC[[#This Row],[2007:III]]-1)*100</f>
        <v>8.5668683936091394</v>
      </c>
      <c r="E11" s="56">
        <f>(PIB_ENC[[#This Row],[2008:IV]]/PIB_ENC[[#This Row],[2007:IV]]-1)*100</f>
        <v>7.8312766734529138</v>
      </c>
      <c r="F11" s="56">
        <f>(PIB_ENC[[#This Row],[2009:I]]/PIB_ENC[[#This Row],[2008:I]]-1)*100</f>
        <v>-8.9580249145765567</v>
      </c>
      <c r="G11" s="56">
        <f>(PIB_ENC[[#This Row],[2009:II]]/PIB_ENC[[#This Row],[2008:II]]-1)*100</f>
        <v>17.881537993152861</v>
      </c>
      <c r="H11" s="56">
        <f>(PIB_ENC[[#This Row],[2009:III]]/PIB_ENC[[#This Row],[2008:III]]-1)*100</f>
        <v>2.7636468462985952</v>
      </c>
      <c r="I11" s="56">
        <f>(PIB_ENC[[#This Row],[2009:IV]]/PIB_ENC[[#This Row],[2008:IV]]-1)*100</f>
        <v>-12.883002432828794</v>
      </c>
      <c r="J11" s="56">
        <f>(PIB_ENC[[#This Row],[2010:I]]/PIB_ENC[[#This Row],[2009:I]]-1)*100</f>
        <v>-12.362937734357383</v>
      </c>
      <c r="K11" s="56">
        <f>(PIB_ENC[[#This Row],[2010:II]]/PIB_ENC[[#This Row],[2009:II]]-1)*100</f>
        <v>-5.0582279362131555</v>
      </c>
      <c r="L11" s="56">
        <f>(PIB_ENC[[#This Row],[2010:III]]/PIB_ENC[[#This Row],[2009:III]]-1)*100</f>
        <v>1.7338125809920557</v>
      </c>
      <c r="M11" s="56">
        <f>(PIB_ENC[[#This Row],[2010:IV]]/PIB_ENC[[#This Row],[2009:IV]]-1)*100</f>
        <v>6.4628363327247973</v>
      </c>
      <c r="N11" s="56">
        <f>(PIB_ENC[[#This Row],[2011:I]]/PIB_ENC[[#This Row],[2010:I]]-1)*100</f>
        <v>0.75429928395971402</v>
      </c>
      <c r="O11" s="56">
        <f>(PIB_ENC[[#This Row],[2011:II]]/PIB_ENC[[#This Row],[2010:II]]-1)*100</f>
        <v>-1.4755901902209878</v>
      </c>
      <c r="P11" s="56">
        <f>(PIB_ENC[[#This Row],[2011:III]]/PIB_ENC[[#This Row],[2010:III]]-1)*100</f>
        <v>42.124542894246986</v>
      </c>
      <c r="Q11" s="56">
        <f>(PIB_ENC[[#This Row],[2011:IV]]/PIB_ENC[[#This Row],[2010:IV]]-1)*100</f>
        <v>46.990417974383767</v>
      </c>
      <c r="R11" s="56">
        <f>(PIB_ENC[[#This Row],[2012:I]]/PIB_ENC[[#This Row],[2011:I]]-1)*100</f>
        <v>40.8455760670412</v>
      </c>
      <c r="S11" s="56">
        <f>(PIB_ENC[[#This Row],[2012:II]]/PIB_ENC[[#This Row],[2011:II]]-1)*100</f>
        <v>36.688350474090512</v>
      </c>
      <c r="T11" s="56">
        <f>(PIB_ENC[[#This Row],[2012:III]]/PIB_ENC[[#This Row],[2011:III]]-1)*100</f>
        <v>-0.6573977435128997</v>
      </c>
      <c r="U11" s="56">
        <f>(PIB_ENC[[#This Row],[2012:IV]]/PIB_ENC[[#This Row],[2011:IV]]-1)*100</f>
        <v>2.6158315553413081</v>
      </c>
      <c r="V11" s="56">
        <f>(PIB_ENC[[#This Row],[2013:I]]/PIB_ENC[[#This Row],[2012:I]]-1)*100</f>
        <v>42.640353933942301</v>
      </c>
      <c r="W11" s="56">
        <f>(PIB_ENC[[#This Row],[2013:II]]/PIB_ENC[[#This Row],[2012:II]]-1)*100</f>
        <v>-11.339486337449733</v>
      </c>
      <c r="X11" s="56">
        <f>(PIB_ENC[[#This Row],[2013:III]]/PIB_ENC[[#This Row],[2012:III]]-1)*100</f>
        <v>-12.441895523461344</v>
      </c>
      <c r="Y11" s="56">
        <f>(PIB_ENC[[#This Row],[2013:IV]]/PIB_ENC[[#This Row],[2012:IV]]-1)*100</f>
        <v>-6.5595673393638476</v>
      </c>
      <c r="Z11" s="56">
        <f>(PIB_ENC[[#This Row],[2014:I]]/PIB_ENC[[#This Row],[2013:I]]-1)*100</f>
        <v>-15.18879021823002</v>
      </c>
      <c r="AA11" s="56">
        <f>(PIB_ENC[[#This Row],[2014:II]]/PIB_ENC[[#This Row],[2013:II]]-1)*100</f>
        <v>-6.237034108473571</v>
      </c>
      <c r="AB11" s="56">
        <f>(PIB_ENC[[#This Row],[2014:III]]/PIB_ENC[[#This Row],[2013:III]]-1)*100</f>
        <v>-10.852872619542275</v>
      </c>
      <c r="AC11" s="56">
        <f>(PIB_ENC[[#This Row],[2014:IV]]/PIB_ENC[[#This Row],[2013:IV]]-1)*100</f>
        <v>-6.0106344501612234</v>
      </c>
      <c r="AD11" s="56">
        <f>(PIB_ENC[[#This Row],[2015:I]]/PIB_ENC[[#This Row],[2014:I]]-1)*100</f>
        <v>-20.45610686574809</v>
      </c>
      <c r="AE11" s="56">
        <f>(PIB_ENC[[#This Row],[2015:II]]/PIB_ENC[[#This Row],[2014:II]]-1)*100</f>
        <v>-18.374344372509444</v>
      </c>
      <c r="AF11" s="56">
        <f>(PIB_ENC[[#This Row],[2015:III]]/PIB_ENC[[#This Row],[2014:III]]-1)*100</f>
        <v>-4.4553785204689333</v>
      </c>
      <c r="AG11" s="56">
        <f>(PIB_ENC[[#This Row],[2015:IV]]/PIB_ENC[[#This Row],[2014:IV]]-1)*100</f>
        <v>-9.3213860615936284</v>
      </c>
      <c r="AH11" s="56">
        <f>(PIB_ENC[[#This Row],[2016:I]]/PIB_ENC[[#This Row],[2015:I]]-1)*100</f>
        <v>-14.954062797683754</v>
      </c>
      <c r="AI11" s="56">
        <f>(PIB_ENC[[#This Row],[2016:II]]/PIB_ENC[[#This Row],[2015:II]]-1)*100</f>
        <v>-12.286614304913556</v>
      </c>
      <c r="AJ11" s="56">
        <f>(PIB_ENC[[#This Row],[2016:III]]/PIB_ENC[[#This Row],[2015:III]]-1)*100</f>
        <v>-17.648314392588858</v>
      </c>
      <c r="AK11" s="56">
        <f>(PIB_ENC[[#This Row],[2016:IV]]/PIB_ENC[[#This Row],[2015:IV]]-1)*100</f>
        <v>-27.460279995253778</v>
      </c>
      <c r="AL11" s="56">
        <f>(PIB_ENC[[#This Row],[2017:I]]/PIB_ENC[[#This Row],[2016:I]]-1)*100</f>
        <v>2.1602059037082233</v>
      </c>
      <c r="AM11" s="56">
        <f>(PIB_ENC[[#This Row],[2017:II]]/PIB_ENC[[#This Row],[2016:II]]-1)*100</f>
        <v>5.3667516381971314</v>
      </c>
      <c r="AN11" s="56">
        <f>(PIB_ENC[[#This Row],[2017:III]]/PIB_ENC[[#This Row],[2016:III]]-1)*100</f>
        <v>4.3688503329824657</v>
      </c>
      <c r="AO11" s="56">
        <f>(PIB_ENC[[#This Row],[2017:IV]]/PIB_ENC[[#This Row],[2016:IV]]-1)*100</f>
        <v>15.4326175821343</v>
      </c>
      <c r="AP11" s="56">
        <f>(PIB_ENC[[#This Row],[2018:I]]/PIB_ENC[[#This Row],[2017:I]]-1)*100</f>
        <v>-1.7180024595850218</v>
      </c>
      <c r="AQ11" s="56">
        <f>(PIB_ENC[[#This Row],[2018:II]]/PIB_ENC[[#This Row],[2017:II]]-1)*100</f>
        <v>-10.679943670581904</v>
      </c>
      <c r="AR11" s="56">
        <f>(PIB_ENC[[#This Row],[2018:III]]/PIB_ENC[[#This Row],[2017:III]]-1)*100</f>
        <v>-9.1671658057049132</v>
      </c>
      <c r="AS11" s="56">
        <f>(PIB_ENC[[#This Row],[2018:IV]]/PIB_ENC[[#This Row],[2017:IV]]-1)*100</f>
        <v>-0.7085689843110532</v>
      </c>
      <c r="AT11" s="56">
        <f>(PIB_ENC[[#This Row],[2019:I]]/PIB_ENC[[#This Row],[2018:I]]-1)*100</f>
        <v>12.398535903152986</v>
      </c>
      <c r="AU11" s="56">
        <f>(PIB_ENC[[#This Row],[2019:II]]/PIB_ENC[[#This Row],[2018:II]]-1)*100</f>
        <v>23.223822680945094</v>
      </c>
      <c r="AV11" s="56">
        <f>(PIB_ENC[[#This Row],[2019:III]]/PIB_ENC[[#This Row],[2018:III]]-1)*100</f>
        <v>13.858663336473342</v>
      </c>
      <c r="AW11" s="56">
        <f>(PIB_ENC[[#This Row],[2019:IV]]/PIB_ENC[[#This Row],[2018:IV]]-1)*100</f>
        <v>4.4726921763412975</v>
      </c>
      <c r="AX11" s="56">
        <f>(PIB_ENC[[#This Row],[2020:I]]/PIB_ENC[[#This Row],[2019:I]]-1)*100</f>
        <v>-10.244940149000293</v>
      </c>
      <c r="AY11" s="56">
        <f>(PIB_ENC[[#This Row],[2020:II]]/PIB_ENC[[#This Row],[2019:II]]-1)*100</f>
        <v>-98.094857304909624</v>
      </c>
      <c r="AZ11" s="56">
        <f>(PIB_ENC[[#This Row],[2020:III]]/PIB_ENC[[#This Row],[2019:III]]-1)*100</f>
        <v>-96.320632375253851</v>
      </c>
      <c r="BA11" s="56">
        <f>(PIB_ENC[[#This Row],[2020:IV]]/PIB_ENC[[#This Row],[2019:IV]]-1)*100</f>
        <v>-96.152342706772529</v>
      </c>
      <c r="BB11" s="56">
        <f>(PIB_ENC[[#This Row],[2021:I]]/PIB_ENC[[#This Row],[2020:I]]-1)*100</f>
        <v>-95.705251245223252</v>
      </c>
      <c r="BC11" s="56">
        <f>(PIB_ENC[[#This Row],[2021:II]]/PIB_ENC[[#This Row],[2020:II]]-1)*100</f>
        <v>307.9857113990231</v>
      </c>
      <c r="BD11" s="56">
        <f>(PIB_ENC[[#This Row],[2021:III]]/PIB_ENC[[#This Row],[2020:III]]-1)*100</f>
        <v>404.16721149944078</v>
      </c>
      <c r="BE11" s="56">
        <f>(PIB_ENC[[#This Row],[2021:IV]]/PIB_ENC[[#This Row],[2020:IV]]-1)*100</f>
        <v>1421.7408471054393</v>
      </c>
      <c r="BF11" s="56">
        <f>(PIB_ENC[[#This Row],[2022:I]]/PIB_ENC[[#This Row],[2021:I]]-1)*100</f>
        <v>1462.3584389833459</v>
      </c>
      <c r="BG11" s="56">
        <f>(PIB_ENC[[#This Row],[2022:II]]/PIB_ENC[[#This Row],[2021:II]]-1)*100</f>
        <v>841.88319702396802</v>
      </c>
      <c r="BH11" s="56">
        <f>(PIB_ENC[[#This Row],[2022:III]]/PIB_ENC[[#This Row],[2021:III]]-1)*100</f>
        <v>307.27244462280095</v>
      </c>
      <c r="BI11" s="56">
        <f>(PIB_ENC[[#This Row],[2022:IV]]/PIB_ENC[[#This Row],[2021:IV]]-1)*100</f>
        <v>31.40326767849151</v>
      </c>
      <c r="BJ11" s="56">
        <f>(PIB_ENC[[#This Row],[2023:I]]/PIB_ENC[[#This Row],[2022:I]]-1)*100</f>
        <v>12.968489144379802</v>
      </c>
      <c r="BK11" s="56">
        <f>(PIB_ENC[[#This Row],[2023:II]]/PIB_ENC[[#This Row],[2022:II]]-1)*100</f>
        <v>-0.95527340528824833</v>
      </c>
      <c r="BL11" s="56">
        <f>(PIB_ENC[[#This Row],[2023:III]]/PIB_ENC[[#This Row],[2022:III]]-1)*100</f>
        <v>21.681230574310728</v>
      </c>
      <c r="BM11" s="56">
        <f>(PIB_ENC[[#This Row],[2023:IV]]/PIB_ENC[[#This Row],[2022:IV]]-1)*100</f>
        <v>35.615359610382377</v>
      </c>
      <c r="BN11" s="56">
        <f>(PIB_ENC[[#This Row],[2024:I]]/PIB_ENC[[#This Row],[2023:I]]-1)*100</f>
        <v>42.647689598355413</v>
      </c>
      <c r="BO11" s="56">
        <f>(PIB_ENC[[#This Row],[2024:II]]/PIB_ENC[[#This Row],[2023:II]]-1)*100</f>
        <v>33.200498379897404</v>
      </c>
      <c r="BP11" s="56">
        <f>(PIB_ENC[[#This Row],[2024:III]]/PIB_ENC[[#This Row],[2023:III]]-1)*100</f>
        <v>20.761499955290731</v>
      </c>
    </row>
    <row r="12" spans="1:68" ht="15" customHeight="1" x14ac:dyDescent="0.2">
      <c r="A12" s="95" t="s">
        <v>121</v>
      </c>
      <c r="B12" s="55">
        <f>(PIB_ENC[[#This Row],[2008:I]]/PIB_ENC[[#This Row],[2007:I]]-1)*100</f>
        <v>-16.749331149785096</v>
      </c>
      <c r="C12" s="55">
        <f>(PIB_ENC[[#This Row],[2008:II]]/PIB_ENC[[#This Row],[2007:II]]-1)*100</f>
        <v>-18.229090258753022</v>
      </c>
      <c r="D12" s="55">
        <f>(PIB_ENC[[#This Row],[2008:III]]/PIB_ENC[[#This Row],[2007:III]]-1)*100</f>
        <v>47.7998808036713</v>
      </c>
      <c r="E12" s="55">
        <f>(PIB_ENC[[#This Row],[2008:IV]]/PIB_ENC[[#This Row],[2007:IV]]-1)*100</f>
        <v>28.410494479867765</v>
      </c>
      <c r="F12" s="55">
        <f>(PIB_ENC[[#This Row],[2009:I]]/PIB_ENC[[#This Row],[2008:I]]-1)*100</f>
        <v>9.4288748213473781</v>
      </c>
      <c r="G12" s="55">
        <f>(PIB_ENC[[#This Row],[2009:II]]/PIB_ENC[[#This Row],[2008:II]]-1)*100</f>
        <v>5.2046394738614499</v>
      </c>
      <c r="H12" s="55">
        <f>(PIB_ENC[[#This Row],[2009:III]]/PIB_ENC[[#This Row],[2008:III]]-1)*100</f>
        <v>5.6200026064023856</v>
      </c>
      <c r="I12" s="55">
        <f>(PIB_ENC[[#This Row],[2009:IV]]/PIB_ENC[[#This Row],[2008:IV]]-1)*100</f>
        <v>9.5438523155219492</v>
      </c>
      <c r="J12" s="55">
        <f>(PIB_ENC[[#This Row],[2010:I]]/PIB_ENC[[#This Row],[2009:I]]-1)*100</f>
        <v>-1.8696181257762956</v>
      </c>
      <c r="K12" s="55">
        <f>(PIB_ENC[[#This Row],[2010:II]]/PIB_ENC[[#This Row],[2009:II]]-1)*100</f>
        <v>1.2045094894787223</v>
      </c>
      <c r="L12" s="55">
        <f>(PIB_ENC[[#This Row],[2010:III]]/PIB_ENC[[#This Row],[2009:III]]-1)*100</f>
        <v>-1.0887491971350305</v>
      </c>
      <c r="M12" s="55">
        <f>(PIB_ENC[[#This Row],[2010:IV]]/PIB_ENC[[#This Row],[2009:IV]]-1)*100</f>
        <v>1.0053630602097297</v>
      </c>
      <c r="N12" s="55">
        <f>(PIB_ENC[[#This Row],[2011:I]]/PIB_ENC[[#This Row],[2010:I]]-1)*100</f>
        <v>-8.0602797669851896</v>
      </c>
      <c r="O12" s="55">
        <f>(PIB_ENC[[#This Row],[2011:II]]/PIB_ENC[[#This Row],[2010:II]]-1)*100</f>
        <v>6.308661274713212</v>
      </c>
      <c r="P12" s="55">
        <f>(PIB_ENC[[#This Row],[2011:III]]/PIB_ENC[[#This Row],[2010:III]]-1)*100</f>
        <v>-1.3706803322522609</v>
      </c>
      <c r="Q12" s="55">
        <f>(PIB_ENC[[#This Row],[2011:IV]]/PIB_ENC[[#This Row],[2010:IV]]-1)*100</f>
        <v>13.333268935102938</v>
      </c>
      <c r="R12" s="55">
        <f>(PIB_ENC[[#This Row],[2012:I]]/PIB_ENC[[#This Row],[2011:I]]-1)*100</f>
        <v>37.908102729047478</v>
      </c>
      <c r="S12" s="55">
        <f>(PIB_ENC[[#This Row],[2012:II]]/PIB_ENC[[#This Row],[2011:II]]-1)*100</f>
        <v>34.27273395195629</v>
      </c>
      <c r="T12" s="55">
        <f>(PIB_ENC[[#This Row],[2012:III]]/PIB_ENC[[#This Row],[2011:III]]-1)*100</f>
        <v>34.223272702402951</v>
      </c>
      <c r="U12" s="55">
        <f>(PIB_ENC[[#This Row],[2012:IV]]/PIB_ENC[[#This Row],[2011:IV]]-1)*100</f>
        <v>4.5006137793394352</v>
      </c>
      <c r="V12" s="55">
        <f>(PIB_ENC[[#This Row],[2013:I]]/PIB_ENC[[#This Row],[2012:I]]-1)*100</f>
        <v>-2.0663077867932089</v>
      </c>
      <c r="W12" s="55">
        <f>(PIB_ENC[[#This Row],[2013:II]]/PIB_ENC[[#This Row],[2012:II]]-1)*100</f>
        <v>-19.410476392150411</v>
      </c>
      <c r="X12" s="55">
        <f>(PIB_ENC[[#This Row],[2013:III]]/PIB_ENC[[#This Row],[2012:III]]-1)*100</f>
        <v>0.95962628991277388</v>
      </c>
      <c r="Y12" s="55">
        <f>(PIB_ENC[[#This Row],[2013:IV]]/PIB_ENC[[#This Row],[2012:IV]]-1)*100</f>
        <v>-2.3809072842365109</v>
      </c>
      <c r="Z12" s="55">
        <f>(PIB_ENC[[#This Row],[2014:I]]/PIB_ENC[[#This Row],[2013:I]]-1)*100</f>
        <v>1.0982835393156476</v>
      </c>
      <c r="AA12" s="55">
        <f>(PIB_ENC[[#This Row],[2014:II]]/PIB_ENC[[#This Row],[2013:II]]-1)*100</f>
        <v>2.318376902984709</v>
      </c>
      <c r="AB12" s="55">
        <f>(PIB_ENC[[#This Row],[2014:III]]/PIB_ENC[[#This Row],[2013:III]]-1)*100</f>
        <v>-10.002122646581647</v>
      </c>
      <c r="AC12" s="55">
        <f>(PIB_ENC[[#This Row],[2014:IV]]/PIB_ENC[[#This Row],[2013:IV]]-1)*100</f>
        <v>0.48483731327957358</v>
      </c>
      <c r="AD12" s="55">
        <f>(PIB_ENC[[#This Row],[2015:I]]/PIB_ENC[[#This Row],[2014:I]]-1)*100</f>
        <v>8.6560825770725547</v>
      </c>
      <c r="AE12" s="55">
        <f>(PIB_ENC[[#This Row],[2015:II]]/PIB_ENC[[#This Row],[2014:II]]-1)*100</f>
        <v>6.7398137457617802</v>
      </c>
      <c r="AF12" s="55">
        <f>(PIB_ENC[[#This Row],[2015:III]]/PIB_ENC[[#This Row],[2014:III]]-1)*100</f>
        <v>-7.6881016811242038</v>
      </c>
      <c r="AG12" s="55">
        <f>(PIB_ENC[[#This Row],[2015:IV]]/PIB_ENC[[#This Row],[2014:IV]]-1)*100</f>
        <v>-15.855102365106323</v>
      </c>
      <c r="AH12" s="55">
        <f>(PIB_ENC[[#This Row],[2016:I]]/PIB_ENC[[#This Row],[2015:I]]-1)*100</f>
        <v>-23.169481961949611</v>
      </c>
      <c r="AI12" s="55">
        <f>(PIB_ENC[[#This Row],[2016:II]]/PIB_ENC[[#This Row],[2015:II]]-1)*100</f>
        <v>-30.202722904796019</v>
      </c>
      <c r="AJ12" s="55">
        <f>(PIB_ENC[[#This Row],[2016:III]]/PIB_ENC[[#This Row],[2015:III]]-1)*100</f>
        <v>-22.95848264259136</v>
      </c>
      <c r="AK12" s="55">
        <f>(PIB_ENC[[#This Row],[2016:IV]]/PIB_ENC[[#This Row],[2015:IV]]-1)*100</f>
        <v>-24.415764782988468</v>
      </c>
      <c r="AL12" s="55">
        <f>(PIB_ENC[[#This Row],[2017:I]]/PIB_ENC[[#This Row],[2016:I]]-1)*100</f>
        <v>-12.313532230970093</v>
      </c>
      <c r="AM12" s="55">
        <f>(PIB_ENC[[#This Row],[2017:II]]/PIB_ENC[[#This Row],[2016:II]]-1)*100</f>
        <v>3.7581256588063772</v>
      </c>
      <c r="AN12" s="55">
        <f>(PIB_ENC[[#This Row],[2017:III]]/PIB_ENC[[#This Row],[2016:III]]-1)*100</f>
        <v>-3.6231630221190469</v>
      </c>
      <c r="AO12" s="55">
        <f>(PIB_ENC[[#This Row],[2017:IV]]/PIB_ENC[[#This Row],[2016:IV]]-1)*100</f>
        <v>2.8741864656403493</v>
      </c>
      <c r="AP12" s="55">
        <f>(PIB_ENC[[#This Row],[2018:I]]/PIB_ENC[[#This Row],[2017:I]]-1)*100</f>
        <v>-5.1256323124517333</v>
      </c>
      <c r="AQ12" s="55">
        <f>(PIB_ENC[[#This Row],[2018:II]]/PIB_ENC[[#This Row],[2017:II]]-1)*100</f>
        <v>-9.5627863745298409</v>
      </c>
      <c r="AR12" s="55">
        <f>(PIB_ENC[[#This Row],[2018:III]]/PIB_ENC[[#This Row],[2017:III]]-1)*100</f>
        <v>-8.6673493113761388</v>
      </c>
      <c r="AS12" s="55">
        <f>(PIB_ENC[[#This Row],[2018:IV]]/PIB_ENC[[#This Row],[2017:IV]]-1)*100</f>
        <v>-6.563691969826591</v>
      </c>
      <c r="AT12" s="55">
        <f>(PIB_ENC[[#This Row],[2019:I]]/PIB_ENC[[#This Row],[2018:I]]-1)*100</f>
        <v>-10.207809269206336</v>
      </c>
      <c r="AU12" s="55">
        <f>(PIB_ENC[[#This Row],[2019:II]]/PIB_ENC[[#This Row],[2018:II]]-1)*100</f>
        <v>-1.9819470582782328</v>
      </c>
      <c r="AV12" s="55">
        <f>(PIB_ENC[[#This Row],[2019:III]]/PIB_ENC[[#This Row],[2018:III]]-1)*100</f>
        <v>0.59340630580435594</v>
      </c>
      <c r="AW12" s="55">
        <f>(PIB_ENC[[#This Row],[2019:IV]]/PIB_ENC[[#This Row],[2018:IV]]-1)*100</f>
        <v>4.6665632687567404</v>
      </c>
      <c r="AX12" s="55">
        <f>(PIB_ENC[[#This Row],[2020:I]]/PIB_ENC[[#This Row],[2019:I]]-1)*100</f>
        <v>1.4020465646247704</v>
      </c>
      <c r="AY12" s="55">
        <f>(PIB_ENC[[#This Row],[2020:II]]/PIB_ENC[[#This Row],[2019:II]]-1)*100</f>
        <v>-13.457955540422461</v>
      </c>
      <c r="AZ12" s="55">
        <f>(PIB_ENC[[#This Row],[2020:III]]/PIB_ENC[[#This Row],[2019:III]]-1)*100</f>
        <v>-5.7809725196145472</v>
      </c>
      <c r="BA12" s="55">
        <f>(PIB_ENC[[#This Row],[2020:IV]]/PIB_ENC[[#This Row],[2019:IV]]-1)*100</f>
        <v>1.0685087349052047</v>
      </c>
      <c r="BB12" s="55">
        <f>(PIB_ENC[[#This Row],[2021:I]]/PIB_ENC[[#This Row],[2020:I]]-1)*100</f>
        <v>-0.4692054275092894</v>
      </c>
      <c r="BC12" s="55">
        <f>(PIB_ENC[[#This Row],[2021:II]]/PIB_ENC[[#This Row],[2020:II]]-1)*100</f>
        <v>11.142671713733797</v>
      </c>
      <c r="BD12" s="55">
        <f>(PIB_ENC[[#This Row],[2021:III]]/PIB_ENC[[#This Row],[2020:III]]-1)*100</f>
        <v>12.686231739044018</v>
      </c>
      <c r="BE12" s="55">
        <f>(PIB_ENC[[#This Row],[2021:IV]]/PIB_ENC[[#This Row],[2020:IV]]-1)*100</f>
        <v>8.2999252338419982</v>
      </c>
      <c r="BF12" s="55">
        <f>(PIB_ENC[[#This Row],[2022:I]]/PIB_ENC[[#This Row],[2021:I]]-1)*100</f>
        <v>15.685308239791196</v>
      </c>
      <c r="BG12" s="55">
        <f>(PIB_ENC[[#This Row],[2022:II]]/PIB_ENC[[#This Row],[2021:II]]-1)*100</f>
        <v>8.014678485879001</v>
      </c>
      <c r="BH12" s="55">
        <f>(PIB_ENC[[#This Row],[2022:III]]/PIB_ENC[[#This Row],[2021:III]]-1)*100</f>
        <v>1.5632418454438968</v>
      </c>
      <c r="BI12" s="55">
        <f>(PIB_ENC[[#This Row],[2022:IV]]/PIB_ENC[[#This Row],[2021:IV]]-1)*100</f>
        <v>6.4665539152325646</v>
      </c>
      <c r="BJ12" s="55">
        <f>(PIB_ENC[[#This Row],[2023:I]]/PIB_ENC[[#This Row],[2022:I]]-1)*100</f>
        <v>7.1719406573052202</v>
      </c>
      <c r="BK12" s="55">
        <f>(PIB_ENC[[#This Row],[2023:II]]/PIB_ENC[[#This Row],[2022:II]]-1)*100</f>
        <v>16.016152836888796</v>
      </c>
      <c r="BL12" s="55">
        <f>(PIB_ENC[[#This Row],[2023:III]]/PIB_ENC[[#This Row],[2022:III]]-1)*100</f>
        <v>21.93671787792486</v>
      </c>
      <c r="BM12" s="55">
        <f>(PIB_ENC[[#This Row],[2023:IV]]/PIB_ENC[[#This Row],[2022:IV]]-1)*100</f>
        <v>32.890955831226897</v>
      </c>
      <c r="BN12" s="55">
        <f>(PIB_ENC[[#This Row],[2024:I]]/PIB_ENC[[#This Row],[2023:I]]-1)*100</f>
        <v>7.0090704765923828</v>
      </c>
      <c r="BO12" s="55">
        <f>(PIB_ENC[[#This Row],[2024:II]]/PIB_ENC[[#This Row],[2023:II]]-1)*100</f>
        <v>6.1232921860709055</v>
      </c>
      <c r="BP12" s="55">
        <f>(PIB_ENC[[#This Row],[2024:III]]/PIB_ENC[[#This Row],[2023:III]]-1)*100</f>
        <v>4.6785132267961327</v>
      </c>
    </row>
    <row r="13" spans="1:68" ht="15" customHeight="1" x14ac:dyDescent="0.2">
      <c r="A13" s="46" t="s">
        <v>72</v>
      </c>
      <c r="B13" s="56">
        <f>(PIB_ENC[[#This Row],[2008:I]]/PIB_ENC[[#This Row],[2007:I]]-1)*100</f>
        <v>17.459996067330774</v>
      </c>
      <c r="C13" s="56">
        <f>(PIB_ENC[[#This Row],[2008:II]]/PIB_ENC[[#This Row],[2007:II]]-1)*100</f>
        <v>26.998497706098277</v>
      </c>
      <c r="D13" s="56">
        <f>(PIB_ENC[[#This Row],[2008:III]]/PIB_ENC[[#This Row],[2007:III]]-1)*100</f>
        <v>21.800364304202404</v>
      </c>
      <c r="E13" s="56">
        <f>(PIB_ENC[[#This Row],[2008:IV]]/PIB_ENC[[#This Row],[2007:IV]]-1)*100</f>
        <v>15.261737577107159</v>
      </c>
      <c r="F13" s="56">
        <f>(PIB_ENC[[#This Row],[2009:I]]/PIB_ENC[[#This Row],[2008:I]]-1)*100</f>
        <v>-8.1687410952065225</v>
      </c>
      <c r="G13" s="56">
        <f>(PIB_ENC[[#This Row],[2009:II]]/PIB_ENC[[#This Row],[2008:II]]-1)*100</f>
        <v>-20.485869697107162</v>
      </c>
      <c r="H13" s="56">
        <f>(PIB_ENC[[#This Row],[2009:III]]/PIB_ENC[[#This Row],[2008:III]]-1)*100</f>
        <v>-18.075594349167844</v>
      </c>
      <c r="I13" s="56">
        <f>(PIB_ENC[[#This Row],[2009:IV]]/PIB_ENC[[#This Row],[2008:IV]]-1)*100</f>
        <v>-17.605382419239312</v>
      </c>
      <c r="J13" s="56">
        <f>(PIB_ENC[[#This Row],[2010:I]]/PIB_ENC[[#This Row],[2009:I]]-1)*100</f>
        <v>-1.8657250182847807</v>
      </c>
      <c r="K13" s="56">
        <f>(PIB_ENC[[#This Row],[2010:II]]/PIB_ENC[[#This Row],[2009:II]]-1)*100</f>
        <v>4.1325385542105408</v>
      </c>
      <c r="L13" s="56">
        <f>(PIB_ENC[[#This Row],[2010:III]]/PIB_ENC[[#This Row],[2009:III]]-1)*100</f>
        <v>-3.1133157866278349</v>
      </c>
      <c r="M13" s="56">
        <f>(PIB_ENC[[#This Row],[2010:IV]]/PIB_ENC[[#This Row],[2009:IV]]-1)*100</f>
        <v>-1.0836887740764523</v>
      </c>
      <c r="N13" s="56">
        <f>(PIB_ENC[[#This Row],[2011:I]]/PIB_ENC[[#This Row],[2010:I]]-1)*100</f>
        <v>3.6068529273884709</v>
      </c>
      <c r="O13" s="56">
        <f>(PIB_ENC[[#This Row],[2011:II]]/PIB_ENC[[#This Row],[2010:II]]-1)*100</f>
        <v>-6.0569669348568667</v>
      </c>
      <c r="P13" s="56">
        <f>(PIB_ENC[[#This Row],[2011:III]]/PIB_ENC[[#This Row],[2010:III]]-1)*100</f>
        <v>-1.7487036547716217</v>
      </c>
      <c r="Q13" s="56">
        <f>(PIB_ENC[[#This Row],[2011:IV]]/PIB_ENC[[#This Row],[2010:IV]]-1)*100</f>
        <v>-4.2220468547294558</v>
      </c>
      <c r="R13" s="56">
        <f>(PIB_ENC[[#This Row],[2012:I]]/PIB_ENC[[#This Row],[2011:I]]-1)*100</f>
        <v>-4.6357483117011489</v>
      </c>
      <c r="S13" s="56">
        <f>(PIB_ENC[[#This Row],[2012:II]]/PIB_ENC[[#This Row],[2011:II]]-1)*100</f>
        <v>2.059883693892206</v>
      </c>
      <c r="T13" s="56">
        <f>(PIB_ENC[[#This Row],[2012:III]]/PIB_ENC[[#This Row],[2011:III]]-1)*100</f>
        <v>1.6174468484135174</v>
      </c>
      <c r="U13" s="56">
        <f>(PIB_ENC[[#This Row],[2012:IV]]/PIB_ENC[[#This Row],[2011:IV]]-1)*100</f>
        <v>0.86630214737888345</v>
      </c>
      <c r="V13" s="56">
        <f>(PIB_ENC[[#This Row],[2013:I]]/PIB_ENC[[#This Row],[2012:I]]-1)*100</f>
        <v>-6.9268564570749032</v>
      </c>
      <c r="W13" s="56">
        <f>(PIB_ENC[[#This Row],[2013:II]]/PIB_ENC[[#This Row],[2012:II]]-1)*100</f>
        <v>-5.8718055643021572</v>
      </c>
      <c r="X13" s="56">
        <f>(PIB_ENC[[#This Row],[2013:III]]/PIB_ENC[[#This Row],[2012:III]]-1)*100</f>
        <v>0.31124046631574309</v>
      </c>
      <c r="Y13" s="56">
        <f>(PIB_ENC[[#This Row],[2013:IV]]/PIB_ENC[[#This Row],[2012:IV]]-1)*100</f>
        <v>7.2606629266745104</v>
      </c>
      <c r="Z13" s="56">
        <f>(PIB_ENC[[#This Row],[2014:I]]/PIB_ENC[[#This Row],[2013:I]]-1)*100</f>
        <v>11.826905998790394</v>
      </c>
      <c r="AA13" s="56">
        <f>(PIB_ENC[[#This Row],[2014:II]]/PIB_ENC[[#This Row],[2013:II]]-1)*100</f>
        <v>13.287257075128721</v>
      </c>
      <c r="AB13" s="56">
        <f>(PIB_ENC[[#This Row],[2014:III]]/PIB_ENC[[#This Row],[2013:III]]-1)*100</f>
        <v>8.8747614273404274</v>
      </c>
      <c r="AC13" s="56">
        <f>(PIB_ENC[[#This Row],[2014:IV]]/PIB_ENC[[#This Row],[2013:IV]]-1)*100</f>
        <v>4.7050658200001649</v>
      </c>
      <c r="AD13" s="56">
        <f>(PIB_ENC[[#This Row],[2015:I]]/PIB_ENC[[#This Row],[2014:I]]-1)*100</f>
        <v>4.6728125969198064</v>
      </c>
      <c r="AE13" s="56">
        <f>(PIB_ENC[[#This Row],[2015:II]]/PIB_ENC[[#This Row],[2014:II]]-1)*100</f>
        <v>0.35729870824554588</v>
      </c>
      <c r="AF13" s="56">
        <f>(PIB_ENC[[#This Row],[2015:III]]/PIB_ENC[[#This Row],[2014:III]]-1)*100</f>
        <v>1.3869006771617842</v>
      </c>
      <c r="AG13" s="56">
        <f>(PIB_ENC[[#This Row],[2015:IV]]/PIB_ENC[[#This Row],[2014:IV]]-1)*100</f>
        <v>0.6222254038287689</v>
      </c>
      <c r="AH13" s="56">
        <f>(PIB_ENC[[#This Row],[2016:I]]/PIB_ENC[[#This Row],[2015:I]]-1)*100</f>
        <v>10.34025016540272</v>
      </c>
      <c r="AI13" s="56">
        <f>(PIB_ENC[[#This Row],[2016:II]]/PIB_ENC[[#This Row],[2015:II]]-1)*100</f>
        <v>15.089383259048583</v>
      </c>
      <c r="AJ13" s="56">
        <f>(PIB_ENC[[#This Row],[2016:III]]/PIB_ENC[[#This Row],[2015:III]]-1)*100</f>
        <v>16.67983888674225</v>
      </c>
      <c r="AK13" s="56">
        <f>(PIB_ENC[[#This Row],[2016:IV]]/PIB_ENC[[#This Row],[2015:IV]]-1)*100</f>
        <v>18.260421406499816</v>
      </c>
      <c r="AL13" s="56">
        <f>(PIB_ENC[[#This Row],[2017:I]]/PIB_ENC[[#This Row],[2016:I]]-1)*100</f>
        <v>1.2624619767015899</v>
      </c>
      <c r="AM13" s="56">
        <f>(PIB_ENC[[#This Row],[2017:II]]/PIB_ENC[[#This Row],[2016:II]]-1)*100</f>
        <v>-2.3015971969365778</v>
      </c>
      <c r="AN13" s="56">
        <f>(PIB_ENC[[#This Row],[2017:III]]/PIB_ENC[[#This Row],[2016:III]]-1)*100</f>
        <v>-4.8736187133357038</v>
      </c>
      <c r="AO13" s="56">
        <f>(PIB_ENC[[#This Row],[2017:IV]]/PIB_ENC[[#This Row],[2016:IV]]-1)*100</f>
        <v>-1.8896937139226466</v>
      </c>
      <c r="AP13" s="56">
        <f>(PIB_ENC[[#This Row],[2018:I]]/PIB_ENC[[#This Row],[2017:I]]-1)*100</f>
        <v>1.3843960598447946</v>
      </c>
      <c r="AQ13" s="56">
        <f>(PIB_ENC[[#This Row],[2018:II]]/PIB_ENC[[#This Row],[2017:II]]-1)*100</f>
        <v>9.7914995782933723</v>
      </c>
      <c r="AR13" s="56">
        <f>(PIB_ENC[[#This Row],[2018:III]]/PIB_ENC[[#This Row],[2017:III]]-1)*100</f>
        <v>15.657261785464183</v>
      </c>
      <c r="AS13" s="56">
        <f>(PIB_ENC[[#This Row],[2018:IV]]/PIB_ENC[[#This Row],[2017:IV]]-1)*100</f>
        <v>3.1138255378192481</v>
      </c>
      <c r="AT13" s="56">
        <f>(PIB_ENC[[#This Row],[2019:I]]/PIB_ENC[[#This Row],[2018:I]]-1)*100</f>
        <v>10.773031683379287</v>
      </c>
      <c r="AU13" s="56">
        <f>(PIB_ENC[[#This Row],[2019:II]]/PIB_ENC[[#This Row],[2018:II]]-1)*100</f>
        <v>4.6660134977375867</v>
      </c>
      <c r="AV13" s="56">
        <f>(PIB_ENC[[#This Row],[2019:III]]/PIB_ENC[[#This Row],[2018:III]]-1)*100</f>
        <v>0.79909611547981374</v>
      </c>
      <c r="AW13" s="56">
        <f>(PIB_ENC[[#This Row],[2019:IV]]/PIB_ENC[[#This Row],[2018:IV]]-1)*100</f>
        <v>12.452485065606901</v>
      </c>
      <c r="AX13" s="56">
        <f>(PIB_ENC[[#This Row],[2020:I]]/PIB_ENC[[#This Row],[2019:I]]-1)*100</f>
        <v>-3.8380748984272794</v>
      </c>
      <c r="AY13" s="56">
        <f>(PIB_ENC[[#This Row],[2020:II]]/PIB_ENC[[#This Row],[2019:II]]-1)*100</f>
        <v>-11.673678809801192</v>
      </c>
      <c r="AZ13" s="56">
        <f>(PIB_ENC[[#This Row],[2020:III]]/PIB_ENC[[#This Row],[2019:III]]-1)*100</f>
        <v>-8.3033968848893132</v>
      </c>
      <c r="BA13" s="56">
        <f>(PIB_ENC[[#This Row],[2020:IV]]/PIB_ENC[[#This Row],[2019:IV]]-1)*100</f>
        <v>-9.0734244837520688</v>
      </c>
      <c r="BB13" s="56">
        <f>(PIB_ENC[[#This Row],[2021:I]]/PIB_ENC[[#This Row],[2020:I]]-1)*100</f>
        <v>-11.542263100228457</v>
      </c>
      <c r="BC13" s="56">
        <f>(PIB_ENC[[#This Row],[2021:II]]/PIB_ENC[[#This Row],[2020:II]]-1)*100</f>
        <v>-2.0156421147324965</v>
      </c>
      <c r="BD13" s="56">
        <f>(PIB_ENC[[#This Row],[2021:III]]/PIB_ENC[[#This Row],[2020:III]]-1)*100</f>
        <v>-8.0549889334607609</v>
      </c>
      <c r="BE13" s="56">
        <f>(PIB_ENC[[#This Row],[2021:IV]]/PIB_ENC[[#This Row],[2020:IV]]-1)*100</f>
        <v>-13.254459434084531</v>
      </c>
      <c r="BF13" s="56">
        <f>(PIB_ENC[[#This Row],[2022:I]]/PIB_ENC[[#This Row],[2021:I]]-1)*100</f>
        <v>-0.48273626092244504</v>
      </c>
      <c r="BG13" s="56">
        <f>(PIB_ENC[[#This Row],[2022:II]]/PIB_ENC[[#This Row],[2021:II]]-1)*100</f>
        <v>-4.7523481265725813</v>
      </c>
      <c r="BH13" s="56">
        <f>(PIB_ENC[[#This Row],[2022:III]]/PIB_ENC[[#This Row],[2021:III]]-1)*100</f>
        <v>-5.2443867691767121</v>
      </c>
      <c r="BI13" s="56">
        <f>(PIB_ENC[[#This Row],[2022:IV]]/PIB_ENC[[#This Row],[2021:IV]]-1)*100</f>
        <v>3.9650345926953268</v>
      </c>
      <c r="BJ13" s="56">
        <f>(PIB_ENC[[#This Row],[2023:I]]/PIB_ENC[[#This Row],[2022:I]]-1)*100</f>
        <v>-3.1118436308616992</v>
      </c>
      <c r="BK13" s="56">
        <f>(PIB_ENC[[#This Row],[2023:II]]/PIB_ENC[[#This Row],[2022:II]]-1)*100</f>
        <v>7.9839815134537861</v>
      </c>
      <c r="BL13" s="56">
        <f>(PIB_ENC[[#This Row],[2023:III]]/PIB_ENC[[#This Row],[2022:III]]-1)*100</f>
        <v>11.294751816321513</v>
      </c>
      <c r="BM13" s="56">
        <f>(PIB_ENC[[#This Row],[2023:IV]]/PIB_ENC[[#This Row],[2022:IV]]-1)*100</f>
        <v>16.737899554186942</v>
      </c>
      <c r="BN13" s="56">
        <f>(PIB_ENC[[#This Row],[2024:I]]/PIB_ENC[[#This Row],[2023:I]]-1)*100</f>
        <v>10.079673750803941</v>
      </c>
      <c r="BO13" s="56">
        <f>(PIB_ENC[[#This Row],[2024:II]]/PIB_ENC[[#This Row],[2023:II]]-1)*100</f>
        <v>7.2847434556201129</v>
      </c>
      <c r="BP13" s="56">
        <f>(PIB_ENC[[#This Row],[2024:III]]/PIB_ENC[[#This Row],[2023:III]]-1)*100</f>
        <v>3.5293864812903752</v>
      </c>
    </row>
    <row r="14" spans="1:68" ht="15" customHeight="1" x14ac:dyDescent="0.2">
      <c r="A14" s="44" t="s">
        <v>73</v>
      </c>
      <c r="B14" s="55">
        <f>(PIB_ENC[[#This Row],[2008:I]]/PIB_ENC[[#This Row],[2007:I]]-1)*100</f>
        <v>6.4386147409442041</v>
      </c>
      <c r="C14" s="55">
        <f>(PIB_ENC[[#This Row],[2008:II]]/PIB_ENC[[#This Row],[2007:II]]-1)*100</f>
        <v>6.5160205467488019</v>
      </c>
      <c r="D14" s="55">
        <f>(PIB_ENC[[#This Row],[2008:III]]/PIB_ENC[[#This Row],[2007:III]]-1)*100</f>
        <v>4.5973324166177276</v>
      </c>
      <c r="E14" s="55">
        <f>(PIB_ENC[[#This Row],[2008:IV]]/PIB_ENC[[#This Row],[2007:IV]]-1)*100</f>
        <v>0.8499328931425687</v>
      </c>
      <c r="F14" s="55">
        <f>(PIB_ENC[[#This Row],[2009:I]]/PIB_ENC[[#This Row],[2008:I]]-1)*100</f>
        <v>-1.5423914272146177</v>
      </c>
      <c r="G14" s="55">
        <f>(PIB_ENC[[#This Row],[2009:II]]/PIB_ENC[[#This Row],[2008:II]]-1)*100</f>
        <v>-3.5481315667561297</v>
      </c>
      <c r="H14" s="55">
        <f>(PIB_ENC[[#This Row],[2009:III]]/PIB_ENC[[#This Row],[2008:III]]-1)*100</f>
        <v>-3.8029162634661162</v>
      </c>
      <c r="I14" s="55">
        <f>(PIB_ENC[[#This Row],[2009:IV]]/PIB_ENC[[#This Row],[2008:IV]]-1)*100</f>
        <v>-2.3183432385947667</v>
      </c>
      <c r="J14" s="55">
        <f>(PIB_ENC[[#This Row],[2010:I]]/PIB_ENC[[#This Row],[2009:I]]-1)*100</f>
        <v>0.99678989692362219</v>
      </c>
      <c r="K14" s="55">
        <f>(PIB_ENC[[#This Row],[2010:II]]/PIB_ENC[[#This Row],[2009:II]]-1)*100</f>
        <v>3.2445080738143561</v>
      </c>
      <c r="L14" s="55">
        <f>(PIB_ENC[[#This Row],[2010:III]]/PIB_ENC[[#This Row],[2009:III]]-1)*100</f>
        <v>4.3300374538246533</v>
      </c>
      <c r="M14" s="55">
        <f>(PIB_ENC[[#This Row],[2010:IV]]/PIB_ENC[[#This Row],[2009:IV]]-1)*100</f>
        <v>4.2180060876928716</v>
      </c>
      <c r="N14" s="55">
        <f>(PIB_ENC[[#This Row],[2011:I]]/PIB_ENC[[#This Row],[2010:I]]-1)*100</f>
        <v>2.9565662391883407</v>
      </c>
      <c r="O14" s="55">
        <f>(PIB_ENC[[#This Row],[2011:II]]/PIB_ENC[[#This Row],[2010:II]]-1)*100</f>
        <v>1.9242750020008526</v>
      </c>
      <c r="P14" s="55">
        <f>(PIB_ENC[[#This Row],[2011:III]]/PIB_ENC[[#This Row],[2010:III]]-1)*100</f>
        <v>1.118125824052596</v>
      </c>
      <c r="Q14" s="55">
        <f>(PIB_ENC[[#This Row],[2011:IV]]/PIB_ENC[[#This Row],[2010:IV]]-1)*100</f>
        <v>0.52701752186388173</v>
      </c>
      <c r="R14" s="55">
        <f>(PIB_ENC[[#This Row],[2012:I]]/PIB_ENC[[#This Row],[2011:I]]-1)*100</f>
        <v>0.11894439028594661</v>
      </c>
      <c r="S14" s="55">
        <f>(PIB_ENC[[#This Row],[2012:II]]/PIB_ENC[[#This Row],[2011:II]]-1)*100</f>
        <v>-0.11823378673392337</v>
      </c>
      <c r="T14" s="55">
        <f>(PIB_ENC[[#This Row],[2012:III]]/PIB_ENC[[#This Row],[2011:III]]-1)*100</f>
        <v>-0.20178410442528438</v>
      </c>
      <c r="U14" s="55">
        <f>(PIB_ENC[[#This Row],[2012:IV]]/PIB_ENC[[#This Row],[2011:IV]]-1)*100</f>
        <v>-0.13328666306010595</v>
      </c>
      <c r="V14" s="55">
        <f>(PIB_ENC[[#This Row],[2013:I]]/PIB_ENC[[#This Row],[2012:I]]-1)*100</f>
        <v>9.0959440787474755E-2</v>
      </c>
      <c r="W14" s="55">
        <f>(PIB_ENC[[#This Row],[2013:II]]/PIB_ENC[[#This Row],[2012:II]]-1)*100</f>
        <v>0.21160784566591762</v>
      </c>
      <c r="X14" s="55">
        <f>(PIB_ENC[[#This Row],[2013:III]]/PIB_ENC[[#This Row],[2012:III]]-1)*100</f>
        <v>0.23256993515448077</v>
      </c>
      <c r="Y14" s="55">
        <f>(PIB_ENC[[#This Row],[2013:IV]]/PIB_ENC[[#This Row],[2012:IV]]-1)*100</f>
        <v>0.15380136879425965</v>
      </c>
      <c r="Z14" s="55">
        <f>(PIB_ENC[[#This Row],[2014:I]]/PIB_ENC[[#This Row],[2013:I]]-1)*100</f>
        <v>-2.5470761286827681E-2</v>
      </c>
      <c r="AA14" s="55">
        <f>(PIB_ENC[[#This Row],[2014:II]]/PIB_ENC[[#This Row],[2013:II]]-1)*100</f>
        <v>3.6800703959749548E-2</v>
      </c>
      <c r="AB14" s="55">
        <f>(PIB_ENC[[#This Row],[2014:III]]/PIB_ENC[[#This Row],[2013:III]]-1)*100</f>
        <v>0.33956011189999469</v>
      </c>
      <c r="AC14" s="55">
        <f>(PIB_ENC[[#This Row],[2014:IV]]/PIB_ENC[[#This Row],[2013:IV]]-1)*100</f>
        <v>0.88239561228991015</v>
      </c>
      <c r="AD14" s="55">
        <f>(PIB_ENC[[#This Row],[2015:I]]/PIB_ENC[[#This Row],[2014:I]]-1)*100</f>
        <v>1.6626944295497159</v>
      </c>
      <c r="AE14" s="55">
        <f>(PIB_ENC[[#This Row],[2015:II]]/PIB_ENC[[#This Row],[2014:II]]-1)*100</f>
        <v>2.3072703905645753</v>
      </c>
      <c r="AF14" s="55">
        <f>(PIB_ENC[[#This Row],[2015:III]]/PIB_ENC[[#This Row],[2014:III]]-1)*100</f>
        <v>2.8140719732297814</v>
      </c>
      <c r="AG14" s="55">
        <f>(PIB_ENC[[#This Row],[2015:IV]]/PIB_ENC[[#This Row],[2014:IV]]-1)*100</f>
        <v>3.1840076491244762</v>
      </c>
      <c r="AH14" s="55">
        <f>(PIB_ENC[[#This Row],[2016:I]]/PIB_ENC[[#This Row],[2015:I]]-1)*100</f>
        <v>3.4276048033533124</v>
      </c>
      <c r="AI14" s="55">
        <f>(PIB_ENC[[#This Row],[2016:II]]/PIB_ENC[[#This Row],[2015:II]]-1)*100</f>
        <v>3.4815350761803643</v>
      </c>
      <c r="AJ14" s="55">
        <f>(PIB_ENC[[#This Row],[2016:III]]/PIB_ENC[[#This Row],[2015:III]]-1)*100</f>
        <v>3.3504501575920109</v>
      </c>
      <c r="AK14" s="55">
        <f>(PIB_ENC[[#This Row],[2016:IV]]/PIB_ENC[[#This Row],[2015:IV]]-1)*100</f>
        <v>3.036099169819817</v>
      </c>
      <c r="AL14" s="55">
        <f>(PIB_ENC[[#This Row],[2017:I]]/PIB_ENC[[#This Row],[2016:I]]-1)*100</f>
        <v>2.042419739558321</v>
      </c>
      <c r="AM14" s="55">
        <f>(PIB_ENC[[#This Row],[2017:II]]/PIB_ENC[[#This Row],[2016:II]]-1)*100</f>
        <v>1.1167550261313108</v>
      </c>
      <c r="AN14" s="55">
        <f>(PIB_ENC[[#This Row],[2017:III]]/PIB_ENC[[#This Row],[2016:III]]-1)*100</f>
        <v>-1.4470811371347647E-2</v>
      </c>
      <c r="AO14" s="55">
        <f>(PIB_ENC[[#This Row],[2017:IV]]/PIB_ENC[[#This Row],[2016:IV]]-1)*100</f>
        <v>-1.3513704306673313</v>
      </c>
      <c r="AP14" s="55">
        <f>(PIB_ENC[[#This Row],[2018:I]]/PIB_ENC[[#This Row],[2017:I]]-1)*100</f>
        <v>-1.1957683005166753</v>
      </c>
      <c r="AQ14" s="55">
        <f>(PIB_ENC[[#This Row],[2018:II]]/PIB_ENC[[#This Row],[2017:II]]-1)*100</f>
        <v>-0.16768803950519828</v>
      </c>
      <c r="AR14" s="55">
        <f>(PIB_ENC[[#This Row],[2018:III]]/PIB_ENC[[#This Row],[2017:III]]-1)*100</f>
        <v>2.7870186029760324</v>
      </c>
      <c r="AS14" s="55">
        <f>(PIB_ENC[[#This Row],[2018:IV]]/PIB_ENC[[#This Row],[2017:IV]]-1)*100</f>
        <v>7.6932297365151836</v>
      </c>
      <c r="AT14" s="55">
        <f>(PIB_ENC[[#This Row],[2019:I]]/PIB_ENC[[#This Row],[2018:I]]-1)*100</f>
        <v>12.382653891366902</v>
      </c>
      <c r="AU14" s="55">
        <f>(PIB_ENC[[#This Row],[2019:II]]/PIB_ENC[[#This Row],[2018:II]]-1)*100</f>
        <v>13.650757350856235</v>
      </c>
      <c r="AV14" s="55">
        <f>(PIB_ENC[[#This Row],[2019:III]]/PIB_ENC[[#This Row],[2018:III]]-1)*100</f>
        <v>10.623038052926702</v>
      </c>
      <c r="AW14" s="55">
        <f>(PIB_ENC[[#This Row],[2019:IV]]/PIB_ENC[[#This Row],[2018:IV]]-1)*100</f>
        <v>3.5859868581585408</v>
      </c>
      <c r="AX14" s="55">
        <f>(PIB_ENC[[#This Row],[2020:I]]/PIB_ENC[[#This Row],[2019:I]]-1)*100</f>
        <v>-6.3067172934448195</v>
      </c>
      <c r="AY14" s="55">
        <f>(PIB_ENC[[#This Row],[2020:II]]/PIB_ENC[[#This Row],[2019:II]]-1)*100</f>
        <v>-11.983096128207693</v>
      </c>
      <c r="AZ14" s="55">
        <f>(PIB_ENC[[#This Row],[2020:III]]/PIB_ENC[[#This Row],[2019:III]]-1)*100</f>
        <v>-13.516372738667249</v>
      </c>
      <c r="BA14" s="55">
        <f>(PIB_ENC[[#This Row],[2020:IV]]/PIB_ENC[[#This Row],[2019:IV]]-1)*100</f>
        <v>-10.613056779632057</v>
      </c>
      <c r="BB14" s="55">
        <f>(PIB_ENC[[#This Row],[2021:I]]/PIB_ENC[[#This Row],[2020:I]]-1)*100</f>
        <v>-2.3901957757273107</v>
      </c>
      <c r="BC14" s="55">
        <f>(PIB_ENC[[#This Row],[2021:II]]/PIB_ENC[[#This Row],[2020:II]]-1)*100</f>
        <v>4.8582877725234175</v>
      </c>
      <c r="BD14" s="55">
        <f>(PIB_ENC[[#This Row],[2021:III]]/PIB_ENC[[#This Row],[2020:III]]-1)*100</f>
        <v>9.963195158585215</v>
      </c>
      <c r="BE14" s="55">
        <f>(PIB_ENC[[#This Row],[2021:IV]]/PIB_ENC[[#This Row],[2020:IV]]-1)*100</f>
        <v>12.183523126659534</v>
      </c>
      <c r="BF14" s="55">
        <f>(PIB_ENC[[#This Row],[2022:I]]/PIB_ENC[[#This Row],[2021:I]]-1)*100</f>
        <v>11.64751620059441</v>
      </c>
      <c r="BG14" s="55">
        <f>(PIB_ENC[[#This Row],[2022:II]]/PIB_ENC[[#This Row],[2021:II]]-1)*100</f>
        <v>11.013165134316116</v>
      </c>
      <c r="BH14" s="55">
        <f>(PIB_ENC[[#This Row],[2022:III]]/PIB_ENC[[#This Row],[2021:III]]-1)*100</f>
        <v>10.470603693088476</v>
      </c>
      <c r="BI14" s="55">
        <f>(PIB_ENC[[#This Row],[2022:IV]]/PIB_ENC[[#This Row],[2021:IV]]-1)*100</f>
        <v>9.9963385424878268</v>
      </c>
      <c r="BJ14" s="55">
        <f>(PIB_ENC[[#This Row],[2023:I]]/PIB_ENC[[#This Row],[2022:I]]-1)*100</f>
        <v>9.3482681954413227</v>
      </c>
      <c r="BK14" s="55">
        <f>(PIB_ENC[[#This Row],[2023:II]]/PIB_ENC[[#This Row],[2022:II]]-1)*100</f>
        <v>8.2187916467983726</v>
      </c>
      <c r="BL14" s="55">
        <f>(PIB_ENC[[#This Row],[2023:III]]/PIB_ENC[[#This Row],[2022:III]]-1)*100</f>
        <v>6.4594378027007293</v>
      </c>
      <c r="BM14" s="55">
        <f>(PIB_ENC[[#This Row],[2023:IV]]/PIB_ENC[[#This Row],[2022:IV]]-1)*100</f>
        <v>4.1042289008170529</v>
      </c>
      <c r="BN14" s="55">
        <f>(PIB_ENC[[#This Row],[2024:I]]/PIB_ENC[[#This Row],[2023:I]]-1)*100</f>
        <v>1.1944189086500412</v>
      </c>
      <c r="BO14" s="55">
        <f>(PIB_ENC[[#This Row],[2024:II]]/PIB_ENC[[#This Row],[2023:II]]-1)*100</f>
        <v>-0.74195912448060675</v>
      </c>
      <c r="BP14" s="55">
        <f>(PIB_ENC[[#This Row],[2024:III]]/PIB_ENC[[#This Row],[2023:III]]-1)*100</f>
        <v>-1.7576326389696861</v>
      </c>
    </row>
    <row r="15" spans="1:68" ht="15" customHeight="1" x14ac:dyDescent="0.2">
      <c r="A15" s="46" t="s">
        <v>74</v>
      </c>
      <c r="B15" s="56">
        <f>(PIB_ENC[[#This Row],[2008:I]]/PIB_ENC[[#This Row],[2007:I]]-1)*100</f>
        <v>13.639385027034944</v>
      </c>
      <c r="C15" s="56">
        <f>(PIB_ENC[[#This Row],[2008:II]]/PIB_ENC[[#This Row],[2007:II]]-1)*100</f>
        <v>10.383492770394254</v>
      </c>
      <c r="D15" s="56">
        <f>(PIB_ENC[[#This Row],[2008:III]]/PIB_ENC[[#This Row],[2007:III]]-1)*100</f>
        <v>10.316660189466376</v>
      </c>
      <c r="E15" s="56">
        <f>(PIB_ENC[[#This Row],[2008:IV]]/PIB_ENC[[#This Row],[2007:IV]]-1)*100</f>
        <v>12.400738838890589</v>
      </c>
      <c r="F15" s="56">
        <f>(PIB_ENC[[#This Row],[2009:I]]/PIB_ENC[[#This Row],[2008:I]]-1)*100</f>
        <v>-26.543727333573674</v>
      </c>
      <c r="G15" s="56">
        <f>(PIB_ENC[[#This Row],[2009:II]]/PIB_ENC[[#This Row],[2008:II]]-1)*100</f>
        <v>-2.4279613926286081</v>
      </c>
      <c r="H15" s="56">
        <f>(PIB_ENC[[#This Row],[2009:III]]/PIB_ENC[[#This Row],[2008:III]]-1)*100</f>
        <v>13.577238674558956</v>
      </c>
      <c r="I15" s="56">
        <f>(PIB_ENC[[#This Row],[2009:IV]]/PIB_ENC[[#This Row],[2008:IV]]-1)*100</f>
        <v>14.902788604498451</v>
      </c>
      <c r="J15" s="56">
        <f>(PIB_ENC[[#This Row],[2010:I]]/PIB_ENC[[#This Row],[2009:I]]-1)*100</f>
        <v>71.25160120656497</v>
      </c>
      <c r="K15" s="56">
        <f>(PIB_ENC[[#This Row],[2010:II]]/PIB_ENC[[#This Row],[2009:II]]-1)*100</f>
        <v>21.741496481309941</v>
      </c>
      <c r="L15" s="56">
        <f>(PIB_ENC[[#This Row],[2010:III]]/PIB_ENC[[#This Row],[2009:III]]-1)*100</f>
        <v>4.2958592680083285</v>
      </c>
      <c r="M15" s="56">
        <f>(PIB_ENC[[#This Row],[2010:IV]]/PIB_ENC[[#This Row],[2009:IV]]-1)*100</f>
        <v>12.032417350320612</v>
      </c>
      <c r="N15" s="56">
        <f>(PIB_ENC[[#This Row],[2011:I]]/PIB_ENC[[#This Row],[2010:I]]-1)*100</f>
        <v>-4.6474091822823915</v>
      </c>
      <c r="O15" s="56">
        <f>(PIB_ENC[[#This Row],[2011:II]]/PIB_ENC[[#This Row],[2010:II]]-1)*100</f>
        <v>13.587752701308609</v>
      </c>
      <c r="P15" s="56">
        <f>(PIB_ENC[[#This Row],[2011:III]]/PIB_ENC[[#This Row],[2010:III]]-1)*100</f>
        <v>21.48004098596472</v>
      </c>
      <c r="Q15" s="56">
        <f>(PIB_ENC[[#This Row],[2011:IV]]/PIB_ENC[[#This Row],[2010:IV]]-1)*100</f>
        <v>12.69659543467494</v>
      </c>
      <c r="R15" s="56">
        <f>(PIB_ENC[[#This Row],[2012:I]]/PIB_ENC[[#This Row],[2011:I]]-1)*100</f>
        <v>11.934212197379402</v>
      </c>
      <c r="S15" s="56">
        <f>(PIB_ENC[[#This Row],[2012:II]]/PIB_ENC[[#This Row],[2011:II]]-1)*100</f>
        <v>1.3781874348148149</v>
      </c>
      <c r="T15" s="56">
        <f>(PIB_ENC[[#This Row],[2012:III]]/PIB_ENC[[#This Row],[2011:III]]-1)*100</f>
        <v>-8.0306939388373078</v>
      </c>
      <c r="U15" s="56">
        <f>(PIB_ENC[[#This Row],[2012:IV]]/PIB_ENC[[#This Row],[2011:IV]]-1)*100</f>
        <v>2.9910247528074807</v>
      </c>
      <c r="V15" s="56">
        <f>(PIB_ENC[[#This Row],[2013:I]]/PIB_ENC[[#This Row],[2012:I]]-1)*100</f>
        <v>11.239826503289674</v>
      </c>
      <c r="W15" s="56">
        <f>(PIB_ENC[[#This Row],[2013:II]]/PIB_ENC[[#This Row],[2012:II]]-1)*100</f>
        <v>10.677090818315648</v>
      </c>
      <c r="X15" s="56">
        <f>(PIB_ENC[[#This Row],[2013:III]]/PIB_ENC[[#This Row],[2012:III]]-1)*100</f>
        <v>10.695619058158234</v>
      </c>
      <c r="Y15" s="56">
        <f>(PIB_ENC[[#This Row],[2013:IV]]/PIB_ENC[[#This Row],[2012:IV]]-1)*100</f>
        <v>-8.5042878890745914</v>
      </c>
      <c r="Z15" s="56">
        <f>(PIB_ENC[[#This Row],[2014:I]]/PIB_ENC[[#This Row],[2013:I]]-1)*100</f>
        <v>-6.7434773695004395</v>
      </c>
      <c r="AA15" s="56">
        <f>(PIB_ENC[[#This Row],[2014:II]]/PIB_ENC[[#This Row],[2013:II]]-1)*100</f>
        <v>-9.042265945399663</v>
      </c>
      <c r="AB15" s="56">
        <f>(PIB_ENC[[#This Row],[2014:III]]/PIB_ENC[[#This Row],[2013:III]]-1)*100</f>
        <v>-6.5463060931599371</v>
      </c>
      <c r="AC15" s="56">
        <f>(PIB_ENC[[#This Row],[2014:IV]]/PIB_ENC[[#This Row],[2013:IV]]-1)*100</f>
        <v>1.5817983297809368</v>
      </c>
      <c r="AD15" s="56">
        <f>(PIB_ENC[[#This Row],[2015:I]]/PIB_ENC[[#This Row],[2014:I]]-1)*100</f>
        <v>9.9301043786600864</v>
      </c>
      <c r="AE15" s="56">
        <f>(PIB_ENC[[#This Row],[2015:II]]/PIB_ENC[[#This Row],[2014:II]]-1)*100</f>
        <v>23.110500132941493</v>
      </c>
      <c r="AF15" s="56">
        <f>(PIB_ENC[[#This Row],[2015:III]]/PIB_ENC[[#This Row],[2014:III]]-1)*100</f>
        <v>31.848844202406745</v>
      </c>
      <c r="AG15" s="56">
        <f>(PIB_ENC[[#This Row],[2015:IV]]/PIB_ENC[[#This Row],[2014:IV]]-1)*100</f>
        <v>42.235099889743346</v>
      </c>
      <c r="AH15" s="56">
        <f>(PIB_ENC[[#This Row],[2016:I]]/PIB_ENC[[#This Row],[2015:I]]-1)*100</f>
        <v>15.631917062823009</v>
      </c>
      <c r="AI15" s="56">
        <f>(PIB_ENC[[#This Row],[2016:II]]/PIB_ENC[[#This Row],[2015:II]]-1)*100</f>
        <v>8.4611993664227789</v>
      </c>
      <c r="AJ15" s="56">
        <f>(PIB_ENC[[#This Row],[2016:III]]/PIB_ENC[[#This Row],[2015:III]]-1)*100</f>
        <v>10.154568516526719</v>
      </c>
      <c r="AK15" s="56">
        <f>(PIB_ENC[[#This Row],[2016:IV]]/PIB_ENC[[#This Row],[2015:IV]]-1)*100</f>
        <v>-14.782549938840695</v>
      </c>
      <c r="AL15" s="56">
        <f>(PIB_ENC[[#This Row],[2017:I]]/PIB_ENC[[#This Row],[2016:I]]-1)*100</f>
        <v>11.533235656210849</v>
      </c>
      <c r="AM15" s="56">
        <f>(PIB_ENC[[#This Row],[2017:II]]/PIB_ENC[[#This Row],[2016:II]]-1)*100</f>
        <v>10.349607738159673</v>
      </c>
      <c r="AN15" s="56">
        <f>(PIB_ENC[[#This Row],[2017:III]]/PIB_ENC[[#This Row],[2016:III]]-1)*100</f>
        <v>-3.4653921120943343</v>
      </c>
      <c r="AO15" s="56">
        <f>(PIB_ENC[[#This Row],[2017:IV]]/PIB_ENC[[#This Row],[2016:IV]]-1)*100</f>
        <v>20.945541676614134</v>
      </c>
      <c r="AP15" s="56">
        <f>(PIB_ENC[[#This Row],[2018:I]]/PIB_ENC[[#This Row],[2017:I]]-1)*100</f>
        <v>0.30459122460901877</v>
      </c>
      <c r="AQ15" s="56">
        <f>(PIB_ENC[[#This Row],[2018:II]]/PIB_ENC[[#This Row],[2017:II]]-1)*100</f>
        <v>8.3419932198931299</v>
      </c>
      <c r="AR15" s="56">
        <f>(PIB_ENC[[#This Row],[2018:III]]/PIB_ENC[[#This Row],[2017:III]]-1)*100</f>
        <v>7.457642275271148</v>
      </c>
      <c r="AS15" s="56">
        <f>(PIB_ENC[[#This Row],[2018:IV]]/PIB_ENC[[#This Row],[2017:IV]]-1)*100</f>
        <v>-9.7723813421132668</v>
      </c>
      <c r="AT15" s="56">
        <f>(PIB_ENC[[#This Row],[2019:I]]/PIB_ENC[[#This Row],[2018:I]]-1)*100</f>
        <v>-7.2203153848934054</v>
      </c>
      <c r="AU15" s="56">
        <f>(PIB_ENC[[#This Row],[2019:II]]/PIB_ENC[[#This Row],[2018:II]]-1)*100</f>
        <v>-13.156603549211122</v>
      </c>
      <c r="AV15" s="56">
        <f>(PIB_ENC[[#This Row],[2019:III]]/PIB_ENC[[#This Row],[2018:III]]-1)*100</f>
        <v>-4.6084498706199906</v>
      </c>
      <c r="AW15" s="56">
        <f>(PIB_ENC[[#This Row],[2019:IV]]/PIB_ENC[[#This Row],[2018:IV]]-1)*100</f>
        <v>8.70555090681564</v>
      </c>
      <c r="AX15" s="56">
        <f>(PIB_ENC[[#This Row],[2020:I]]/PIB_ENC[[#This Row],[2019:I]]-1)*100</f>
        <v>4.7602138995472609</v>
      </c>
      <c r="AY15" s="56">
        <f>(PIB_ENC[[#This Row],[2020:II]]/PIB_ENC[[#This Row],[2019:II]]-1)*100</f>
        <v>-71.656808052041796</v>
      </c>
      <c r="AZ15" s="56">
        <f>(PIB_ENC[[#This Row],[2020:III]]/PIB_ENC[[#This Row],[2019:III]]-1)*100</f>
        <v>-65.223200981118708</v>
      </c>
      <c r="BA15" s="56">
        <f>(PIB_ENC[[#This Row],[2020:IV]]/PIB_ENC[[#This Row],[2019:IV]]-1)*100</f>
        <v>-64.237426002861099</v>
      </c>
      <c r="BB15" s="56">
        <f>(PIB_ENC[[#This Row],[2021:I]]/PIB_ENC[[#This Row],[2020:I]]-1)*100</f>
        <v>-60.864272071917647</v>
      </c>
      <c r="BC15" s="56">
        <f>(PIB_ENC[[#This Row],[2021:II]]/PIB_ENC[[#This Row],[2020:II]]-1)*100</f>
        <v>253.83183269344727</v>
      </c>
      <c r="BD15" s="56">
        <f>(PIB_ENC[[#This Row],[2021:III]]/PIB_ENC[[#This Row],[2020:III]]-1)*100</f>
        <v>45.925230099900062</v>
      </c>
      <c r="BE15" s="56">
        <f>(PIB_ENC[[#This Row],[2021:IV]]/PIB_ENC[[#This Row],[2020:IV]]-1)*100</f>
        <v>122.0724523704165</v>
      </c>
      <c r="BF15" s="56">
        <f>(PIB_ENC[[#This Row],[2022:I]]/PIB_ENC[[#This Row],[2021:I]]-1)*100</f>
        <v>69.606438170105832</v>
      </c>
      <c r="BG15" s="56">
        <f>(PIB_ENC[[#This Row],[2022:II]]/PIB_ENC[[#This Row],[2021:II]]-1)*100</f>
        <v>-27.658333652978719</v>
      </c>
      <c r="BH15" s="56">
        <f>(PIB_ENC[[#This Row],[2022:III]]/PIB_ENC[[#This Row],[2021:III]]-1)*100</f>
        <v>79.150729431407768</v>
      </c>
      <c r="BI15" s="56">
        <f>(PIB_ENC[[#This Row],[2022:IV]]/PIB_ENC[[#This Row],[2021:IV]]-1)*100</f>
        <v>27.029710719594124</v>
      </c>
      <c r="BJ15" s="56">
        <f>(PIB_ENC[[#This Row],[2023:I]]/PIB_ENC[[#This Row],[2022:I]]-1)*100</f>
        <v>32.006322976160796</v>
      </c>
      <c r="BK15" s="56">
        <f>(PIB_ENC[[#This Row],[2023:II]]/PIB_ENC[[#This Row],[2022:II]]-1)*100</f>
        <v>17.853868775103866</v>
      </c>
      <c r="BL15" s="56">
        <f>(PIB_ENC[[#This Row],[2023:III]]/PIB_ENC[[#This Row],[2022:III]]-1)*100</f>
        <v>18.547365420327754</v>
      </c>
      <c r="BM15" s="56">
        <f>(PIB_ENC[[#This Row],[2023:IV]]/PIB_ENC[[#This Row],[2022:IV]]-1)*100</f>
        <v>6.8043780953716215</v>
      </c>
      <c r="BN15" s="56">
        <f>(PIB_ENC[[#This Row],[2024:I]]/PIB_ENC[[#This Row],[2023:I]]-1)*100</f>
        <v>13.942216047845978</v>
      </c>
      <c r="BO15" s="56">
        <f>(PIB_ENC[[#This Row],[2024:II]]/PIB_ENC[[#This Row],[2023:II]]-1)*100</f>
        <v>17.087605172612875</v>
      </c>
      <c r="BP15" s="56">
        <f>(PIB_ENC[[#This Row],[2024:III]]/PIB_ENC[[#This Row],[2023:III]]-1)*100</f>
        <v>0.6204895062946747</v>
      </c>
    </row>
    <row r="16" spans="1:68" ht="15" customHeight="1" x14ac:dyDescent="0.2">
      <c r="A16" s="44" t="s">
        <v>75</v>
      </c>
      <c r="B16" s="55">
        <f>(PIB_ENC[[#This Row],[2008:I]]/PIB_ENC[[#This Row],[2007:I]]-1)*100</f>
        <v>11.462175972953181</v>
      </c>
      <c r="C16" s="55">
        <f>(PIB_ENC[[#This Row],[2008:II]]/PIB_ENC[[#This Row],[2007:II]]-1)*100</f>
        <v>2.043956394945301</v>
      </c>
      <c r="D16" s="55">
        <f>(PIB_ENC[[#This Row],[2008:III]]/PIB_ENC[[#This Row],[2007:III]]-1)*100</f>
        <v>12.006433580833132</v>
      </c>
      <c r="E16" s="55">
        <f>(PIB_ENC[[#This Row],[2008:IV]]/PIB_ENC[[#This Row],[2007:IV]]-1)*100</f>
        <v>-14.909250811976548</v>
      </c>
      <c r="F16" s="55">
        <f>(PIB_ENC[[#This Row],[2009:I]]/PIB_ENC[[#This Row],[2008:I]]-1)*100</f>
        <v>5.1402136459266501</v>
      </c>
      <c r="G16" s="55">
        <f>(PIB_ENC[[#This Row],[2009:II]]/PIB_ENC[[#This Row],[2008:II]]-1)*100</f>
        <v>19.990398573686917</v>
      </c>
      <c r="H16" s="55">
        <f>(PIB_ENC[[#This Row],[2009:III]]/PIB_ENC[[#This Row],[2008:III]]-1)*100</f>
        <v>0.1955200779844235</v>
      </c>
      <c r="I16" s="55">
        <f>(PIB_ENC[[#This Row],[2009:IV]]/PIB_ENC[[#This Row],[2008:IV]]-1)*100</f>
        <v>29.903701688315</v>
      </c>
      <c r="J16" s="55">
        <f>(PIB_ENC[[#This Row],[2010:I]]/PIB_ENC[[#This Row],[2009:I]]-1)*100</f>
        <v>4.9200177733466077E-2</v>
      </c>
      <c r="K16" s="55">
        <f>(PIB_ENC[[#This Row],[2010:II]]/PIB_ENC[[#This Row],[2009:II]]-1)*100</f>
        <v>5.9157792272929832</v>
      </c>
      <c r="L16" s="55">
        <f>(PIB_ENC[[#This Row],[2010:III]]/PIB_ENC[[#This Row],[2009:III]]-1)*100</f>
        <v>5.5772640228496373</v>
      </c>
      <c r="M16" s="55">
        <f>(PIB_ENC[[#This Row],[2010:IV]]/PIB_ENC[[#This Row],[2009:IV]]-1)*100</f>
        <v>-6.5843887975134958</v>
      </c>
      <c r="N16" s="55">
        <f>(PIB_ENC[[#This Row],[2011:I]]/PIB_ENC[[#This Row],[2010:I]]-1)*100</f>
        <v>25.597230327920961</v>
      </c>
      <c r="O16" s="55">
        <f>(PIB_ENC[[#This Row],[2011:II]]/PIB_ENC[[#This Row],[2010:II]]-1)*100</f>
        <v>6.6066079052197191</v>
      </c>
      <c r="P16" s="55">
        <f>(PIB_ENC[[#This Row],[2011:III]]/PIB_ENC[[#This Row],[2010:III]]-1)*100</f>
        <v>3.1253735476903355</v>
      </c>
      <c r="Q16" s="55">
        <f>(PIB_ENC[[#This Row],[2011:IV]]/PIB_ENC[[#This Row],[2010:IV]]-1)*100</f>
        <v>14.947423330484222</v>
      </c>
      <c r="R16" s="55">
        <f>(PIB_ENC[[#This Row],[2012:I]]/PIB_ENC[[#This Row],[2011:I]]-1)*100</f>
        <v>-2.8901140530038116</v>
      </c>
      <c r="S16" s="55">
        <f>(PIB_ENC[[#This Row],[2012:II]]/PIB_ENC[[#This Row],[2011:II]]-1)*100</f>
        <v>3.5109605700913482</v>
      </c>
      <c r="T16" s="55">
        <f>(PIB_ENC[[#This Row],[2012:III]]/PIB_ENC[[#This Row],[2011:III]]-1)*100</f>
        <v>-1.6239225458790529</v>
      </c>
      <c r="U16" s="55">
        <f>(PIB_ENC[[#This Row],[2012:IV]]/PIB_ENC[[#This Row],[2011:IV]]-1)*100</f>
        <v>2.6473194482276474</v>
      </c>
      <c r="V16" s="55">
        <f>(PIB_ENC[[#This Row],[2013:I]]/PIB_ENC[[#This Row],[2012:I]]-1)*100</f>
        <v>5.3895369727557929</v>
      </c>
      <c r="W16" s="55">
        <f>(PIB_ENC[[#This Row],[2013:II]]/PIB_ENC[[#This Row],[2012:II]]-1)*100</f>
        <v>2.9778558371640784</v>
      </c>
      <c r="X16" s="55">
        <f>(PIB_ENC[[#This Row],[2013:III]]/PIB_ENC[[#This Row],[2012:III]]-1)*100</f>
        <v>-9.297460920459077</v>
      </c>
      <c r="Y16" s="55">
        <f>(PIB_ENC[[#This Row],[2013:IV]]/PIB_ENC[[#This Row],[2012:IV]]-1)*100</f>
        <v>2.7481662443153754</v>
      </c>
      <c r="Z16" s="55">
        <f>(PIB_ENC[[#This Row],[2014:I]]/PIB_ENC[[#This Row],[2013:I]]-1)*100</f>
        <v>11.335475965253327</v>
      </c>
      <c r="AA16" s="55">
        <f>(PIB_ENC[[#This Row],[2014:II]]/PIB_ENC[[#This Row],[2013:II]]-1)*100</f>
        <v>10.265566355525046</v>
      </c>
      <c r="AB16" s="55">
        <f>(PIB_ENC[[#This Row],[2014:III]]/PIB_ENC[[#This Row],[2013:III]]-1)*100</f>
        <v>21.930056741645455</v>
      </c>
      <c r="AC16" s="55">
        <f>(PIB_ENC[[#This Row],[2014:IV]]/PIB_ENC[[#This Row],[2013:IV]]-1)*100</f>
        <v>-10.680667582995962</v>
      </c>
      <c r="AD16" s="55">
        <f>(PIB_ENC[[#This Row],[2015:I]]/PIB_ENC[[#This Row],[2014:I]]-1)*100</f>
        <v>3.2667438597126397</v>
      </c>
      <c r="AE16" s="55">
        <f>(PIB_ENC[[#This Row],[2015:II]]/PIB_ENC[[#This Row],[2014:II]]-1)*100</f>
        <v>5.41075589278599</v>
      </c>
      <c r="AF16" s="55">
        <f>(PIB_ENC[[#This Row],[2015:III]]/PIB_ENC[[#This Row],[2014:III]]-1)*100</f>
        <v>-13.373693901989492</v>
      </c>
      <c r="AG16" s="55">
        <f>(PIB_ENC[[#This Row],[2015:IV]]/PIB_ENC[[#This Row],[2014:IV]]-1)*100</f>
        <v>16.88336076834025</v>
      </c>
      <c r="AH16" s="55">
        <f>(PIB_ENC[[#This Row],[2016:I]]/PIB_ENC[[#This Row],[2015:I]]-1)*100</f>
        <v>5.4037521945518474</v>
      </c>
      <c r="AI16" s="55">
        <f>(PIB_ENC[[#This Row],[2016:II]]/PIB_ENC[[#This Row],[2015:II]]-1)*100</f>
        <v>-3.2495464914680472</v>
      </c>
      <c r="AJ16" s="55">
        <f>(PIB_ENC[[#This Row],[2016:III]]/PIB_ENC[[#This Row],[2015:III]]-1)*100</f>
        <v>14.019624735994096</v>
      </c>
      <c r="AK16" s="55">
        <f>(PIB_ENC[[#This Row],[2016:IV]]/PIB_ENC[[#This Row],[2015:IV]]-1)*100</f>
        <v>-0.3897031981360044</v>
      </c>
      <c r="AL16" s="55">
        <f>(PIB_ENC[[#This Row],[2017:I]]/PIB_ENC[[#This Row],[2016:I]]-1)*100</f>
        <v>-9.3727134571677801</v>
      </c>
      <c r="AM16" s="55">
        <f>(PIB_ENC[[#This Row],[2017:II]]/PIB_ENC[[#This Row],[2016:II]]-1)*100</f>
        <v>-0.8844439748965871</v>
      </c>
      <c r="AN16" s="55">
        <f>(PIB_ENC[[#This Row],[2017:III]]/PIB_ENC[[#This Row],[2016:III]]-1)*100</f>
        <v>12.476585713475119</v>
      </c>
      <c r="AO16" s="55">
        <f>(PIB_ENC[[#This Row],[2017:IV]]/PIB_ENC[[#This Row],[2016:IV]]-1)*100</f>
        <v>-5.0295893112152097</v>
      </c>
      <c r="AP16" s="55">
        <f>(PIB_ENC[[#This Row],[2018:I]]/PIB_ENC[[#This Row],[2017:I]]-1)*100</f>
        <v>9.1818855169563349</v>
      </c>
      <c r="AQ16" s="55">
        <f>(PIB_ENC[[#This Row],[2018:II]]/PIB_ENC[[#This Row],[2017:II]]-1)*100</f>
        <v>10.263055940984334</v>
      </c>
      <c r="AR16" s="55">
        <f>(PIB_ENC[[#This Row],[2018:III]]/PIB_ENC[[#This Row],[2017:III]]-1)*100</f>
        <v>0.684526975829991</v>
      </c>
      <c r="AS16" s="55">
        <f>(PIB_ENC[[#This Row],[2018:IV]]/PIB_ENC[[#This Row],[2017:IV]]-1)*100</f>
        <v>5.4768144703647881</v>
      </c>
      <c r="AT16" s="55">
        <f>(PIB_ENC[[#This Row],[2019:I]]/PIB_ENC[[#This Row],[2018:I]]-1)*100</f>
        <v>15.635639412933266</v>
      </c>
      <c r="AU16" s="55">
        <f>(PIB_ENC[[#This Row],[2019:II]]/PIB_ENC[[#This Row],[2018:II]]-1)*100</f>
        <v>11.453801347827008</v>
      </c>
      <c r="AV16" s="55">
        <f>(PIB_ENC[[#This Row],[2019:III]]/PIB_ENC[[#This Row],[2018:III]]-1)*100</f>
        <v>11.910212688118516</v>
      </c>
      <c r="AW16" s="55">
        <f>(PIB_ENC[[#This Row],[2019:IV]]/PIB_ENC[[#This Row],[2018:IV]]-1)*100</f>
        <v>22.530530073914168</v>
      </c>
      <c r="AX16" s="55">
        <f>(PIB_ENC[[#This Row],[2020:I]]/PIB_ENC[[#This Row],[2019:I]]-1)*100</f>
        <v>-9.7751655364774255</v>
      </c>
      <c r="AY16" s="55">
        <f>(PIB_ENC[[#This Row],[2020:II]]/PIB_ENC[[#This Row],[2019:II]]-1)*100</f>
        <v>-5.8907585052288987</v>
      </c>
      <c r="AZ16" s="55">
        <f>(PIB_ENC[[#This Row],[2020:III]]/PIB_ENC[[#This Row],[2019:III]]-1)*100</f>
        <v>2.4355311322103779</v>
      </c>
      <c r="BA16" s="55">
        <f>(PIB_ENC[[#This Row],[2020:IV]]/PIB_ENC[[#This Row],[2019:IV]]-1)*100</f>
        <v>-0.88875113764755875</v>
      </c>
      <c r="BB16" s="55">
        <f>(PIB_ENC[[#This Row],[2021:I]]/PIB_ENC[[#This Row],[2020:I]]-1)*100</f>
        <v>9.6582208407296033</v>
      </c>
      <c r="BC16" s="55">
        <f>(PIB_ENC[[#This Row],[2021:II]]/PIB_ENC[[#This Row],[2020:II]]-1)*100</f>
        <v>7.5680993057806623</v>
      </c>
      <c r="BD16" s="55">
        <f>(PIB_ENC[[#This Row],[2021:III]]/PIB_ENC[[#This Row],[2020:III]]-1)*100</f>
        <v>-2.6318348945114978</v>
      </c>
      <c r="BE16" s="55">
        <f>(PIB_ENC[[#This Row],[2021:IV]]/PIB_ENC[[#This Row],[2020:IV]]-1)*100</f>
        <v>-8.6259755740135109</v>
      </c>
      <c r="BF16" s="55">
        <f>(PIB_ENC[[#This Row],[2022:I]]/PIB_ENC[[#This Row],[2021:I]]-1)*100</f>
        <v>4.6614369610085582</v>
      </c>
      <c r="BG16" s="55">
        <f>(PIB_ENC[[#This Row],[2022:II]]/PIB_ENC[[#This Row],[2021:II]]-1)*100</f>
        <v>7.261441587123052E-2</v>
      </c>
      <c r="BH16" s="55">
        <f>(PIB_ENC[[#This Row],[2022:III]]/PIB_ENC[[#This Row],[2021:III]]-1)*100</f>
        <v>3.1811653166888165</v>
      </c>
      <c r="BI16" s="55">
        <f>(PIB_ENC[[#This Row],[2022:IV]]/PIB_ENC[[#This Row],[2021:IV]]-1)*100</f>
        <v>-1.9464571893950122</v>
      </c>
      <c r="BJ16" s="55">
        <f>(PIB_ENC[[#This Row],[2023:I]]/PIB_ENC[[#This Row],[2022:I]]-1)*100</f>
        <v>24.813590761808225</v>
      </c>
      <c r="BK16" s="55">
        <f>(PIB_ENC[[#This Row],[2023:II]]/PIB_ENC[[#This Row],[2022:II]]-1)*100</f>
        <v>20.715488341810318</v>
      </c>
      <c r="BL16" s="55">
        <f>(PIB_ENC[[#This Row],[2023:III]]/PIB_ENC[[#This Row],[2022:III]]-1)*100</f>
        <v>17.608902011705641</v>
      </c>
      <c r="BM16" s="55">
        <f>(PIB_ENC[[#This Row],[2023:IV]]/PIB_ENC[[#This Row],[2022:IV]]-1)*100</f>
        <v>17.82637820483184</v>
      </c>
      <c r="BN16" s="55">
        <f>(PIB_ENC[[#This Row],[2024:I]]/PIB_ENC[[#This Row],[2023:I]]-1)*100</f>
        <v>-2.3583796095410281</v>
      </c>
      <c r="BO16" s="55">
        <f>(PIB_ENC[[#This Row],[2024:II]]/PIB_ENC[[#This Row],[2023:II]]-1)*100</f>
        <v>7.5311778007268737</v>
      </c>
      <c r="BP16" s="55">
        <f>(PIB_ENC[[#This Row],[2024:III]]/PIB_ENC[[#This Row],[2023:III]]-1)*100</f>
        <v>-3.9236588886635171</v>
      </c>
    </row>
    <row r="17" spans="1:68" ht="15" customHeight="1" x14ac:dyDescent="0.2">
      <c r="A17" s="46" t="s">
        <v>76</v>
      </c>
      <c r="B17" s="56">
        <f>(PIB_ENC[[#This Row],[2008:I]]/PIB_ENC[[#This Row],[2007:I]]-1)*100</f>
        <v>8.6866033090142736</v>
      </c>
      <c r="C17" s="56">
        <f>(PIB_ENC[[#This Row],[2008:II]]/PIB_ENC[[#This Row],[2007:II]]-1)*100</f>
        <v>8.2357963977613089</v>
      </c>
      <c r="D17" s="56">
        <f>(PIB_ENC[[#This Row],[2008:III]]/PIB_ENC[[#This Row],[2007:III]]-1)*100</f>
        <v>3.9606583201325263</v>
      </c>
      <c r="E17" s="56">
        <f>(PIB_ENC[[#This Row],[2008:IV]]/PIB_ENC[[#This Row],[2007:IV]]-1)*100</f>
        <v>10.349541818602749</v>
      </c>
      <c r="F17" s="56">
        <f>(PIB_ENC[[#This Row],[2009:I]]/PIB_ENC[[#This Row],[2008:I]]-1)*100</f>
        <v>1.3192514223395069</v>
      </c>
      <c r="G17" s="56">
        <f>(PIB_ENC[[#This Row],[2009:II]]/PIB_ENC[[#This Row],[2008:II]]-1)*100</f>
        <v>2.6333673856138606</v>
      </c>
      <c r="H17" s="56">
        <f>(PIB_ENC[[#This Row],[2009:III]]/PIB_ENC[[#This Row],[2008:III]]-1)*100</f>
        <v>1.4424926546678707</v>
      </c>
      <c r="I17" s="56">
        <f>(PIB_ENC[[#This Row],[2009:IV]]/PIB_ENC[[#This Row],[2008:IV]]-1)*100</f>
        <v>0.78459543587534597</v>
      </c>
      <c r="J17" s="56">
        <f>(PIB_ENC[[#This Row],[2010:I]]/PIB_ENC[[#This Row],[2009:I]]-1)*100</f>
        <v>5.0595902335520915</v>
      </c>
      <c r="K17" s="56">
        <f>(PIB_ENC[[#This Row],[2010:II]]/PIB_ENC[[#This Row],[2009:II]]-1)*100</f>
        <v>7.1759717578825821</v>
      </c>
      <c r="L17" s="56">
        <f>(PIB_ENC[[#This Row],[2010:III]]/PIB_ENC[[#This Row],[2009:III]]-1)*100</f>
        <v>2.8188832758911486</v>
      </c>
      <c r="M17" s="56">
        <f>(PIB_ENC[[#This Row],[2010:IV]]/PIB_ENC[[#This Row],[2009:IV]]-1)*100</f>
        <v>6.194977129660284</v>
      </c>
      <c r="N17" s="56">
        <f>(PIB_ENC[[#This Row],[2011:I]]/PIB_ENC[[#This Row],[2010:I]]-1)*100</f>
        <v>8.2351998925920711</v>
      </c>
      <c r="O17" s="56">
        <f>(PIB_ENC[[#This Row],[2011:II]]/PIB_ENC[[#This Row],[2010:II]]-1)*100</f>
        <v>4.3480650109724683</v>
      </c>
      <c r="P17" s="56">
        <f>(PIB_ENC[[#This Row],[2011:III]]/PIB_ENC[[#This Row],[2010:III]]-1)*100</f>
        <v>5.5830258461881055</v>
      </c>
      <c r="Q17" s="56">
        <f>(PIB_ENC[[#This Row],[2011:IV]]/PIB_ENC[[#This Row],[2010:IV]]-1)*100</f>
        <v>6.5001512349285084</v>
      </c>
      <c r="R17" s="56">
        <f>(PIB_ENC[[#This Row],[2012:I]]/PIB_ENC[[#This Row],[2011:I]]-1)*100</f>
        <v>5.3895820058295518</v>
      </c>
      <c r="S17" s="56">
        <f>(PIB_ENC[[#This Row],[2012:II]]/PIB_ENC[[#This Row],[2011:II]]-1)*100</f>
        <v>6.1212746789920169</v>
      </c>
      <c r="T17" s="56">
        <f>(PIB_ENC[[#This Row],[2012:III]]/PIB_ENC[[#This Row],[2011:III]]-1)*100</f>
        <v>7.7047338868205362</v>
      </c>
      <c r="U17" s="56">
        <f>(PIB_ENC[[#This Row],[2012:IV]]/PIB_ENC[[#This Row],[2011:IV]]-1)*100</f>
        <v>6.9413087393589201</v>
      </c>
      <c r="V17" s="56">
        <f>(PIB_ENC[[#This Row],[2013:I]]/PIB_ENC[[#This Row],[2012:I]]-1)*100</f>
        <v>-0.12695768525701201</v>
      </c>
      <c r="W17" s="56">
        <f>(PIB_ENC[[#This Row],[2013:II]]/PIB_ENC[[#This Row],[2012:II]]-1)*100</f>
        <v>-1.3592809084470026</v>
      </c>
      <c r="X17" s="56">
        <f>(PIB_ENC[[#This Row],[2013:III]]/PIB_ENC[[#This Row],[2012:III]]-1)*100</f>
        <v>-1.5161914710981494</v>
      </c>
      <c r="Y17" s="56">
        <f>(PIB_ENC[[#This Row],[2013:IV]]/PIB_ENC[[#This Row],[2012:IV]]-1)*100</f>
        <v>-1.7822887882905314</v>
      </c>
      <c r="Z17" s="56">
        <f>(PIB_ENC[[#This Row],[2014:I]]/PIB_ENC[[#This Row],[2013:I]]-1)*100</f>
        <v>3.654050955601873</v>
      </c>
      <c r="AA17" s="56">
        <f>(PIB_ENC[[#This Row],[2014:II]]/PIB_ENC[[#This Row],[2013:II]]-1)*100</f>
        <v>4.1140637354784682</v>
      </c>
      <c r="AB17" s="56">
        <f>(PIB_ENC[[#This Row],[2014:III]]/PIB_ENC[[#This Row],[2013:III]]-1)*100</f>
        <v>3.7968971844397181</v>
      </c>
      <c r="AC17" s="56">
        <f>(PIB_ENC[[#This Row],[2014:IV]]/PIB_ENC[[#This Row],[2013:IV]]-1)*100</f>
        <v>2.555128471614343</v>
      </c>
      <c r="AD17" s="56">
        <f>(PIB_ENC[[#This Row],[2015:I]]/PIB_ENC[[#This Row],[2014:I]]-1)*100</f>
        <v>0.92498790503350303</v>
      </c>
      <c r="AE17" s="56">
        <f>(PIB_ENC[[#This Row],[2015:II]]/PIB_ENC[[#This Row],[2014:II]]-1)*100</f>
        <v>0.49743871373628679</v>
      </c>
      <c r="AF17" s="56">
        <f>(PIB_ENC[[#This Row],[2015:III]]/PIB_ENC[[#This Row],[2014:III]]-1)*100</f>
        <v>0.71641507383746195</v>
      </c>
      <c r="AG17" s="56">
        <f>(PIB_ENC[[#This Row],[2015:IV]]/PIB_ENC[[#This Row],[2014:IV]]-1)*100</f>
        <v>-0.9102814318884378</v>
      </c>
      <c r="AH17" s="56">
        <f>(PIB_ENC[[#This Row],[2016:I]]/PIB_ENC[[#This Row],[2015:I]]-1)*100</f>
        <v>7.9153937400080698</v>
      </c>
      <c r="AI17" s="56">
        <f>(PIB_ENC[[#This Row],[2016:II]]/PIB_ENC[[#This Row],[2015:II]]-1)*100</f>
        <v>6.3263182252199845</v>
      </c>
      <c r="AJ17" s="56">
        <f>(PIB_ENC[[#This Row],[2016:III]]/PIB_ENC[[#This Row],[2015:III]]-1)*100</f>
        <v>7.2005481979672492</v>
      </c>
      <c r="AK17" s="56">
        <f>(PIB_ENC[[#This Row],[2016:IV]]/PIB_ENC[[#This Row],[2015:IV]]-1)*100</f>
        <v>6.9940563023485725</v>
      </c>
      <c r="AL17" s="56">
        <f>(PIB_ENC[[#This Row],[2017:I]]/PIB_ENC[[#This Row],[2016:I]]-1)*100</f>
        <v>-5.7111967524165141</v>
      </c>
      <c r="AM17" s="56">
        <f>(PIB_ENC[[#This Row],[2017:II]]/PIB_ENC[[#This Row],[2016:II]]-1)*100</f>
        <v>-5.672127637047975</v>
      </c>
      <c r="AN17" s="56">
        <f>(PIB_ENC[[#This Row],[2017:III]]/PIB_ENC[[#This Row],[2016:III]]-1)*100</f>
        <v>-8.5211706938410732</v>
      </c>
      <c r="AO17" s="56">
        <f>(PIB_ENC[[#This Row],[2017:IV]]/PIB_ENC[[#This Row],[2016:IV]]-1)*100</f>
        <v>-6.5473766049638282</v>
      </c>
      <c r="AP17" s="56">
        <f>(PIB_ENC[[#This Row],[2018:I]]/PIB_ENC[[#This Row],[2017:I]]-1)*100</f>
        <v>-2.8336042737721945</v>
      </c>
      <c r="AQ17" s="56">
        <f>(PIB_ENC[[#This Row],[2018:II]]/PIB_ENC[[#This Row],[2017:II]]-1)*100</f>
        <v>2.3557748300941483</v>
      </c>
      <c r="AR17" s="56">
        <f>(PIB_ENC[[#This Row],[2018:III]]/PIB_ENC[[#This Row],[2017:III]]-1)*100</f>
        <v>3.6806662814091062</v>
      </c>
      <c r="AS17" s="56">
        <f>(PIB_ENC[[#This Row],[2018:IV]]/PIB_ENC[[#This Row],[2017:IV]]-1)*100</f>
        <v>6.4621666505315645</v>
      </c>
      <c r="AT17" s="56">
        <f>(PIB_ENC[[#This Row],[2019:I]]/PIB_ENC[[#This Row],[2018:I]]-1)*100</f>
        <v>3.3638340896432695</v>
      </c>
      <c r="AU17" s="56">
        <f>(PIB_ENC[[#This Row],[2019:II]]/PIB_ENC[[#This Row],[2018:II]]-1)*100</f>
        <v>0.97987203108302889</v>
      </c>
      <c r="AV17" s="56">
        <f>(PIB_ENC[[#This Row],[2019:III]]/PIB_ENC[[#This Row],[2018:III]]-1)*100</f>
        <v>0.1629369019953808</v>
      </c>
      <c r="AW17" s="56">
        <f>(PIB_ENC[[#This Row],[2019:IV]]/PIB_ENC[[#This Row],[2018:IV]]-1)*100</f>
        <v>1.2639467226446488</v>
      </c>
      <c r="AX17" s="56">
        <f>(PIB_ENC[[#This Row],[2020:I]]/PIB_ENC[[#This Row],[2019:I]]-1)*100</f>
        <v>-2.659938671925588</v>
      </c>
      <c r="AY17" s="56">
        <f>(PIB_ENC[[#This Row],[2020:II]]/PIB_ENC[[#This Row],[2019:II]]-1)*100</f>
        <v>-4.5690816614682772</v>
      </c>
      <c r="AZ17" s="56">
        <f>(PIB_ENC[[#This Row],[2020:III]]/PIB_ENC[[#This Row],[2019:III]]-1)*100</f>
        <v>-3.5179652523002591</v>
      </c>
      <c r="BA17" s="56">
        <f>(PIB_ENC[[#This Row],[2020:IV]]/PIB_ENC[[#This Row],[2019:IV]]-1)*100</f>
        <v>-8.0354923900340047</v>
      </c>
      <c r="BB17" s="56">
        <f>(PIB_ENC[[#This Row],[2021:I]]/PIB_ENC[[#This Row],[2020:I]]-1)*100</f>
        <v>17.80661809795734</v>
      </c>
      <c r="BC17" s="56">
        <f>(PIB_ENC[[#This Row],[2021:II]]/PIB_ENC[[#This Row],[2020:II]]-1)*100</f>
        <v>18.76123167438579</v>
      </c>
      <c r="BD17" s="56">
        <f>(PIB_ENC[[#This Row],[2021:III]]/PIB_ENC[[#This Row],[2020:III]]-1)*100</f>
        <v>14.200268752140799</v>
      </c>
      <c r="BE17" s="56">
        <f>(PIB_ENC[[#This Row],[2021:IV]]/PIB_ENC[[#This Row],[2020:IV]]-1)*100</f>
        <v>19.82459226853106</v>
      </c>
      <c r="BF17" s="56">
        <f>(PIB_ENC[[#This Row],[2022:I]]/PIB_ENC[[#This Row],[2021:I]]-1)*100</f>
        <v>-7.926400221372587</v>
      </c>
      <c r="BG17" s="56">
        <f>(PIB_ENC[[#This Row],[2022:II]]/PIB_ENC[[#This Row],[2021:II]]-1)*100</f>
        <v>-4.0415793528149724</v>
      </c>
      <c r="BH17" s="56">
        <f>(PIB_ENC[[#This Row],[2022:III]]/PIB_ENC[[#This Row],[2021:III]]-1)*100</f>
        <v>-1.3927570201371808</v>
      </c>
      <c r="BI17" s="56">
        <f>(PIB_ENC[[#This Row],[2022:IV]]/PIB_ENC[[#This Row],[2021:IV]]-1)*100</f>
        <v>-5.2579154233767245E-2</v>
      </c>
      <c r="BJ17" s="56">
        <f>(PIB_ENC[[#This Row],[2023:I]]/PIB_ENC[[#This Row],[2022:I]]-1)*100</f>
        <v>-17.22138969265319</v>
      </c>
      <c r="BK17" s="56">
        <f>(PIB_ENC[[#This Row],[2023:II]]/PIB_ENC[[#This Row],[2022:II]]-1)*100</f>
        <v>-15.246241592524868</v>
      </c>
      <c r="BL17" s="56">
        <f>(PIB_ENC[[#This Row],[2023:III]]/PIB_ENC[[#This Row],[2022:III]]-1)*100</f>
        <v>-16.315252824717529</v>
      </c>
      <c r="BM17" s="56">
        <f>(PIB_ENC[[#This Row],[2023:IV]]/PIB_ENC[[#This Row],[2022:IV]]-1)*100</f>
        <v>-11.32855433875477</v>
      </c>
      <c r="BN17" s="56">
        <f>(PIB_ENC[[#This Row],[2024:I]]/PIB_ENC[[#This Row],[2023:I]]-1)*100</f>
        <v>-0.7814775584059297</v>
      </c>
      <c r="BO17" s="56">
        <f>(PIB_ENC[[#This Row],[2024:II]]/PIB_ENC[[#This Row],[2023:II]]-1)*100</f>
        <v>2.3759387771628226</v>
      </c>
      <c r="BP17" s="56">
        <f>(PIB_ENC[[#This Row],[2024:III]]/PIB_ENC[[#This Row],[2023:III]]-1)*100</f>
        <v>-1.4405459735993831</v>
      </c>
    </row>
    <row r="18" spans="1:68" ht="15" customHeight="1" x14ac:dyDescent="0.2">
      <c r="A18" s="44" t="s">
        <v>118</v>
      </c>
      <c r="B18" s="55">
        <f>(PIB_ENC[[#This Row],[2008:I]]/PIB_ENC[[#This Row],[2007:I]]-1)*100</f>
        <v>13.565231035884029</v>
      </c>
      <c r="C18" s="55">
        <f>(PIB_ENC[[#This Row],[2008:II]]/PIB_ENC[[#This Row],[2007:II]]-1)*100</f>
        <v>23.998956258708006</v>
      </c>
      <c r="D18" s="55">
        <f>(PIB_ENC[[#This Row],[2008:III]]/PIB_ENC[[#This Row],[2007:III]]-1)*100</f>
        <v>16.397987889330466</v>
      </c>
      <c r="E18" s="55">
        <f>(PIB_ENC[[#This Row],[2008:IV]]/PIB_ENC[[#This Row],[2007:IV]]-1)*100</f>
        <v>-18.796916844242151</v>
      </c>
      <c r="F18" s="55">
        <f>(PIB_ENC[[#This Row],[2009:I]]/PIB_ENC[[#This Row],[2008:I]]-1)*100</f>
        <v>-19.635371328365871</v>
      </c>
      <c r="G18" s="55">
        <f>(PIB_ENC[[#This Row],[2009:II]]/PIB_ENC[[#This Row],[2008:II]]-1)*100</f>
        <v>26.139866309537506</v>
      </c>
      <c r="H18" s="55">
        <f>(PIB_ENC[[#This Row],[2009:III]]/PIB_ENC[[#This Row],[2008:III]]-1)*100</f>
        <v>-1.5652424299074097</v>
      </c>
      <c r="I18" s="55">
        <f>(PIB_ENC[[#This Row],[2009:IV]]/PIB_ENC[[#This Row],[2008:IV]]-1)*100</f>
        <v>14.629415060811635</v>
      </c>
      <c r="J18" s="55">
        <f>(PIB_ENC[[#This Row],[2010:I]]/PIB_ENC[[#This Row],[2009:I]]-1)*100</f>
        <v>36.188882549856373</v>
      </c>
      <c r="K18" s="55">
        <f>(PIB_ENC[[#This Row],[2010:II]]/PIB_ENC[[#This Row],[2009:II]]-1)*100</f>
        <v>-15.924435007043092</v>
      </c>
      <c r="L18" s="55">
        <f>(PIB_ENC[[#This Row],[2010:III]]/PIB_ENC[[#This Row],[2009:III]]-1)*100</f>
        <v>11.602168293798499</v>
      </c>
      <c r="M18" s="55">
        <f>(PIB_ENC[[#This Row],[2010:IV]]/PIB_ENC[[#This Row],[2009:IV]]-1)*100</f>
        <v>19.939798709782352</v>
      </c>
      <c r="N18" s="55">
        <f>(PIB_ENC[[#This Row],[2011:I]]/PIB_ENC[[#This Row],[2010:I]]-1)*100</f>
        <v>20.043410205094037</v>
      </c>
      <c r="O18" s="55">
        <f>(PIB_ENC[[#This Row],[2011:II]]/PIB_ENC[[#This Row],[2010:II]]-1)*100</f>
        <v>18.178995000807575</v>
      </c>
      <c r="P18" s="55">
        <f>(PIB_ENC[[#This Row],[2011:III]]/PIB_ENC[[#This Row],[2010:III]]-1)*100</f>
        <v>14.379325479936922</v>
      </c>
      <c r="Q18" s="55">
        <f>(PIB_ENC[[#This Row],[2011:IV]]/PIB_ENC[[#This Row],[2010:IV]]-1)*100</f>
        <v>11.246722626074334</v>
      </c>
      <c r="R18" s="55">
        <f>(PIB_ENC[[#This Row],[2012:I]]/PIB_ENC[[#This Row],[2011:I]]-1)*100</f>
        <v>-13.307983413192638</v>
      </c>
      <c r="S18" s="55">
        <f>(PIB_ENC[[#This Row],[2012:II]]/PIB_ENC[[#This Row],[2011:II]]-1)*100</f>
        <v>-10.462335763914886</v>
      </c>
      <c r="T18" s="55">
        <f>(PIB_ENC[[#This Row],[2012:III]]/PIB_ENC[[#This Row],[2011:III]]-1)*100</f>
        <v>-27.337325728754248</v>
      </c>
      <c r="U18" s="55">
        <f>(PIB_ENC[[#This Row],[2012:IV]]/PIB_ENC[[#This Row],[2011:IV]]-1)*100</f>
        <v>6.7753742115769899</v>
      </c>
      <c r="V18" s="55">
        <f>(PIB_ENC[[#This Row],[2013:I]]/PIB_ENC[[#This Row],[2012:I]]-1)*100</f>
        <v>24.727100215598874</v>
      </c>
      <c r="W18" s="55">
        <f>(PIB_ENC[[#This Row],[2013:II]]/PIB_ENC[[#This Row],[2012:II]]-1)*100</f>
        <v>29.698718848030769</v>
      </c>
      <c r="X18" s="55">
        <f>(PIB_ENC[[#This Row],[2013:III]]/PIB_ENC[[#This Row],[2012:III]]-1)*100</f>
        <v>45.929135774831487</v>
      </c>
      <c r="Y18" s="55">
        <f>(PIB_ENC[[#This Row],[2013:IV]]/PIB_ENC[[#This Row],[2012:IV]]-1)*100</f>
        <v>15.675388123364776</v>
      </c>
      <c r="Z18" s="55">
        <f>(PIB_ENC[[#This Row],[2014:I]]/PIB_ENC[[#This Row],[2013:I]]-1)*100</f>
        <v>7.1851077781834194</v>
      </c>
      <c r="AA18" s="55">
        <f>(PIB_ENC[[#This Row],[2014:II]]/PIB_ENC[[#This Row],[2013:II]]-1)*100</f>
        <v>-4.9387055146222991</v>
      </c>
      <c r="AB18" s="55">
        <f>(PIB_ENC[[#This Row],[2014:III]]/PIB_ENC[[#This Row],[2013:III]]-1)*100</f>
        <v>2.0278095057788326</v>
      </c>
      <c r="AC18" s="55">
        <f>(PIB_ENC[[#This Row],[2014:IV]]/PIB_ENC[[#This Row],[2013:IV]]-1)*100</f>
        <v>20.937194676400452</v>
      </c>
      <c r="AD18" s="55">
        <f>(PIB_ENC[[#This Row],[2015:I]]/PIB_ENC[[#This Row],[2014:I]]-1)*100</f>
        <v>-4.5857344481648905</v>
      </c>
      <c r="AE18" s="55">
        <f>(PIB_ENC[[#This Row],[2015:II]]/PIB_ENC[[#This Row],[2014:II]]-1)*100</f>
        <v>-4.2600276603541261</v>
      </c>
      <c r="AF18" s="55">
        <f>(PIB_ENC[[#This Row],[2015:III]]/PIB_ENC[[#This Row],[2014:III]]-1)*100</f>
        <v>16.235115586114212</v>
      </c>
      <c r="AG18" s="55">
        <f>(PIB_ENC[[#This Row],[2015:IV]]/PIB_ENC[[#This Row],[2014:IV]]-1)*100</f>
        <v>-10.176822488172533</v>
      </c>
      <c r="AH18" s="55">
        <f>(PIB_ENC[[#This Row],[2016:I]]/PIB_ENC[[#This Row],[2015:I]]-1)*100</f>
        <v>-1.4223854196565355</v>
      </c>
      <c r="AI18" s="55">
        <f>(PIB_ENC[[#This Row],[2016:II]]/PIB_ENC[[#This Row],[2015:II]]-1)*100</f>
        <v>4.0060812570790416</v>
      </c>
      <c r="AJ18" s="55">
        <f>(PIB_ENC[[#This Row],[2016:III]]/PIB_ENC[[#This Row],[2015:III]]-1)*100</f>
        <v>0.23583311808819118</v>
      </c>
      <c r="AK18" s="55">
        <f>(PIB_ENC[[#This Row],[2016:IV]]/PIB_ENC[[#This Row],[2015:IV]]-1)*100</f>
        <v>3.9162599717623037</v>
      </c>
      <c r="AL18" s="55">
        <f>(PIB_ENC[[#This Row],[2017:I]]/PIB_ENC[[#This Row],[2016:I]]-1)*100</f>
        <v>16.193594420697941</v>
      </c>
      <c r="AM18" s="55">
        <f>(PIB_ENC[[#This Row],[2017:II]]/PIB_ENC[[#This Row],[2016:II]]-1)*100</f>
        <v>14.509720576200902</v>
      </c>
      <c r="AN18" s="55">
        <f>(PIB_ENC[[#This Row],[2017:III]]/PIB_ENC[[#This Row],[2016:III]]-1)*100</f>
        <v>11.470023043250466</v>
      </c>
      <c r="AO18" s="55">
        <f>(PIB_ENC[[#This Row],[2017:IV]]/PIB_ENC[[#This Row],[2016:IV]]-1)*100</f>
        <v>3.2282315621188662</v>
      </c>
      <c r="AP18" s="55">
        <f>(PIB_ENC[[#This Row],[2018:I]]/PIB_ENC[[#This Row],[2017:I]]-1)*100</f>
        <v>-8.5755320645775068E-2</v>
      </c>
      <c r="AQ18" s="55">
        <f>(PIB_ENC[[#This Row],[2018:II]]/PIB_ENC[[#This Row],[2017:II]]-1)*100</f>
        <v>1.1464876732911744</v>
      </c>
      <c r="AR18" s="55">
        <f>(PIB_ENC[[#This Row],[2018:III]]/PIB_ENC[[#This Row],[2017:III]]-1)*100</f>
        <v>-3.3803677799358667</v>
      </c>
      <c r="AS18" s="55">
        <f>(PIB_ENC[[#This Row],[2018:IV]]/PIB_ENC[[#This Row],[2017:IV]]-1)*100</f>
        <v>-9.1560263475587433E-2</v>
      </c>
      <c r="AT18" s="55">
        <f>(PIB_ENC[[#This Row],[2019:I]]/PIB_ENC[[#This Row],[2018:I]]-1)*100</f>
        <v>23.125297489257889</v>
      </c>
      <c r="AU18" s="55">
        <f>(PIB_ENC[[#This Row],[2019:II]]/PIB_ENC[[#This Row],[2018:II]]-1)*100</f>
        <v>12.798487259454427</v>
      </c>
      <c r="AV18" s="55">
        <f>(PIB_ENC[[#This Row],[2019:III]]/PIB_ENC[[#This Row],[2018:III]]-1)*100</f>
        <v>9.0175960819268042</v>
      </c>
      <c r="AW18" s="55">
        <f>(PIB_ENC[[#This Row],[2019:IV]]/PIB_ENC[[#This Row],[2018:IV]]-1)*100</f>
        <v>6.6465802144724639</v>
      </c>
      <c r="AX18" s="55">
        <f>(PIB_ENC[[#This Row],[2020:I]]/PIB_ENC[[#This Row],[2019:I]]-1)*100</f>
        <v>8.0489866050495351</v>
      </c>
      <c r="AY18" s="55">
        <f>(PIB_ENC[[#This Row],[2020:II]]/PIB_ENC[[#This Row],[2019:II]]-1)*100</f>
        <v>16.233121035226759</v>
      </c>
      <c r="AZ18" s="55">
        <f>(PIB_ENC[[#This Row],[2020:III]]/PIB_ENC[[#This Row],[2019:III]]-1)*100</f>
        <v>9.1925421005978549</v>
      </c>
      <c r="BA18" s="55">
        <f>(PIB_ENC[[#This Row],[2020:IV]]/PIB_ENC[[#This Row],[2019:IV]]-1)*100</f>
        <v>18.221418054121209</v>
      </c>
      <c r="BB18" s="55">
        <f>(PIB_ENC[[#This Row],[2021:I]]/PIB_ENC[[#This Row],[2020:I]]-1)*100</f>
        <v>38.435582780256162</v>
      </c>
      <c r="BC18" s="55">
        <f>(PIB_ENC[[#This Row],[2021:II]]/PIB_ENC[[#This Row],[2020:II]]-1)*100</f>
        <v>25.07807469153127</v>
      </c>
      <c r="BD18" s="55">
        <f>(PIB_ENC[[#This Row],[2021:III]]/PIB_ENC[[#This Row],[2020:III]]-1)*100</f>
        <v>26.837132794599317</v>
      </c>
      <c r="BE18" s="55">
        <f>(PIB_ENC[[#This Row],[2021:IV]]/PIB_ENC[[#This Row],[2020:IV]]-1)*100</f>
        <v>14.646773575871741</v>
      </c>
      <c r="BF18" s="55">
        <f>(PIB_ENC[[#This Row],[2022:I]]/PIB_ENC[[#This Row],[2021:I]]-1)*100</f>
        <v>-29.929996015948646</v>
      </c>
      <c r="BG18" s="55">
        <f>(PIB_ENC[[#This Row],[2022:II]]/PIB_ENC[[#This Row],[2021:II]]-1)*100</f>
        <v>-14.104008795050172</v>
      </c>
      <c r="BH18" s="55">
        <f>(PIB_ENC[[#This Row],[2022:III]]/PIB_ENC[[#This Row],[2021:III]]-1)*100</f>
        <v>-7.7779501918703309</v>
      </c>
      <c r="BI18" s="55">
        <f>(PIB_ENC[[#This Row],[2022:IV]]/PIB_ENC[[#This Row],[2021:IV]]-1)*100</f>
        <v>11.866046336633174</v>
      </c>
      <c r="BJ18" s="55">
        <f>(PIB_ENC[[#This Row],[2023:I]]/PIB_ENC[[#This Row],[2022:I]]-1)*100</f>
        <v>-24.66157942497772</v>
      </c>
      <c r="BK18" s="55">
        <f>(PIB_ENC[[#This Row],[2023:II]]/PIB_ENC[[#This Row],[2022:II]]-1)*100</f>
        <v>-32.076790686873821</v>
      </c>
      <c r="BL18" s="55">
        <f>(PIB_ENC[[#This Row],[2023:III]]/PIB_ENC[[#This Row],[2022:III]]-1)*100</f>
        <v>-22.125863899931907</v>
      </c>
      <c r="BM18" s="55">
        <f>(PIB_ENC[[#This Row],[2023:IV]]/PIB_ENC[[#This Row],[2022:IV]]-1)*100</f>
        <v>-28.426246554239164</v>
      </c>
      <c r="BN18" s="55">
        <f>(PIB_ENC[[#This Row],[2024:I]]/PIB_ENC[[#This Row],[2023:I]]-1)*100</f>
        <v>9.5359843468115315</v>
      </c>
      <c r="BO18" s="55">
        <f>(PIB_ENC[[#This Row],[2024:II]]/PIB_ENC[[#This Row],[2023:II]]-1)*100</f>
        <v>27.661273385493356</v>
      </c>
      <c r="BP18" s="55">
        <f>(PIB_ENC[[#This Row],[2024:III]]/PIB_ENC[[#This Row],[2023:III]]-1)*100</f>
        <v>-14.278492531179332</v>
      </c>
    </row>
    <row r="19" spans="1:68" ht="15" customHeight="1" x14ac:dyDescent="0.2">
      <c r="A19" s="46" t="s">
        <v>77</v>
      </c>
      <c r="B19" s="56">
        <f>(PIB_ENC[[#This Row],[2008:I]]/PIB_ENC[[#This Row],[2007:I]]-1)*100</f>
        <v>-6.1301621351121272</v>
      </c>
      <c r="C19" s="56">
        <f>(PIB_ENC[[#This Row],[2008:II]]/PIB_ENC[[#This Row],[2007:II]]-1)*100</f>
        <v>-6.3657620357927991</v>
      </c>
      <c r="D19" s="56">
        <f>(PIB_ENC[[#This Row],[2008:III]]/PIB_ENC[[#This Row],[2007:III]]-1)*100</f>
        <v>-4.0835529048936721</v>
      </c>
      <c r="E19" s="56">
        <f>(PIB_ENC[[#This Row],[2008:IV]]/PIB_ENC[[#This Row],[2007:IV]]-1)*100</f>
        <v>0.80806484316298111</v>
      </c>
      <c r="F19" s="56">
        <f>(PIB_ENC[[#This Row],[2009:I]]/PIB_ENC[[#This Row],[2008:I]]-1)*100</f>
        <v>10.389964185878942</v>
      </c>
      <c r="G19" s="56">
        <f>(PIB_ENC[[#This Row],[2009:II]]/PIB_ENC[[#This Row],[2008:II]]-1)*100</f>
        <v>15.710494577473689</v>
      </c>
      <c r="H19" s="56">
        <f>(PIB_ENC[[#This Row],[2009:III]]/PIB_ENC[[#This Row],[2008:III]]-1)*100</f>
        <v>17.154737861410574</v>
      </c>
      <c r="I19" s="56">
        <f>(PIB_ENC[[#This Row],[2009:IV]]/PIB_ENC[[#This Row],[2008:IV]]-1)*100</f>
        <v>14.829472850727443</v>
      </c>
      <c r="J19" s="56">
        <f>(PIB_ENC[[#This Row],[2010:I]]/PIB_ENC[[#This Row],[2009:I]]-1)*100</f>
        <v>9.3147574071242634</v>
      </c>
      <c r="K19" s="56">
        <f>(PIB_ENC[[#This Row],[2010:II]]/PIB_ENC[[#This Row],[2009:II]]-1)*100</f>
        <v>4.0078582012140318</v>
      </c>
      <c r="L19" s="56">
        <f>(PIB_ENC[[#This Row],[2010:III]]/PIB_ENC[[#This Row],[2009:III]]-1)*100</f>
        <v>-1.2982932102820421</v>
      </c>
      <c r="M19" s="56">
        <f>(PIB_ENC[[#This Row],[2010:IV]]/PIB_ENC[[#This Row],[2009:IV]]-1)*100</f>
        <v>-6.7368050114288263</v>
      </c>
      <c r="N19" s="56">
        <f>(PIB_ENC[[#This Row],[2011:I]]/PIB_ENC[[#This Row],[2010:I]]-1)*100</f>
        <v>-12.444179178397851</v>
      </c>
      <c r="O19" s="56">
        <f>(PIB_ENC[[#This Row],[2011:II]]/PIB_ENC[[#This Row],[2010:II]]-1)*100</f>
        <v>-10.361765398080546</v>
      </c>
      <c r="P19" s="56">
        <f>(PIB_ENC[[#This Row],[2011:III]]/PIB_ENC[[#This Row],[2010:III]]-1)*100</f>
        <v>-0.46836090543748155</v>
      </c>
      <c r="Q19" s="56">
        <f>(PIB_ENC[[#This Row],[2011:IV]]/PIB_ENC[[#This Row],[2010:IV]]-1)*100</f>
        <v>18.256661423181676</v>
      </c>
      <c r="R19" s="56">
        <f>(PIB_ENC[[#This Row],[2012:I]]/PIB_ENC[[#This Row],[2011:I]]-1)*100</f>
        <v>48.095110712852929</v>
      </c>
      <c r="S19" s="56">
        <f>(PIB_ENC[[#This Row],[2012:II]]/PIB_ENC[[#This Row],[2011:II]]-1)*100</f>
        <v>58.882914460784285</v>
      </c>
      <c r="T19" s="56">
        <f>(PIB_ENC[[#This Row],[2012:III]]/PIB_ENC[[#This Row],[2011:III]]-1)*100</f>
        <v>49.422156435568709</v>
      </c>
      <c r="U19" s="56">
        <f>(PIB_ENC[[#This Row],[2012:IV]]/PIB_ENC[[#This Row],[2011:IV]]-1)*100</f>
        <v>25.413234462391788</v>
      </c>
      <c r="V19" s="56">
        <f>(PIB_ENC[[#This Row],[2013:I]]/PIB_ENC[[#This Row],[2012:I]]-1)*100</f>
        <v>-5.1447519985121097</v>
      </c>
      <c r="W19" s="56">
        <f>(PIB_ENC[[#This Row],[2013:II]]/PIB_ENC[[#This Row],[2012:II]]-1)*100</f>
        <v>-17.509020957002431</v>
      </c>
      <c r="X19" s="56">
        <f>(PIB_ENC[[#This Row],[2013:III]]/PIB_ENC[[#This Row],[2012:III]]-1)*100</f>
        <v>-18.259491394687664</v>
      </c>
      <c r="Y19" s="56">
        <f>(PIB_ENC[[#This Row],[2013:IV]]/PIB_ENC[[#This Row],[2012:IV]]-1)*100</f>
        <v>-8.3013584464265993</v>
      </c>
      <c r="Z19" s="56">
        <f>(PIB_ENC[[#This Row],[2014:I]]/PIB_ENC[[#This Row],[2013:I]]-1)*100</f>
        <v>15.868661208856484</v>
      </c>
      <c r="AA19" s="56">
        <f>(PIB_ENC[[#This Row],[2014:II]]/PIB_ENC[[#This Row],[2013:II]]-1)*100</f>
        <v>33.235008881119363</v>
      </c>
      <c r="AB19" s="56">
        <f>(PIB_ENC[[#This Row],[2014:III]]/PIB_ENC[[#This Row],[2013:III]]-1)*100</f>
        <v>39.351405710823116</v>
      </c>
      <c r="AC19" s="56">
        <f>(PIB_ENC[[#This Row],[2014:IV]]/PIB_ENC[[#This Row],[2013:IV]]-1)*100</f>
        <v>33.487997033865156</v>
      </c>
      <c r="AD19" s="56">
        <f>(PIB_ENC[[#This Row],[2015:I]]/PIB_ENC[[#This Row],[2014:I]]-1)*100</f>
        <v>18.698147848759362</v>
      </c>
      <c r="AE19" s="56">
        <f>(PIB_ENC[[#This Row],[2015:II]]/PIB_ENC[[#This Row],[2014:II]]-1)*100</f>
        <v>8.7524466429967021</v>
      </c>
      <c r="AF19" s="56">
        <f>(PIB_ENC[[#This Row],[2015:III]]/PIB_ENC[[#This Row],[2014:III]]-1)*100</f>
        <v>1.8354855752924948</v>
      </c>
      <c r="AG19" s="56">
        <f>(PIB_ENC[[#This Row],[2015:IV]]/PIB_ENC[[#This Row],[2014:IV]]-1)*100</f>
        <v>-2.9901640288241826</v>
      </c>
      <c r="AH19" s="56">
        <f>(PIB_ENC[[#This Row],[2016:I]]/PIB_ENC[[#This Row],[2015:I]]-1)*100</f>
        <v>-6.1707259910285579</v>
      </c>
      <c r="AI19" s="56">
        <f>(PIB_ENC[[#This Row],[2016:II]]/PIB_ENC[[#This Row],[2015:II]]-1)*100</f>
        <v>-7.2794145850363474</v>
      </c>
      <c r="AJ19" s="56">
        <f>(PIB_ENC[[#This Row],[2016:III]]/PIB_ENC[[#This Row],[2015:III]]-1)*100</f>
        <v>-6.2979008712120255</v>
      </c>
      <c r="AK19" s="56">
        <f>(PIB_ENC[[#This Row],[2016:IV]]/PIB_ENC[[#This Row],[2015:IV]]-1)*100</f>
        <v>-3.1430344304545943</v>
      </c>
      <c r="AL19" s="56">
        <f>(PIB_ENC[[#This Row],[2017:I]]/PIB_ENC[[#This Row],[2016:I]]-1)*100</f>
        <v>2.4188624123998581</v>
      </c>
      <c r="AM19" s="56">
        <f>(PIB_ENC[[#This Row],[2017:II]]/PIB_ENC[[#This Row],[2016:II]]-1)*100</f>
        <v>5.5616293998946631</v>
      </c>
      <c r="AN19" s="56">
        <f>(PIB_ENC[[#This Row],[2017:III]]/PIB_ENC[[#This Row],[2016:III]]-1)*100</f>
        <v>6.0845104433680408</v>
      </c>
      <c r="AO19" s="56">
        <f>(PIB_ENC[[#This Row],[2017:IV]]/PIB_ENC[[#This Row],[2016:IV]]-1)*100</f>
        <v>3.9634404596800232</v>
      </c>
      <c r="AP19" s="56">
        <f>(PIB_ENC[[#This Row],[2018:I]]/PIB_ENC[[#This Row],[2017:I]]-1)*100</f>
        <v>-0.54227756186586706</v>
      </c>
      <c r="AQ19" s="56">
        <f>(PIB_ENC[[#This Row],[2018:II]]/PIB_ENC[[#This Row],[2017:II]]-1)*100</f>
        <v>0.39595747723710772</v>
      </c>
      <c r="AR19" s="56">
        <f>(PIB_ENC[[#This Row],[2018:III]]/PIB_ENC[[#This Row],[2017:III]]-1)*100</f>
        <v>6.5325695304928599</v>
      </c>
      <c r="AS19" s="56">
        <f>(PIB_ENC[[#This Row],[2018:IV]]/PIB_ENC[[#This Row],[2017:IV]]-1)*100</f>
        <v>17.718924053204034</v>
      </c>
      <c r="AT19" s="56">
        <f>(PIB_ENC[[#This Row],[2019:I]]/PIB_ENC[[#This Row],[2018:I]]-1)*100</f>
        <v>33.817439414764209</v>
      </c>
      <c r="AU19" s="56">
        <f>(PIB_ENC[[#This Row],[2019:II]]/PIB_ENC[[#This Row],[2018:II]]-1)*100</f>
        <v>34.492040428368576</v>
      </c>
      <c r="AV19" s="56">
        <f>(PIB_ENC[[#This Row],[2019:III]]/PIB_ENC[[#This Row],[2018:III]]-1)*100</f>
        <v>21.064258025319926</v>
      </c>
      <c r="AW19" s="56">
        <f>(PIB_ENC[[#This Row],[2019:IV]]/PIB_ENC[[#This Row],[2018:IV]]-1)*100</f>
        <v>-3.5827978521151715</v>
      </c>
      <c r="AX19" s="56">
        <f>(PIB_ENC[[#This Row],[2020:I]]/PIB_ENC[[#This Row],[2019:I]]-1)*100</f>
        <v>-36.609997656822515</v>
      </c>
      <c r="AY19" s="56">
        <f>(PIB_ENC[[#This Row],[2020:II]]/PIB_ENC[[#This Row],[2019:II]]-1)*100</f>
        <v>-54.212280264501445</v>
      </c>
      <c r="AZ19" s="56">
        <f>(PIB_ENC[[#This Row],[2020:III]]/PIB_ENC[[#This Row],[2019:III]]-1)*100</f>
        <v>-59.410415474112853</v>
      </c>
      <c r="BA19" s="56">
        <f>(PIB_ENC[[#This Row],[2020:IV]]/PIB_ENC[[#This Row],[2019:IV]]-1)*100</f>
        <v>-50.175849288178867</v>
      </c>
      <c r="BB19" s="56">
        <f>(PIB_ENC[[#This Row],[2021:I]]/PIB_ENC[[#This Row],[2020:I]]-1)*100</f>
        <v>-13.101238748046606</v>
      </c>
      <c r="BC19" s="56">
        <f>(PIB_ENC[[#This Row],[2021:II]]/PIB_ENC[[#This Row],[2020:II]]-1)*100</f>
        <v>37.403192384651106</v>
      </c>
      <c r="BD19" s="56">
        <f>(PIB_ENC[[#This Row],[2021:III]]/PIB_ENC[[#This Row],[2020:III]]-1)*100</f>
        <v>81.575359600131364</v>
      </c>
      <c r="BE19" s="56">
        <f>(PIB_ENC[[#This Row],[2021:IV]]/PIB_ENC[[#This Row],[2020:IV]]-1)*100</f>
        <v>85.0184693350446</v>
      </c>
      <c r="BF19" s="56">
        <f>(PIB_ENC[[#This Row],[2022:I]]/PIB_ENC[[#This Row],[2021:I]]-1)*100</f>
        <v>55.103465974342924</v>
      </c>
      <c r="BG19" s="56">
        <f>(PIB_ENC[[#This Row],[2022:II]]/PIB_ENC[[#This Row],[2021:II]]-1)*100</f>
        <v>41.694796326767403</v>
      </c>
      <c r="BH19" s="56">
        <f>(PIB_ENC[[#This Row],[2022:III]]/PIB_ENC[[#This Row],[2021:III]]-1)*100</f>
        <v>35.585874659044038</v>
      </c>
      <c r="BI19" s="56">
        <f>(PIB_ENC[[#This Row],[2022:IV]]/PIB_ENC[[#This Row],[2021:IV]]-1)*100</f>
        <v>33.267623525633397</v>
      </c>
      <c r="BJ19" s="56">
        <f>(PIB_ENC[[#This Row],[2023:I]]/PIB_ENC[[#This Row],[2022:I]]-1)*100</f>
        <v>33.121769476302276</v>
      </c>
      <c r="BK19" s="56">
        <f>(PIB_ENC[[#This Row],[2023:II]]/PIB_ENC[[#This Row],[2022:II]]-1)*100</f>
        <v>29.505141097483456</v>
      </c>
      <c r="BL19" s="56">
        <f>(PIB_ENC[[#This Row],[2023:III]]/PIB_ENC[[#This Row],[2022:III]]-1)*100</f>
        <v>23.099023284580444</v>
      </c>
      <c r="BM19" s="56">
        <f>(PIB_ENC[[#This Row],[2023:IV]]/PIB_ENC[[#This Row],[2022:IV]]-1)*100</f>
        <v>14.614300750614984</v>
      </c>
      <c r="BN19" s="56">
        <f>(PIB_ENC[[#This Row],[2024:I]]/PIB_ENC[[#This Row],[2023:I]]-1)*100</f>
        <v>4.6325429902080995</v>
      </c>
      <c r="BO19" s="56">
        <f>(PIB_ENC[[#This Row],[2024:II]]/PIB_ENC[[#This Row],[2023:II]]-1)*100</f>
        <v>-1.4901098249158307</v>
      </c>
      <c r="BP19" s="56">
        <f>(PIB_ENC[[#This Row],[2024:III]]/PIB_ENC[[#This Row],[2023:III]]-1)*100</f>
        <v>-4.6260148409693063</v>
      </c>
    </row>
    <row r="20" spans="1:68" s="53" customFormat="1" ht="15" customHeight="1" x14ac:dyDescent="0.25">
      <c r="A20" s="48" t="s">
        <v>78</v>
      </c>
      <c r="B20" s="96">
        <f>(PIB_ENC[[#This Row],[2008:I]]/PIB_ENC[[#This Row],[2007:I]]-1)*100</f>
        <v>8.0228167125777858</v>
      </c>
      <c r="C20" s="96">
        <f>(PIB_ENC[[#This Row],[2008:II]]/PIB_ENC[[#This Row],[2007:II]]-1)*100</f>
        <v>-0.42234827333582636</v>
      </c>
      <c r="D20" s="96">
        <f>(PIB_ENC[[#This Row],[2008:III]]/PIB_ENC[[#This Row],[2007:III]]-1)*100</f>
        <v>11.763883390572772</v>
      </c>
      <c r="E20" s="96">
        <f>(PIB_ENC[[#This Row],[2008:IV]]/PIB_ENC[[#This Row],[2007:IV]]-1)*100</f>
        <v>9.4033449271266889</v>
      </c>
      <c r="F20" s="96">
        <f>(PIB_ENC[[#This Row],[2009:I]]/PIB_ENC[[#This Row],[2008:I]]-1)*100</f>
        <v>-7.7369911927682722E-2</v>
      </c>
      <c r="G20" s="96">
        <f>(PIB_ENC[[#This Row],[2009:II]]/PIB_ENC[[#This Row],[2008:II]]-1)*100</f>
        <v>4.3986024074124552</v>
      </c>
      <c r="H20" s="96">
        <f>(PIB_ENC[[#This Row],[2009:III]]/PIB_ENC[[#This Row],[2008:III]]-1)*100</f>
        <v>2.196514961599827</v>
      </c>
      <c r="I20" s="96">
        <f>(PIB_ENC[[#This Row],[2009:IV]]/PIB_ENC[[#This Row],[2008:IV]]-1)*100</f>
        <v>-6.7513819695830364</v>
      </c>
      <c r="J20" s="96">
        <f>(PIB_ENC[[#This Row],[2010:I]]/PIB_ENC[[#This Row],[2009:I]]-1)*100</f>
        <v>1.9910228593566393</v>
      </c>
      <c r="K20" s="96">
        <f>(PIB_ENC[[#This Row],[2010:II]]/PIB_ENC[[#This Row],[2009:II]]-1)*100</f>
        <v>5.2844856222769687</v>
      </c>
      <c r="L20" s="96">
        <f>(PIB_ENC[[#This Row],[2010:III]]/PIB_ENC[[#This Row],[2009:III]]-1)*100</f>
        <v>-0.91600284023495293</v>
      </c>
      <c r="M20" s="96">
        <f>(PIB_ENC[[#This Row],[2010:IV]]/PIB_ENC[[#This Row],[2009:IV]]-1)*100</f>
        <v>0.19927383243207863</v>
      </c>
      <c r="N20" s="96">
        <f>(PIB_ENC[[#This Row],[2011:I]]/PIB_ENC[[#This Row],[2010:I]]-1)*100</f>
        <v>-5.407287605431188E-2</v>
      </c>
      <c r="O20" s="96">
        <f>(PIB_ENC[[#This Row],[2011:II]]/PIB_ENC[[#This Row],[2010:II]]-1)*100</f>
        <v>-4.86979551784672E-2</v>
      </c>
      <c r="P20" s="96">
        <f>(PIB_ENC[[#This Row],[2011:III]]/PIB_ENC[[#This Row],[2010:III]]-1)*100</f>
        <v>4.0222763353099378</v>
      </c>
      <c r="Q20" s="96">
        <f>(PIB_ENC[[#This Row],[2011:IV]]/PIB_ENC[[#This Row],[2010:IV]]-1)*100</f>
        <v>8.1443088607663583</v>
      </c>
      <c r="R20" s="96">
        <f>(PIB_ENC[[#This Row],[2012:I]]/PIB_ENC[[#This Row],[2011:I]]-1)*100</f>
        <v>4.974911174739427</v>
      </c>
      <c r="S20" s="96">
        <f>(PIB_ENC[[#This Row],[2012:II]]/PIB_ENC[[#This Row],[2011:II]]-1)*100</f>
        <v>2.8630880597903863</v>
      </c>
      <c r="T20" s="96">
        <f>(PIB_ENC[[#This Row],[2012:III]]/PIB_ENC[[#This Row],[2011:III]]-1)*100</f>
        <v>1.2820052517175107</v>
      </c>
      <c r="U20" s="96">
        <f>(PIB_ENC[[#This Row],[2012:IV]]/PIB_ENC[[#This Row],[2011:IV]]-1)*100</f>
        <v>2.3274708645663944</v>
      </c>
      <c r="V20" s="96">
        <f>(PIB_ENC[[#This Row],[2013:I]]/PIB_ENC[[#This Row],[2012:I]]-1)*100</f>
        <v>3.4042603921021541</v>
      </c>
      <c r="W20" s="96">
        <f>(PIB_ENC[[#This Row],[2013:II]]/PIB_ENC[[#This Row],[2012:II]]-1)*100</f>
        <v>-8.8331532943486391E-2</v>
      </c>
      <c r="X20" s="96">
        <f>(PIB_ENC[[#This Row],[2013:III]]/PIB_ENC[[#This Row],[2012:III]]-1)*100</f>
        <v>-0.64865691105112644</v>
      </c>
      <c r="Y20" s="96">
        <f>(PIB_ENC[[#This Row],[2013:IV]]/PIB_ENC[[#This Row],[2012:IV]]-1)*100</f>
        <v>-0.38816754073991433</v>
      </c>
      <c r="Z20" s="96">
        <f>(PIB_ENC[[#This Row],[2014:I]]/PIB_ENC[[#This Row],[2013:I]]-1)*100</f>
        <v>0.30011233015951877</v>
      </c>
      <c r="AA20" s="96">
        <f>(PIB_ENC[[#This Row],[2014:II]]/PIB_ENC[[#This Row],[2013:II]]-1)*100</f>
        <v>2.208883906749759</v>
      </c>
      <c r="AB20" s="96">
        <f>(PIB_ENC[[#This Row],[2014:III]]/PIB_ENC[[#This Row],[2013:III]]-1)*100</f>
        <v>2.6149988998218188</v>
      </c>
      <c r="AC20" s="96">
        <f>(PIB_ENC[[#This Row],[2014:IV]]/PIB_ENC[[#This Row],[2013:IV]]-1)*100</f>
        <v>-0.49082764491332753</v>
      </c>
      <c r="AD20" s="96">
        <f>(PIB_ENC[[#This Row],[2015:I]]/PIB_ENC[[#This Row],[2014:I]]-1)*100</f>
        <v>0.1533341804940358</v>
      </c>
      <c r="AE20" s="96">
        <f>(PIB_ENC[[#This Row],[2015:II]]/PIB_ENC[[#This Row],[2014:II]]-1)*100</f>
        <v>9.270294944305757E-2</v>
      </c>
      <c r="AF20" s="96">
        <f>(PIB_ENC[[#This Row],[2015:III]]/PIB_ENC[[#This Row],[2014:III]]-1)*100</f>
        <v>-2.6716090774044354</v>
      </c>
      <c r="AG20" s="96">
        <f>(PIB_ENC[[#This Row],[2015:IV]]/PIB_ENC[[#This Row],[2014:IV]]-1)*100</f>
        <v>2.3063387579135286</v>
      </c>
      <c r="AH20" s="96">
        <f>(PIB_ENC[[#This Row],[2016:I]]/PIB_ENC[[#This Row],[2015:I]]-1)*100</f>
        <v>3.5106570006528282</v>
      </c>
      <c r="AI20" s="96">
        <f>(PIB_ENC[[#This Row],[2016:II]]/PIB_ENC[[#This Row],[2015:II]]-1)*100</f>
        <v>2.2966980385238589</v>
      </c>
      <c r="AJ20" s="96">
        <f>(PIB_ENC[[#This Row],[2016:III]]/PIB_ENC[[#This Row],[2015:III]]-1)*100</f>
        <v>5.9618651137362644</v>
      </c>
      <c r="AK20" s="96">
        <f>(PIB_ENC[[#This Row],[2016:IV]]/PIB_ENC[[#This Row],[2015:IV]]-1)*100</f>
        <v>1.6967322432408061</v>
      </c>
      <c r="AL20" s="96">
        <f>(PIB_ENC[[#This Row],[2017:I]]/PIB_ENC[[#This Row],[2016:I]]-1)*100</f>
        <v>5.1299060713480449</v>
      </c>
      <c r="AM20" s="96">
        <f>(PIB_ENC[[#This Row],[2017:II]]/PIB_ENC[[#This Row],[2016:II]]-1)*100</f>
        <v>2.6549616444731861</v>
      </c>
      <c r="AN20" s="96">
        <f>(PIB_ENC[[#This Row],[2017:III]]/PIB_ENC[[#This Row],[2016:III]]-1)*100</f>
        <v>2.0941106016798328</v>
      </c>
      <c r="AO20" s="96">
        <f>(PIB_ENC[[#This Row],[2017:IV]]/PIB_ENC[[#This Row],[2016:IV]]-1)*100</f>
        <v>2.9289464886137262</v>
      </c>
      <c r="AP20" s="96">
        <f>(PIB_ENC[[#This Row],[2018:I]]/PIB_ENC[[#This Row],[2017:I]]-1)*100</f>
        <v>-2.3286281402078668</v>
      </c>
      <c r="AQ20" s="96">
        <f>(PIB_ENC[[#This Row],[2018:II]]/PIB_ENC[[#This Row],[2017:II]]-1)*100</f>
        <v>2.8570440914793105</v>
      </c>
      <c r="AR20" s="96">
        <f>(PIB_ENC[[#This Row],[2018:III]]/PIB_ENC[[#This Row],[2017:III]]-1)*100</f>
        <v>5.4876003195076573</v>
      </c>
      <c r="AS20" s="96">
        <f>(PIB_ENC[[#This Row],[2018:IV]]/PIB_ENC[[#This Row],[2017:IV]]-1)*100</f>
        <v>3.2196729740769925</v>
      </c>
      <c r="AT20" s="96">
        <f>(PIB_ENC[[#This Row],[2019:I]]/PIB_ENC[[#This Row],[2018:I]]-1)*100</f>
        <v>7.7897117549676098</v>
      </c>
      <c r="AU20" s="96">
        <f>(PIB_ENC[[#This Row],[2019:II]]/PIB_ENC[[#This Row],[2018:II]]-1)*100</f>
        <v>4.7806027791908345</v>
      </c>
      <c r="AV20" s="96">
        <f>(PIB_ENC[[#This Row],[2019:III]]/PIB_ENC[[#This Row],[2018:III]]-1)*100</f>
        <v>7.1162942218580438</v>
      </c>
      <c r="AW20" s="96">
        <f>(PIB_ENC[[#This Row],[2019:IV]]/PIB_ENC[[#This Row],[2018:IV]]-1)*100</f>
        <v>10.220381922024657</v>
      </c>
      <c r="AX20" s="96">
        <f>(PIB_ENC[[#This Row],[2020:I]]/PIB_ENC[[#This Row],[2019:I]]-1)*100</f>
        <v>-0.14255236906445257</v>
      </c>
      <c r="AY20" s="96">
        <f>(PIB_ENC[[#This Row],[2020:II]]/PIB_ENC[[#This Row],[2019:II]]-1)*100</f>
        <v>-33.286597119079921</v>
      </c>
      <c r="AZ20" s="96">
        <f>(PIB_ENC[[#This Row],[2020:III]]/PIB_ENC[[#This Row],[2019:III]]-1)*100</f>
        <v>-25.95483888881548</v>
      </c>
      <c r="BA20" s="96">
        <f>(PIB_ENC[[#This Row],[2020:IV]]/PIB_ENC[[#This Row],[2019:IV]]-1)*100</f>
        <v>-25.468190130567947</v>
      </c>
      <c r="BB20" s="96">
        <f>(PIB_ENC[[#This Row],[2021:I]]/PIB_ENC[[#This Row],[2020:I]]-1)*100</f>
        <v>-21.966168176977487</v>
      </c>
      <c r="BC20" s="96">
        <f>(PIB_ENC[[#This Row],[2021:II]]/PIB_ENC[[#This Row],[2020:II]]-1)*100</f>
        <v>30.317109593933079</v>
      </c>
      <c r="BD20" s="96">
        <f>(PIB_ENC[[#This Row],[2021:III]]/PIB_ENC[[#This Row],[2020:III]]-1)*100</f>
        <v>12.6264555772295</v>
      </c>
      <c r="BE20" s="96">
        <f>(PIB_ENC[[#This Row],[2021:IV]]/PIB_ENC[[#This Row],[2020:IV]]-1)*100</f>
        <v>18.242880210262946</v>
      </c>
      <c r="BF20" s="96">
        <f>(PIB_ENC[[#This Row],[2022:I]]/PIB_ENC[[#This Row],[2021:I]]-1)*100</f>
        <v>17.160374484659059</v>
      </c>
      <c r="BG20" s="96">
        <f>(PIB_ENC[[#This Row],[2022:II]]/PIB_ENC[[#This Row],[2021:II]]-1)*100</f>
        <v>10.526232399190105</v>
      </c>
      <c r="BH20" s="96">
        <f>(PIB_ENC[[#This Row],[2022:III]]/PIB_ENC[[#This Row],[2021:III]]-1)*100</f>
        <v>15.966809529868907</v>
      </c>
      <c r="BI20" s="96">
        <f>(PIB_ENC[[#This Row],[2022:IV]]/PIB_ENC[[#This Row],[2021:IV]]-1)*100</f>
        <v>6.957962343201296</v>
      </c>
      <c r="BJ20" s="96">
        <f>(PIB_ENC[[#This Row],[2023:I]]/PIB_ENC[[#This Row],[2022:I]]-1)*100</f>
        <v>6.8814351143031249</v>
      </c>
      <c r="BK20" s="96">
        <f>(PIB_ENC[[#This Row],[2023:II]]/PIB_ENC[[#This Row],[2022:II]]-1)*100</f>
        <v>2.6026862931309402</v>
      </c>
      <c r="BL20" s="96">
        <f>(PIB_ENC[[#This Row],[2023:III]]/PIB_ENC[[#This Row],[2022:III]]-1)*100</f>
        <v>3.9284705197897729</v>
      </c>
      <c r="BM20" s="96">
        <f>(PIB_ENC[[#This Row],[2023:IV]]/PIB_ENC[[#This Row],[2022:IV]]-1)*100</f>
        <v>8.2290171757883002</v>
      </c>
      <c r="BN20" s="96">
        <f>(PIB_ENC[[#This Row],[2024:I]]/PIB_ENC[[#This Row],[2023:I]]-1)*100</f>
        <v>11.1565537378993</v>
      </c>
      <c r="BO20" s="96">
        <f>(PIB_ENC[[#This Row],[2024:II]]/PIB_ENC[[#This Row],[2023:II]]-1)*100</f>
        <v>8.696792564930389</v>
      </c>
      <c r="BP20" s="96">
        <f>(PIB_ENC[[#This Row],[2024:III]]/PIB_ENC[[#This Row],[2023:III]]-1)*100</f>
        <v>2.6329953649635973</v>
      </c>
    </row>
    <row r="21" spans="1:68" ht="15" customHeight="1" x14ac:dyDescent="0.2">
      <c r="A21" s="44" t="s">
        <v>79</v>
      </c>
      <c r="B21" s="55">
        <f>(PIB_ENC[[#This Row],[2008:I]]/PIB_ENC[[#This Row],[2007:I]]-1)*100</f>
        <v>9.6335071804817041</v>
      </c>
      <c r="C21" s="55">
        <f>(PIB_ENC[[#This Row],[2008:II]]/PIB_ENC[[#This Row],[2007:II]]-1)*100</f>
        <v>1.2776457456916246</v>
      </c>
      <c r="D21" s="55">
        <f>(PIB_ENC[[#This Row],[2008:III]]/PIB_ENC[[#This Row],[2007:III]]-1)*100</f>
        <v>11.243162202019775</v>
      </c>
      <c r="E21" s="55">
        <f>(PIB_ENC[[#This Row],[2008:IV]]/PIB_ENC[[#This Row],[2007:IV]]-1)*100</f>
        <v>3.1940691891782613</v>
      </c>
      <c r="F21" s="55">
        <f>(PIB_ENC[[#This Row],[2009:I]]/PIB_ENC[[#This Row],[2008:I]]-1)*100</f>
        <v>-4.0662391869555448</v>
      </c>
      <c r="G21" s="55">
        <f>(PIB_ENC[[#This Row],[2009:II]]/PIB_ENC[[#This Row],[2008:II]]-1)*100</f>
        <v>-2.0151892825579165</v>
      </c>
      <c r="H21" s="55">
        <f>(PIB_ENC[[#This Row],[2009:III]]/PIB_ENC[[#This Row],[2008:III]]-1)*100</f>
        <v>-11.442398046225922</v>
      </c>
      <c r="I21" s="55">
        <f>(PIB_ENC[[#This Row],[2009:IV]]/PIB_ENC[[#This Row],[2008:IV]]-1)*100</f>
        <v>-19.794940989460198</v>
      </c>
      <c r="J21" s="55">
        <f>(PIB_ENC[[#This Row],[2010:I]]/PIB_ENC[[#This Row],[2009:I]]-1)*100</f>
        <v>-3.6854141927622486</v>
      </c>
      <c r="K21" s="55">
        <f>(PIB_ENC[[#This Row],[2010:II]]/PIB_ENC[[#This Row],[2009:II]]-1)*100</f>
        <v>3.06933014219124</v>
      </c>
      <c r="L21" s="55">
        <f>(PIB_ENC[[#This Row],[2010:III]]/PIB_ENC[[#This Row],[2009:III]]-1)*100</f>
        <v>5.8648799614762659</v>
      </c>
      <c r="M21" s="55">
        <f>(PIB_ENC[[#This Row],[2010:IV]]/PIB_ENC[[#This Row],[2009:IV]]-1)*100</f>
        <v>9.866068222878944</v>
      </c>
      <c r="N21" s="55">
        <f>(PIB_ENC[[#This Row],[2011:I]]/PIB_ENC[[#This Row],[2010:I]]-1)*100</f>
        <v>6.3295959008624836</v>
      </c>
      <c r="O21" s="55">
        <f>(PIB_ENC[[#This Row],[2011:II]]/PIB_ENC[[#This Row],[2010:II]]-1)*100</f>
        <v>7.3942638852713127</v>
      </c>
      <c r="P21" s="55">
        <f>(PIB_ENC[[#This Row],[2011:III]]/PIB_ENC[[#This Row],[2010:III]]-1)*100</f>
        <v>12.489342702435202</v>
      </c>
      <c r="Q21" s="55">
        <f>(PIB_ENC[[#This Row],[2011:IV]]/PIB_ENC[[#This Row],[2010:IV]]-1)*100</f>
        <v>15.688007007935511</v>
      </c>
      <c r="R21" s="55">
        <f>(PIB_ENC[[#This Row],[2012:I]]/PIB_ENC[[#This Row],[2011:I]]-1)*100</f>
        <v>-4.3908420343612971</v>
      </c>
      <c r="S21" s="55">
        <f>(PIB_ENC[[#This Row],[2012:II]]/PIB_ENC[[#This Row],[2011:II]]-1)*100</f>
        <v>-11.527592354365247</v>
      </c>
      <c r="T21" s="55">
        <f>(PIB_ENC[[#This Row],[2012:III]]/PIB_ENC[[#This Row],[2011:III]]-1)*100</f>
        <v>-12.809549252633644</v>
      </c>
      <c r="U21" s="55">
        <f>(PIB_ENC[[#This Row],[2012:IV]]/PIB_ENC[[#This Row],[2011:IV]]-1)*100</f>
        <v>-13.580626787367244</v>
      </c>
      <c r="V21" s="55">
        <f>(PIB_ENC[[#This Row],[2013:I]]/PIB_ENC[[#This Row],[2012:I]]-1)*100</f>
        <v>2.4462569510929955</v>
      </c>
      <c r="W21" s="55">
        <f>(PIB_ENC[[#This Row],[2013:II]]/PIB_ENC[[#This Row],[2012:II]]-1)*100</f>
        <v>0.82644895517312023</v>
      </c>
      <c r="X21" s="55">
        <f>(PIB_ENC[[#This Row],[2013:III]]/PIB_ENC[[#This Row],[2012:III]]-1)*100</f>
        <v>2.4413044351453861</v>
      </c>
      <c r="Y21" s="55">
        <f>(PIB_ENC[[#This Row],[2013:IV]]/PIB_ENC[[#This Row],[2012:IV]]-1)*100</f>
        <v>-0.32401874592219437</v>
      </c>
      <c r="Z21" s="55">
        <f>(PIB_ENC[[#This Row],[2014:I]]/PIB_ENC[[#This Row],[2013:I]]-1)*100</f>
        <v>-5.4738357181690507</v>
      </c>
      <c r="AA21" s="55">
        <f>(PIB_ENC[[#This Row],[2014:II]]/PIB_ENC[[#This Row],[2013:II]]-1)*100</f>
        <v>-6.6613196940202073</v>
      </c>
      <c r="AB21" s="55">
        <f>(PIB_ENC[[#This Row],[2014:III]]/PIB_ENC[[#This Row],[2013:III]]-1)*100</f>
        <v>-0.39376670292378124</v>
      </c>
      <c r="AC21" s="55">
        <f>(PIB_ENC[[#This Row],[2014:IV]]/PIB_ENC[[#This Row],[2013:IV]]-1)*100</f>
        <v>1.7154580622298354</v>
      </c>
      <c r="AD21" s="55">
        <f>(PIB_ENC[[#This Row],[2015:I]]/PIB_ENC[[#This Row],[2014:I]]-1)*100</f>
        <v>7.487966512048283</v>
      </c>
      <c r="AE21" s="55">
        <f>(PIB_ENC[[#This Row],[2015:II]]/PIB_ENC[[#This Row],[2014:II]]-1)*100</f>
        <v>12.333188237786597</v>
      </c>
      <c r="AF21" s="55">
        <f>(PIB_ENC[[#This Row],[2015:III]]/PIB_ENC[[#This Row],[2014:III]]-1)*100</f>
        <v>3.6097849390247738</v>
      </c>
      <c r="AG21" s="55">
        <f>(PIB_ENC[[#This Row],[2015:IV]]/PIB_ENC[[#This Row],[2014:IV]]-1)*100</f>
        <v>10.469586534859543</v>
      </c>
      <c r="AH21" s="55">
        <f>(PIB_ENC[[#This Row],[2016:I]]/PIB_ENC[[#This Row],[2015:I]]-1)*100</f>
        <v>13.44890924309774</v>
      </c>
      <c r="AI21" s="55">
        <f>(PIB_ENC[[#This Row],[2016:II]]/PIB_ENC[[#This Row],[2015:II]]-1)*100</f>
        <v>11.059721260727651</v>
      </c>
      <c r="AJ21" s="55">
        <f>(PIB_ENC[[#This Row],[2016:III]]/PIB_ENC[[#This Row],[2015:III]]-1)*100</f>
        <v>15.517046090081843</v>
      </c>
      <c r="AK21" s="55">
        <f>(PIB_ENC[[#This Row],[2016:IV]]/PIB_ENC[[#This Row],[2015:IV]]-1)*100</f>
        <v>6.2065506730756059</v>
      </c>
      <c r="AL21" s="55">
        <f>(PIB_ENC[[#This Row],[2017:I]]/PIB_ENC[[#This Row],[2016:I]]-1)*100</f>
        <v>19.3095833087934</v>
      </c>
      <c r="AM21" s="55">
        <f>(PIB_ENC[[#This Row],[2017:II]]/PIB_ENC[[#This Row],[2016:II]]-1)*100</f>
        <v>13.585062789551493</v>
      </c>
      <c r="AN21" s="55">
        <f>(PIB_ENC[[#This Row],[2017:III]]/PIB_ENC[[#This Row],[2016:III]]-1)*100</f>
        <v>5.5197013789821003</v>
      </c>
      <c r="AO21" s="55">
        <f>(PIB_ENC[[#This Row],[2017:IV]]/PIB_ENC[[#This Row],[2016:IV]]-1)*100</f>
        <v>20.601421239085592</v>
      </c>
      <c r="AP21" s="55">
        <f>(PIB_ENC[[#This Row],[2018:I]]/PIB_ENC[[#This Row],[2017:I]]-1)*100</f>
        <v>6.0353405522482806</v>
      </c>
      <c r="AQ21" s="55">
        <f>(PIB_ENC[[#This Row],[2018:II]]/PIB_ENC[[#This Row],[2017:II]]-1)*100</f>
        <v>20.545513693460737</v>
      </c>
      <c r="AR21" s="55">
        <f>(PIB_ENC[[#This Row],[2018:III]]/PIB_ENC[[#This Row],[2017:III]]-1)*100</f>
        <v>21.124031481825334</v>
      </c>
      <c r="AS21" s="55">
        <f>(PIB_ENC[[#This Row],[2018:IV]]/PIB_ENC[[#This Row],[2017:IV]]-1)*100</f>
        <v>8.2813004304004956</v>
      </c>
      <c r="AT21" s="55">
        <f>(PIB_ENC[[#This Row],[2019:I]]/PIB_ENC[[#This Row],[2018:I]]-1)*100</f>
        <v>4.4044508549351491</v>
      </c>
      <c r="AU21" s="55">
        <f>(PIB_ENC[[#This Row],[2019:II]]/PIB_ENC[[#This Row],[2018:II]]-1)*100</f>
        <v>-3.2883380452776723</v>
      </c>
      <c r="AV21" s="55">
        <f>(PIB_ENC[[#This Row],[2019:III]]/PIB_ENC[[#This Row],[2018:III]]-1)*100</f>
        <v>1.2890115584659911</v>
      </c>
      <c r="AW21" s="55">
        <f>(PIB_ENC[[#This Row],[2019:IV]]/PIB_ENC[[#This Row],[2018:IV]]-1)*100</f>
        <v>10.430934981462435</v>
      </c>
      <c r="AX21" s="55">
        <f>(PIB_ENC[[#This Row],[2020:I]]/PIB_ENC[[#This Row],[2019:I]]-1)*100</f>
        <v>18.673902809558165</v>
      </c>
      <c r="AY21" s="55">
        <f>(PIB_ENC[[#This Row],[2020:II]]/PIB_ENC[[#This Row],[2019:II]]-1)*100</f>
        <v>-34.414489830628845</v>
      </c>
      <c r="AZ21" s="55">
        <f>(PIB_ENC[[#This Row],[2020:III]]/PIB_ENC[[#This Row],[2019:III]]-1)*100</f>
        <v>-23.928876707801351</v>
      </c>
      <c r="BA21" s="55">
        <f>(PIB_ENC[[#This Row],[2020:IV]]/PIB_ENC[[#This Row],[2019:IV]]-1)*100</f>
        <v>-26.9007923267487</v>
      </c>
      <c r="BB21" s="55">
        <f>(PIB_ENC[[#This Row],[2021:I]]/PIB_ENC[[#This Row],[2020:I]]-1)*100</f>
        <v>-34.632793973883459</v>
      </c>
      <c r="BC21" s="55">
        <f>(PIB_ENC[[#This Row],[2021:II]]/PIB_ENC[[#This Row],[2020:II]]-1)*100</f>
        <v>38.705203754433647</v>
      </c>
      <c r="BD21" s="55">
        <f>(PIB_ENC[[#This Row],[2021:III]]/PIB_ENC[[#This Row],[2020:III]]-1)*100</f>
        <v>14.696110023072029</v>
      </c>
      <c r="BE21" s="55">
        <f>(PIB_ENC[[#This Row],[2021:IV]]/PIB_ENC[[#This Row],[2020:IV]]-1)*100</f>
        <v>34.131509470857125</v>
      </c>
      <c r="BF21" s="55">
        <f>(PIB_ENC[[#This Row],[2022:I]]/PIB_ENC[[#This Row],[2021:I]]-1)*100</f>
        <v>46.802024672066089</v>
      </c>
      <c r="BG21" s="55">
        <f>(PIB_ENC[[#This Row],[2022:II]]/PIB_ENC[[#This Row],[2021:II]]-1)*100</f>
        <v>39.322471064614419</v>
      </c>
      <c r="BH21" s="55">
        <f>(PIB_ENC[[#This Row],[2022:III]]/PIB_ENC[[#This Row],[2021:III]]-1)*100</f>
        <v>48.674519498951362</v>
      </c>
      <c r="BI21" s="55">
        <f>(PIB_ENC[[#This Row],[2022:IV]]/PIB_ENC[[#This Row],[2021:IV]]-1)*100</f>
        <v>26.345805813308544</v>
      </c>
      <c r="BJ21" s="55">
        <f>(PIB_ENC[[#This Row],[2023:I]]/PIB_ENC[[#This Row],[2022:I]]-1)*100</f>
        <v>17.158438761292039</v>
      </c>
      <c r="BK21" s="55">
        <f>(PIB_ENC[[#This Row],[2023:II]]/PIB_ENC[[#This Row],[2022:II]]-1)*100</f>
        <v>5.0850271466714503</v>
      </c>
      <c r="BL21" s="55">
        <f>(PIB_ENC[[#This Row],[2023:III]]/PIB_ENC[[#This Row],[2022:III]]-1)*100</f>
        <v>2.2231150873839089</v>
      </c>
      <c r="BM21" s="55">
        <f>(PIB_ENC[[#This Row],[2023:IV]]/PIB_ENC[[#This Row],[2022:IV]]-1)*100</f>
        <v>1.0334151413169845</v>
      </c>
      <c r="BN21" s="55">
        <f>(PIB_ENC[[#This Row],[2024:I]]/PIB_ENC[[#This Row],[2023:I]]-1)*100</f>
        <v>9.2173272774157979</v>
      </c>
      <c r="BO21" s="55">
        <f>(PIB_ENC[[#This Row],[2024:II]]/PIB_ENC[[#This Row],[2023:II]]-1)*100</f>
        <v>7.1934415933120333</v>
      </c>
      <c r="BP21" s="55">
        <f>(PIB_ENC[[#This Row],[2024:III]]/PIB_ENC[[#This Row],[2023:III]]-1)*100</f>
        <v>7.3455541032081184</v>
      </c>
    </row>
    <row r="22" spans="1:68" ht="15" customHeight="1" x14ac:dyDescent="0.25">
      <c r="A22" s="57" t="s">
        <v>80</v>
      </c>
      <c r="B22" s="58">
        <f>(PIB_ENC[[#This Row],[2008:I]]/PIB_ENC[[#This Row],[2007:I]]-1)*100</f>
        <v>8.2169655361890914</v>
      </c>
      <c r="C22" s="58">
        <f>(PIB_ENC[[#This Row],[2008:II]]/PIB_ENC[[#This Row],[2007:II]]-1)*100</f>
        <v>-0.2151496700139699</v>
      </c>
      <c r="D22" s="58">
        <f>(PIB_ENC[[#This Row],[2008:III]]/PIB_ENC[[#This Row],[2007:III]]-1)*100</f>
        <v>11.697287859899209</v>
      </c>
      <c r="E22" s="58">
        <f>(PIB_ENC[[#This Row],[2008:IV]]/PIB_ENC[[#This Row],[2007:IV]]-1)*100</f>
        <v>8.5829720989960769</v>
      </c>
      <c r="F22" s="58">
        <f>(PIB_ENC[[#This Row],[2009:I]]/PIB_ENC[[#This Row],[2008:I]]-1)*100</f>
        <v>-0.57998138429937729</v>
      </c>
      <c r="G22" s="58">
        <f>(PIB_ENC[[#This Row],[2009:II]]/PIB_ENC[[#This Row],[2008:II]]-1)*100</f>
        <v>3.587109655366616</v>
      </c>
      <c r="H22" s="58">
        <f>(PIB_ENC[[#This Row],[2009:III]]/PIB_ENC[[#This Row],[2008:III]]-1)*100</f>
        <v>0.43113044814993007</v>
      </c>
      <c r="I22" s="58">
        <f>(PIB_ENC[[#This Row],[2009:IV]]/PIB_ENC[[#This Row],[2008:IV]]-1)*100</f>
        <v>-8.4197238146887834</v>
      </c>
      <c r="J22" s="58">
        <f>(PIB_ENC[[#This Row],[2010:I]]/PIB_ENC[[#This Row],[2009:I]]-1)*100</f>
        <v>1.3167687079176149</v>
      </c>
      <c r="K22" s="58">
        <f>(PIB_ENC[[#This Row],[2010:II]]/PIB_ENC[[#This Row],[2009:II]]-1)*100</f>
        <v>5.0178957714468231</v>
      </c>
      <c r="L22" s="58">
        <f>(PIB_ENC[[#This Row],[2010:III]]/PIB_ENC[[#This Row],[2009:III]]-1)*100</f>
        <v>-0.15635709516315099</v>
      </c>
      <c r="M22" s="58">
        <f>(PIB_ENC[[#This Row],[2010:IV]]/PIB_ENC[[#This Row],[2009:IV]]-1)*100</f>
        <v>1.265288113283769</v>
      </c>
      <c r="N22" s="58">
        <f>(PIB_ENC[[#This Row],[2011:I]]/PIB_ENC[[#This Row],[2010:I]]-1)*100</f>
        <v>0.65853953574199764</v>
      </c>
      <c r="O22" s="58">
        <f>(PIB_ENC[[#This Row],[2011:II]]/PIB_ENC[[#This Row],[2010:II]]-1)*100</f>
        <v>0.81336796408528755</v>
      </c>
      <c r="P22" s="58">
        <f>(PIB_ENC[[#This Row],[2011:III]]/PIB_ENC[[#This Row],[2010:III]]-1)*100</f>
        <v>5.0520500616197728</v>
      </c>
      <c r="Q22" s="58">
        <f>(PIB_ENC[[#This Row],[2011:IV]]/PIB_ENC[[#This Row],[2010:IV]]-1)*100</f>
        <v>9.0653219530420834</v>
      </c>
      <c r="R22" s="58">
        <f>(PIB_ENC[[#This Row],[2012:I]]/PIB_ENC[[#This Row],[2011:I]]-1)*100</f>
        <v>3.818814197059206</v>
      </c>
      <c r="S22" s="58">
        <f>(PIB_ENC[[#This Row],[2012:II]]/PIB_ENC[[#This Row],[2011:II]]-1)*100</f>
        <v>1.0427768667578885</v>
      </c>
      <c r="T22" s="58">
        <f>(PIB_ENC[[#This Row],[2012:III]]/PIB_ENC[[#This Row],[2011:III]]-1)*100</f>
        <v>-0.56456612072534051</v>
      </c>
      <c r="U22" s="58">
        <f>(PIB_ENC[[#This Row],[2012:IV]]/PIB_ENC[[#This Row],[2011:IV]]-1)*100</f>
        <v>0.25564177511001596</v>
      </c>
      <c r="V22" s="58">
        <f>(PIB_ENC[[#This Row],[2013:I]]/PIB_ENC[[#This Row],[2012:I]]-1)*100</f>
        <v>3.2932651973065719</v>
      </c>
      <c r="W22" s="58">
        <f>(PIB_ENC[[#This Row],[2013:II]]/PIB_ENC[[#This Row],[2012:II]]-1)*100</f>
        <v>9.4415878177045442E-3</v>
      </c>
      <c r="X22" s="58">
        <f>(PIB_ENC[[#This Row],[2013:III]]/PIB_ENC[[#This Row],[2012:III]]-1)*100</f>
        <v>-0.27710878581537202</v>
      </c>
      <c r="Y22" s="58">
        <f>(PIB_ENC[[#This Row],[2013:IV]]/PIB_ENC[[#This Row],[2012:IV]]-1)*100</f>
        <v>-0.38122259756923071</v>
      </c>
      <c r="Z22" s="58">
        <f>(PIB_ENC[[#This Row],[2014:I]]/PIB_ENC[[#This Row],[2013:I]]-1)*100</f>
        <v>-0.3543291259621828</v>
      </c>
      <c r="AA22" s="58">
        <f>(PIB_ENC[[#This Row],[2014:II]]/PIB_ENC[[#This Row],[2013:II]]-1)*100</f>
        <v>1.2037107230984168</v>
      </c>
      <c r="AB22" s="58">
        <f>(PIB_ENC[[#This Row],[2014:III]]/PIB_ENC[[#This Row],[2013:III]]-1)*100</f>
        <v>2.2490060696453762</v>
      </c>
      <c r="AC22" s="58">
        <f>(PIB_ENC[[#This Row],[2014:IV]]/PIB_ENC[[#This Row],[2013:IV]]-1)*100</f>
        <v>-0.2373364114280907</v>
      </c>
      <c r="AD22" s="58">
        <f>(PIB_ENC[[#This Row],[2015:I]]/PIB_ENC[[#This Row],[2014:I]]-1)*100</f>
        <v>0.94567676410046708</v>
      </c>
      <c r="AE22" s="58">
        <f>(PIB_ENC[[#This Row],[2015:II]]/PIB_ENC[[#This Row],[2014:II]]-1)*100</f>
        <v>1.3769213661018576</v>
      </c>
      <c r="AF22" s="58">
        <f>(PIB_ENC[[#This Row],[2015:III]]/PIB_ENC[[#This Row],[2014:III]]-1)*100</f>
        <v>-1.9234592124842465</v>
      </c>
      <c r="AG22" s="58">
        <f>(PIB_ENC[[#This Row],[2015:IV]]/PIB_ENC[[#This Row],[2014:IV]]-1)*100</f>
        <v>3.271740445894511</v>
      </c>
      <c r="AH22" s="58">
        <f>(PIB_ENC[[#This Row],[2016:I]]/PIB_ENC[[#This Row],[2015:I]]-1)*100</f>
        <v>4.6472699151132391</v>
      </c>
      <c r="AI22" s="58">
        <f>(PIB_ENC[[#This Row],[2016:II]]/PIB_ENC[[#This Row],[2015:II]]-1)*100</f>
        <v>3.3080104369625163</v>
      </c>
      <c r="AJ22" s="58">
        <f>(PIB_ENC[[#This Row],[2016:III]]/PIB_ENC[[#This Row],[2015:III]]-1)*100</f>
        <v>7.1194236957667245</v>
      </c>
      <c r="AK22" s="58">
        <f>(PIB_ENC[[#This Row],[2016:IV]]/PIB_ENC[[#This Row],[2015:IV]]-1)*100</f>
        <v>2.2393043008181346</v>
      </c>
      <c r="AL22" s="58">
        <f>(PIB_ENC[[#This Row],[2017:I]]/PIB_ENC[[#This Row],[2016:I]]-1)*100</f>
        <v>6.7759890188472172</v>
      </c>
      <c r="AM22" s="58">
        <f>(PIB_ENC[[#This Row],[2017:II]]/PIB_ENC[[#This Row],[2016:II]]-1)*100</f>
        <v>3.9311392166395898</v>
      </c>
      <c r="AN22" s="58">
        <f>(PIB_ENC[[#This Row],[2017:III]]/PIB_ENC[[#This Row],[2016:III]]-1)*100</f>
        <v>2.4675737979180878</v>
      </c>
      <c r="AO22" s="58">
        <f>(PIB_ENC[[#This Row],[2017:IV]]/PIB_ENC[[#This Row],[2016:IV]]-1)*100</f>
        <v>5.0159952687993226</v>
      </c>
      <c r="AP22" s="58">
        <f>(PIB_ENC[[#This Row],[2018:I]]/PIB_ENC[[#This Row],[2017:I]]-1)*100</f>
        <v>-1.2910953723400453</v>
      </c>
      <c r="AQ22" s="58">
        <f>(PIB_ENC[[#This Row],[2018:II]]/PIB_ENC[[#This Row],[2017:II]]-1)*100</f>
        <v>5.0116876493472517</v>
      </c>
      <c r="AR22" s="58">
        <f>(PIB_ENC[[#This Row],[2018:III]]/PIB_ENC[[#This Row],[2017:III]]-1)*100</f>
        <v>7.4121892750290241</v>
      </c>
      <c r="AS22" s="58">
        <f>(PIB_ENC[[#This Row],[2018:IV]]/PIB_ENC[[#This Row],[2017:IV]]-1)*100</f>
        <v>3.8636676526017988</v>
      </c>
      <c r="AT22" s="58">
        <f>(PIB_ENC[[#This Row],[2019:I]]/PIB_ENC[[#This Row],[2018:I]]-1)*100</f>
        <v>7.3614334220605482</v>
      </c>
      <c r="AU22" s="58">
        <f>(PIB_ENC[[#This Row],[2019:II]]/PIB_ENC[[#This Row],[2018:II]]-1)*100</f>
        <v>3.6779077085576928</v>
      </c>
      <c r="AV22" s="58">
        <f>(PIB_ENC[[#This Row],[2019:III]]/PIB_ENC[[#This Row],[2018:III]]-1)*100</f>
        <v>6.3248650966141406</v>
      </c>
      <c r="AW22" s="58">
        <f>(PIB_ENC[[#This Row],[2019:IV]]/PIB_ENC[[#This Row],[2018:IV]]-1)*100</f>
        <v>10.245817831336467</v>
      </c>
      <c r="AX22" s="58">
        <f>(PIB_ENC[[#This Row],[2020:I]]/PIB_ENC[[#This Row],[2019:I]]-1)*100</f>
        <v>2.1554281848694901</v>
      </c>
      <c r="AY22" s="58">
        <f>(PIB_ENC[[#This Row],[2020:II]]/PIB_ENC[[#This Row],[2019:II]]-1)*100</f>
        <v>-33.416138890399608</v>
      </c>
      <c r="AZ22" s="58">
        <f>(PIB_ENC[[#This Row],[2020:III]]/PIB_ENC[[#This Row],[2019:III]]-1)*100</f>
        <v>-25.701618928652337</v>
      </c>
      <c r="BA22" s="58">
        <f>(PIB_ENC[[#This Row],[2020:IV]]/PIB_ENC[[#This Row],[2019:IV]]-1)*100</f>
        <v>-25.674835109459838</v>
      </c>
      <c r="BB22" s="58">
        <f>(PIB_ENC[[#This Row],[2021:I]]/PIB_ENC[[#This Row],[2020:I]]-1)*100</f>
        <v>-23.759036737426509</v>
      </c>
      <c r="BC22" s="58">
        <f>(PIB_ENC[[#This Row],[2021:II]]/PIB_ENC[[#This Row],[2020:II]]-1)*100</f>
        <v>31.320176250437527</v>
      </c>
      <c r="BD22" s="58">
        <f>(PIB_ENC[[#This Row],[2021:III]]/PIB_ENC[[#This Row],[2020:III]]-1)*100</f>
        <v>12.887306242043884</v>
      </c>
      <c r="BE22" s="58">
        <f>(PIB_ENC[[#This Row],[2021:IV]]/PIB_ENC[[#This Row],[2020:IV]]-1)*100</f>
        <v>20.294215320943376</v>
      </c>
      <c r="BF22" s="58">
        <f>(PIB_ENC[[#This Row],[2022:I]]/PIB_ENC[[#This Row],[2021:I]]-1)*100</f>
        <v>20.739438370297858</v>
      </c>
      <c r="BG22" s="58">
        <f>(PIB_ENC[[#This Row],[2022:II]]/PIB_ENC[[#This Row],[2021:II]]-1)*100</f>
        <v>14.163072566543189</v>
      </c>
      <c r="BH22" s="58">
        <f>(PIB_ENC[[#This Row],[2022:III]]/PIB_ENC[[#This Row],[2021:III]]-1)*100</f>
        <v>20.156660220481236</v>
      </c>
      <c r="BI22" s="58">
        <f>(PIB_ENC[[#This Row],[2022:IV]]/PIB_ENC[[#This Row],[2021:IV]]-1)*100</f>
        <v>9.6853066717033975</v>
      </c>
      <c r="BJ22" s="58">
        <f>(PIB_ENC[[#This Row],[2023:I]]/PIB_ENC[[#This Row],[2022:I]]-1)*100</f>
        <v>8.3712771170565645</v>
      </c>
      <c r="BK22" s="58">
        <f>(PIB_ENC[[#This Row],[2023:II]]/PIB_ENC[[#This Row],[2022:II]]-1)*100</f>
        <v>2.978786458127991</v>
      </c>
      <c r="BL22" s="58">
        <f>(PIB_ENC[[#This Row],[2023:III]]/PIB_ENC[[#This Row],[2022:III]]-1)*100</f>
        <v>3.6564198784819979</v>
      </c>
      <c r="BM22" s="58">
        <f>(PIB_ENC[[#This Row],[2023:IV]]/PIB_ENC[[#This Row],[2022:IV]]-1)*100</f>
        <v>7.0604232672347056</v>
      </c>
      <c r="BN22" s="58">
        <f>(PIB_ENC[[#This Row],[2024:I]]/PIB_ENC[[#This Row],[2023:I]]-1)*100</f>
        <v>10.864149639497978</v>
      </c>
      <c r="BO22" s="58">
        <f>(PIB_ENC[[#This Row],[2024:II]]/PIB_ENC[[#This Row],[2023:II]]-1)*100</f>
        <v>8.4722970132087738</v>
      </c>
      <c r="BP22" s="58">
        <f>(PIB_ENC[[#This Row],[2024:III]]/PIB_ENC[[#This Row],[2023:III]]-1)*100</f>
        <v>3.3287626439346019</v>
      </c>
    </row>
    <row r="24" spans="1:68" ht="15" customHeight="1" x14ac:dyDescent="0.2">
      <c r="A24" s="32" t="s">
        <v>116</v>
      </c>
    </row>
    <row r="25" spans="1:68" ht="15" customHeight="1" x14ac:dyDescent="0.2">
      <c r="A25" s="32"/>
    </row>
  </sheetData>
  <pageMargins left="0.208125" right="0.70866141732283472" top="0.84937499999999999" bottom="0.74803149606299213" header="0.31496062992125984" footer="0.31496062992125984"/>
  <pageSetup paperSize="9" scale="54" orientation="portrait" r:id="rId1"/>
  <headerFooter>
    <oddHeader>&amp;C&amp;G</oddHeader>
  </headerFooter>
  <colBreaks count="1" manualBreakCount="1">
    <brk id="14" max="23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T30"/>
  <sheetViews>
    <sheetView showGridLines="0" view="pageLayout" zoomScaleNormal="100" workbookViewId="0">
      <selection activeCell="BV20" sqref="BV20"/>
    </sheetView>
  </sheetViews>
  <sheetFormatPr defaultColWidth="10" defaultRowHeight="15" customHeight="1" x14ac:dyDescent="0.25"/>
  <cols>
    <col min="1" max="1" width="33.42578125" style="4" customWidth="1"/>
    <col min="2" max="3" width="7.28515625" style="4" bestFit="1" customWidth="1"/>
    <col min="4" max="4" width="7.85546875" style="4" bestFit="1" customWidth="1"/>
    <col min="5" max="5" width="8" style="4" bestFit="1" customWidth="1"/>
    <col min="6" max="7" width="7.28515625" style="4" bestFit="1" customWidth="1"/>
    <col min="8" max="8" width="7.85546875" style="4" bestFit="1" customWidth="1"/>
    <col min="9" max="9" width="8" style="4" bestFit="1" customWidth="1"/>
    <col min="10" max="11" width="7.28515625" style="4" bestFit="1" customWidth="1"/>
    <col min="12" max="12" width="7.85546875" style="4" bestFit="1" customWidth="1"/>
    <col min="13" max="13" width="8" style="4" bestFit="1" customWidth="1"/>
    <col min="14" max="15" width="7.28515625" style="4" bestFit="1" customWidth="1"/>
    <col min="16" max="16" width="7.85546875" style="4" bestFit="1" customWidth="1"/>
    <col min="17" max="17" width="8" style="4" bestFit="1" customWidth="1"/>
    <col min="18" max="18" width="7.28515625" style="4" bestFit="1" customWidth="1"/>
    <col min="19" max="21" width="8" style="4" bestFit="1" customWidth="1"/>
    <col min="22" max="23" width="7.28515625" style="4" bestFit="1" customWidth="1"/>
    <col min="24" max="24" width="7.85546875" style="4" bestFit="1" customWidth="1"/>
    <col min="25" max="25" width="8" style="4" bestFit="1" customWidth="1"/>
    <col min="26" max="27" width="7.28515625" style="4" bestFit="1" customWidth="1"/>
    <col min="28" max="28" width="7.85546875" style="4" bestFit="1" customWidth="1"/>
    <col min="29" max="29" width="8" style="4" bestFit="1" customWidth="1"/>
    <col min="30" max="31" width="7.28515625" style="4" bestFit="1" customWidth="1"/>
    <col min="32" max="33" width="8" style="4" bestFit="1" customWidth="1"/>
    <col min="34" max="35" width="7.28515625" style="4" bestFit="1" customWidth="1"/>
    <col min="36" max="36" width="7.85546875" style="4" bestFit="1" customWidth="1"/>
    <col min="37" max="37" width="8" style="4" bestFit="1" customWidth="1"/>
    <col min="38" max="39" width="7.28515625" style="4" bestFit="1" customWidth="1"/>
    <col min="40" max="40" width="7.85546875" style="4" bestFit="1" customWidth="1"/>
    <col min="41" max="41" width="8" style="4" bestFit="1" customWidth="1"/>
    <col min="42" max="43" width="7.28515625" style="4" bestFit="1" customWidth="1"/>
    <col min="44" max="44" width="7.85546875" style="4" bestFit="1" customWidth="1"/>
    <col min="45" max="45" width="8" style="4" bestFit="1" customWidth="1"/>
    <col min="46" max="47" width="7.28515625" style="4" bestFit="1" customWidth="1"/>
    <col min="48" max="49" width="8" style="4" bestFit="1" customWidth="1"/>
    <col min="50" max="51" width="7.28515625" style="4" bestFit="1" customWidth="1"/>
    <col min="52" max="52" width="7.85546875" style="4" bestFit="1" customWidth="1"/>
    <col min="53" max="53" width="8" style="4" bestFit="1" customWidth="1"/>
    <col min="54" max="54" width="7.28515625" style="4" bestFit="1" customWidth="1"/>
    <col min="55" max="57" width="8" style="4" bestFit="1" customWidth="1"/>
    <col min="58" max="58" width="8.140625" style="4" bestFit="1" customWidth="1"/>
    <col min="59" max="59" width="8.7109375" style="4" bestFit="1" customWidth="1"/>
    <col min="60" max="60" width="9.28515625" style="4" bestFit="1" customWidth="1"/>
    <col min="61" max="61" width="9.42578125" style="4" bestFit="1" customWidth="1"/>
    <col min="62" max="62" width="8.140625" style="4" bestFit="1" customWidth="1"/>
    <col min="63" max="63" width="8.7109375" style="4" bestFit="1" customWidth="1"/>
    <col min="64" max="64" width="9.28515625" style="4" bestFit="1" customWidth="1"/>
    <col min="65" max="66" width="9.42578125" style="4" bestFit="1" customWidth="1"/>
    <col min="67" max="72" width="9.42578125" style="4" customWidth="1"/>
    <col min="73" max="16384" width="10" style="4"/>
  </cols>
  <sheetData>
    <row r="1" spans="1:72" ht="15" customHeight="1" x14ac:dyDescent="0.25">
      <c r="A1" s="5" t="s">
        <v>157</v>
      </c>
      <c r="B1" s="6"/>
      <c r="C1" s="6"/>
      <c r="D1" s="6"/>
      <c r="E1" s="6"/>
      <c r="F1" s="6"/>
      <c r="G1" s="6"/>
      <c r="H1" s="6"/>
    </row>
    <row r="2" spans="1:72" ht="15" customHeight="1" x14ac:dyDescent="0.25">
      <c r="A2" s="7" t="s">
        <v>82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  <c r="AE2" s="8" t="s">
        <v>30</v>
      </c>
      <c r="AF2" s="8" t="s">
        <v>31</v>
      </c>
      <c r="AG2" s="8" t="s">
        <v>32</v>
      </c>
      <c r="AH2" s="8" t="s">
        <v>33</v>
      </c>
      <c r="AI2" s="8" t="s">
        <v>34</v>
      </c>
      <c r="AJ2" s="8" t="s">
        <v>35</v>
      </c>
      <c r="AK2" s="8" t="s">
        <v>36</v>
      </c>
      <c r="AL2" s="8" t="s">
        <v>37</v>
      </c>
      <c r="AM2" s="8" t="s">
        <v>38</v>
      </c>
      <c r="AN2" s="8" t="s">
        <v>39</v>
      </c>
      <c r="AO2" s="8" t="s">
        <v>40</v>
      </c>
      <c r="AP2" s="8" t="s">
        <v>41</v>
      </c>
      <c r="AQ2" s="8" t="s">
        <v>42</v>
      </c>
      <c r="AR2" s="8" t="s">
        <v>43</v>
      </c>
      <c r="AS2" s="8" t="s">
        <v>44</v>
      </c>
      <c r="AT2" s="8" t="s">
        <v>45</v>
      </c>
      <c r="AU2" s="8" t="s">
        <v>46</v>
      </c>
      <c r="AV2" s="8" t="s">
        <v>47</v>
      </c>
      <c r="AW2" s="8" t="s">
        <v>48</v>
      </c>
      <c r="AX2" s="8" t="s">
        <v>49</v>
      </c>
      <c r="AY2" s="8" t="s">
        <v>50</v>
      </c>
      <c r="AZ2" s="8" t="s">
        <v>51</v>
      </c>
      <c r="BA2" s="8" t="s">
        <v>52</v>
      </c>
      <c r="BB2" s="8" t="s">
        <v>53</v>
      </c>
      <c r="BC2" s="8" t="s">
        <v>54</v>
      </c>
      <c r="BD2" s="8" t="s">
        <v>55</v>
      </c>
      <c r="BE2" s="8" t="s">
        <v>56</v>
      </c>
      <c r="BF2" s="9" t="s">
        <v>57</v>
      </c>
      <c r="BG2" s="9" t="s">
        <v>58</v>
      </c>
      <c r="BH2" s="9" t="s">
        <v>59</v>
      </c>
      <c r="BI2" s="9" t="s">
        <v>60</v>
      </c>
      <c r="BJ2" s="9" t="s">
        <v>61</v>
      </c>
      <c r="BK2" s="9" t="s">
        <v>62</v>
      </c>
      <c r="BL2" s="9" t="s">
        <v>63</v>
      </c>
      <c r="BM2" s="9" t="s">
        <v>64</v>
      </c>
      <c r="BN2" s="9" t="s">
        <v>123</v>
      </c>
      <c r="BO2" s="127" t="s">
        <v>125</v>
      </c>
      <c r="BP2" s="127" t="s">
        <v>128</v>
      </c>
      <c r="BQ2" s="128" t="s">
        <v>135</v>
      </c>
      <c r="BR2" s="132" t="s">
        <v>144</v>
      </c>
      <c r="BS2" s="132" t="s">
        <v>147</v>
      </c>
      <c r="BT2" s="132" t="s">
        <v>159</v>
      </c>
    </row>
    <row r="3" spans="1:72" ht="15" customHeight="1" x14ac:dyDescent="0.25">
      <c r="A3" s="10" t="s">
        <v>83</v>
      </c>
      <c r="B3" s="11">
        <v>25032.649285769432</v>
      </c>
      <c r="C3" s="11">
        <v>25248.353930557365</v>
      </c>
      <c r="D3" s="11">
        <v>26049.070895649977</v>
      </c>
      <c r="E3" s="11">
        <v>29316.547160654965</v>
      </c>
      <c r="F3" s="11">
        <v>27505.908412868797</v>
      </c>
      <c r="G3" s="11">
        <v>26001.179177968919</v>
      </c>
      <c r="H3" s="11">
        <v>29129.434596021227</v>
      </c>
      <c r="I3" s="11">
        <v>30078.496362308208</v>
      </c>
      <c r="J3" s="11">
        <v>27795.864467138119</v>
      </c>
      <c r="K3" s="11">
        <v>30270.231330492657</v>
      </c>
      <c r="L3" s="11">
        <v>30585.802527167045</v>
      </c>
      <c r="M3" s="11">
        <v>31469.591419938111</v>
      </c>
      <c r="N3" s="11">
        <v>27779.248892641404</v>
      </c>
      <c r="O3" s="11">
        <v>30706.468592550922</v>
      </c>
      <c r="P3" s="11">
        <v>31296.97538494035</v>
      </c>
      <c r="Q3" s="11">
        <v>31824.103990697466</v>
      </c>
      <c r="R3" s="11">
        <v>29907.746014622968</v>
      </c>
      <c r="S3" s="11">
        <v>31090.425257993738</v>
      </c>
      <c r="T3" s="11">
        <v>33057.207750313602</v>
      </c>
      <c r="U3" s="11">
        <v>35588.391156496655</v>
      </c>
      <c r="V3" s="11">
        <v>31422.777990929775</v>
      </c>
      <c r="W3" s="11">
        <v>32189.880973728927</v>
      </c>
      <c r="X3" s="11">
        <v>33120.722943239831</v>
      </c>
      <c r="Y3" s="11">
        <v>36232.033861151154</v>
      </c>
      <c r="Z3" s="11">
        <v>33994.936584255927</v>
      </c>
      <c r="AA3" s="11">
        <v>32263.532724946872</v>
      </c>
      <c r="AB3" s="11">
        <v>33817.381393047748</v>
      </c>
      <c r="AC3" s="11">
        <v>36697.937710807855</v>
      </c>
      <c r="AD3" s="11">
        <v>33532.337999204356</v>
      </c>
      <c r="AE3" s="11">
        <v>32344.841166720918</v>
      </c>
      <c r="AF3" s="11">
        <v>35365.767863392903</v>
      </c>
      <c r="AG3" s="11">
        <v>37468.158512304552</v>
      </c>
      <c r="AH3" s="11">
        <v>33355.416967843332</v>
      </c>
      <c r="AI3" s="11">
        <v>33676.55102115847</v>
      </c>
      <c r="AJ3" s="11">
        <v>35520.024271272494</v>
      </c>
      <c r="AK3" s="11">
        <v>40102.094739725697</v>
      </c>
      <c r="AL3" s="11">
        <v>37950.461720784064</v>
      </c>
      <c r="AM3" s="11">
        <v>37192.892634849952</v>
      </c>
      <c r="AN3" s="11">
        <v>38060.837294513338</v>
      </c>
      <c r="AO3" s="11">
        <v>41466.486349852647</v>
      </c>
      <c r="AP3" s="11">
        <v>42288.54495229134</v>
      </c>
      <c r="AQ3" s="11">
        <v>42378.46400766146</v>
      </c>
      <c r="AR3" s="11">
        <v>40677.458275156634</v>
      </c>
      <c r="AS3" s="11">
        <v>43841.775764890583</v>
      </c>
      <c r="AT3" s="11">
        <v>42354.607123600988</v>
      </c>
      <c r="AU3" s="11">
        <v>43190.856248198179</v>
      </c>
      <c r="AV3" s="11">
        <v>44815.479832514327</v>
      </c>
      <c r="AW3" s="11">
        <v>48124.849795686503</v>
      </c>
      <c r="AX3" s="11">
        <v>43978.982569964624</v>
      </c>
      <c r="AY3" s="11">
        <v>45766.707743163963</v>
      </c>
      <c r="AZ3" s="11">
        <v>48366.402045805706</v>
      </c>
      <c r="BA3" s="11">
        <v>54347.758641065695</v>
      </c>
      <c r="BB3" s="11">
        <v>51821.415537676701</v>
      </c>
      <c r="BC3" s="11">
        <v>35953.54110839928</v>
      </c>
      <c r="BD3" s="11">
        <v>40366.635414393575</v>
      </c>
      <c r="BE3" s="11">
        <v>46141.339939530444</v>
      </c>
      <c r="BF3" s="11">
        <v>41536.611291680572</v>
      </c>
      <c r="BG3" s="11">
        <v>46471.366631686687</v>
      </c>
      <c r="BH3" s="11">
        <v>49552.428906538633</v>
      </c>
      <c r="BI3" s="11">
        <v>57544.722170094108</v>
      </c>
      <c r="BJ3" s="11">
        <v>53549.415464890168</v>
      </c>
      <c r="BK3" s="11">
        <v>56284.881655040299</v>
      </c>
      <c r="BL3" s="11">
        <v>57431.189633771755</v>
      </c>
      <c r="BM3" s="11">
        <v>63051.59024629779</v>
      </c>
      <c r="BN3" s="11">
        <v>60024.331750198187</v>
      </c>
      <c r="BO3" s="11">
        <v>60100.817969526499</v>
      </c>
      <c r="BP3" s="11">
        <v>64102.352044616775</v>
      </c>
      <c r="BQ3" s="11">
        <v>68282.472707881549</v>
      </c>
      <c r="BR3" s="11">
        <v>65368.345979393227</v>
      </c>
      <c r="BS3" s="11">
        <v>64669.166820183651</v>
      </c>
      <c r="BT3" s="11">
        <v>65568.05968950309</v>
      </c>
    </row>
    <row r="4" spans="1:72" ht="15" customHeight="1" x14ac:dyDescent="0.25">
      <c r="A4" s="12" t="s">
        <v>84</v>
      </c>
      <c r="B4" s="13">
        <v>19870.422015124266</v>
      </c>
      <c r="C4" s="13">
        <v>19714.795530829011</v>
      </c>
      <c r="D4" s="13">
        <v>19594.54615555481</v>
      </c>
      <c r="E4" s="13">
        <v>21387.439366412313</v>
      </c>
      <c r="F4" s="13">
        <v>21694.292243036361</v>
      </c>
      <c r="G4" s="13">
        <v>19955.70689719552</v>
      </c>
      <c r="H4" s="13">
        <v>21706.13486939108</v>
      </c>
      <c r="I4" s="13">
        <v>22580.15898935109</v>
      </c>
      <c r="J4" s="13">
        <v>21803.373944685787</v>
      </c>
      <c r="K4" s="13">
        <v>23314.996249821859</v>
      </c>
      <c r="L4" s="13">
        <v>23253.708369602518</v>
      </c>
      <c r="M4" s="13">
        <v>22651.79456130457</v>
      </c>
      <c r="N4" s="13">
        <v>21476.811842611467</v>
      </c>
      <c r="O4" s="13">
        <v>23401.098390099283</v>
      </c>
      <c r="P4" s="13">
        <v>23470.420743847859</v>
      </c>
      <c r="Q4" s="13">
        <v>23185.798989170537</v>
      </c>
      <c r="R4" s="13">
        <v>22455.791636278253</v>
      </c>
      <c r="S4" s="13">
        <v>23410.670482752725</v>
      </c>
      <c r="T4" s="13">
        <v>25144.536159655643</v>
      </c>
      <c r="U4" s="13">
        <v>26364.379878459491</v>
      </c>
      <c r="V4" s="13">
        <v>24595.180270505927</v>
      </c>
      <c r="W4" s="13">
        <v>24903.3201885956</v>
      </c>
      <c r="X4" s="13">
        <v>25890.173903469906</v>
      </c>
      <c r="Y4" s="13">
        <v>27001.880358294613</v>
      </c>
      <c r="Z4" s="13">
        <v>26844.545956045265</v>
      </c>
      <c r="AA4" s="13">
        <v>24630.719907148963</v>
      </c>
      <c r="AB4" s="13">
        <v>26651.240135145898</v>
      </c>
      <c r="AC4" s="13">
        <v>27043.148063382618</v>
      </c>
      <c r="AD4" s="13">
        <v>25683.198117424992</v>
      </c>
      <c r="AE4" s="13">
        <v>24170.411643448417</v>
      </c>
      <c r="AF4" s="13">
        <v>27167.422523346308</v>
      </c>
      <c r="AG4" s="13">
        <v>28131.874746019686</v>
      </c>
      <c r="AH4" s="13">
        <v>25232.586174179709</v>
      </c>
      <c r="AI4" s="13">
        <v>25017.366844942411</v>
      </c>
      <c r="AJ4" s="13">
        <v>27563.474225626593</v>
      </c>
      <c r="AK4" s="13">
        <v>29607.261755251293</v>
      </c>
      <c r="AL4" s="13">
        <v>29246.520543659655</v>
      </c>
      <c r="AM4" s="13">
        <v>28450.893057200949</v>
      </c>
      <c r="AN4" s="13">
        <v>29381.639053990413</v>
      </c>
      <c r="AO4" s="13">
        <v>31021.661345148979</v>
      </c>
      <c r="AP4" s="13">
        <v>34365.545451171958</v>
      </c>
      <c r="AQ4" s="13">
        <v>34084.703640918211</v>
      </c>
      <c r="AR4" s="13">
        <v>31839.590233359682</v>
      </c>
      <c r="AS4" s="13">
        <v>34197.26467455017</v>
      </c>
      <c r="AT4" s="13">
        <v>34053.098556745274</v>
      </c>
      <c r="AU4" s="13">
        <v>34076.836511551322</v>
      </c>
      <c r="AV4" s="13">
        <v>35501.139897277302</v>
      </c>
      <c r="AW4" s="13">
        <v>37511.219034426118</v>
      </c>
      <c r="AX4" s="13">
        <v>34145.361103335737</v>
      </c>
      <c r="AY4" s="13">
        <v>35308.47109133497</v>
      </c>
      <c r="AZ4" s="13">
        <v>37672.671727077039</v>
      </c>
      <c r="BA4" s="13">
        <v>41379.194078252243</v>
      </c>
      <c r="BB4" s="13">
        <v>41942.205876569853</v>
      </c>
      <c r="BC4" s="13">
        <v>25239.33461220442</v>
      </c>
      <c r="BD4" s="13">
        <v>28987.201164861617</v>
      </c>
      <c r="BE4" s="13">
        <v>32748.322346364112</v>
      </c>
      <c r="BF4" s="13">
        <v>29618.204522649863</v>
      </c>
      <c r="BG4" s="13">
        <v>33931.727943165803</v>
      </c>
      <c r="BH4" s="13">
        <v>37110.266229340399</v>
      </c>
      <c r="BI4" s="13">
        <v>43591.070304843946</v>
      </c>
      <c r="BJ4" s="13">
        <v>41663.516414898542</v>
      </c>
      <c r="BK4" s="13">
        <v>43521.231462255259</v>
      </c>
      <c r="BL4" s="13">
        <v>44292.068323544641</v>
      </c>
      <c r="BM4" s="13">
        <v>48142.082799301563</v>
      </c>
      <c r="BN4" s="13">
        <v>46883.971038975687</v>
      </c>
      <c r="BO4" s="13">
        <v>46603.391594500783</v>
      </c>
      <c r="BP4" s="13">
        <v>50215.744253086508</v>
      </c>
      <c r="BQ4" s="13">
        <v>52692.98641346347</v>
      </c>
      <c r="BR4" s="13">
        <v>51976.79833762726</v>
      </c>
      <c r="BS4" s="13">
        <v>49719.047665667327</v>
      </c>
      <c r="BT4" s="13">
        <v>52194.4595640271</v>
      </c>
    </row>
    <row r="5" spans="1:72" ht="15" customHeight="1" x14ac:dyDescent="0.25">
      <c r="A5" s="84" t="s">
        <v>143</v>
      </c>
      <c r="B5" s="14">
        <v>5162.2272706451658</v>
      </c>
      <c r="C5" s="14">
        <v>5533.5583997283547</v>
      </c>
      <c r="D5" s="14">
        <v>6454.5247400951703</v>
      </c>
      <c r="E5" s="14">
        <v>7929.1077942426537</v>
      </c>
      <c r="F5" s="14">
        <v>5811.616169832434</v>
      </c>
      <c r="G5" s="14">
        <v>6045.4722807734024</v>
      </c>
      <c r="H5" s="14">
        <v>7423.2997266301454</v>
      </c>
      <c r="I5" s="14">
        <v>7498.3373729571167</v>
      </c>
      <c r="J5" s="14">
        <v>5992.4905224523327</v>
      </c>
      <c r="K5" s="14">
        <v>6955.2350806707973</v>
      </c>
      <c r="L5" s="14">
        <v>7332.0941575645256</v>
      </c>
      <c r="M5" s="14">
        <v>8817.7968586335428</v>
      </c>
      <c r="N5" s="14">
        <v>6302.4370500299374</v>
      </c>
      <c r="O5" s="14">
        <v>7305.3702024516379</v>
      </c>
      <c r="P5" s="14">
        <v>7826.5546410924917</v>
      </c>
      <c r="Q5" s="14">
        <v>8638.3050015269291</v>
      </c>
      <c r="R5" s="14">
        <v>7451.9543783447134</v>
      </c>
      <c r="S5" s="14">
        <v>7679.7547752410146</v>
      </c>
      <c r="T5" s="14">
        <v>7912.6715906579611</v>
      </c>
      <c r="U5" s="14">
        <v>9224.0112780371583</v>
      </c>
      <c r="V5" s="14">
        <v>6827.5977204238498</v>
      </c>
      <c r="W5" s="14">
        <v>7286.5607851333243</v>
      </c>
      <c r="X5" s="14">
        <v>7230.549039769925</v>
      </c>
      <c r="Y5" s="14">
        <v>9230.1535028565377</v>
      </c>
      <c r="Z5" s="14">
        <v>7150.3906282106609</v>
      </c>
      <c r="AA5" s="14">
        <v>7632.8128177979079</v>
      </c>
      <c r="AB5" s="14">
        <v>7166.1412579018488</v>
      </c>
      <c r="AC5" s="14">
        <v>9654.7896474252357</v>
      </c>
      <c r="AD5" s="14">
        <v>7849.1398817793643</v>
      </c>
      <c r="AE5" s="14">
        <v>8174.4295232725017</v>
      </c>
      <c r="AF5" s="14">
        <v>8198.3453400465969</v>
      </c>
      <c r="AG5" s="14">
        <v>9336.2837662848651</v>
      </c>
      <c r="AH5" s="14">
        <v>8122.8307936636238</v>
      </c>
      <c r="AI5" s="14">
        <v>8659.1841762160639</v>
      </c>
      <c r="AJ5" s="14">
        <v>7956.5500456459076</v>
      </c>
      <c r="AK5" s="14">
        <v>10494.832984474402</v>
      </c>
      <c r="AL5" s="14">
        <v>8703.9411771244067</v>
      </c>
      <c r="AM5" s="14">
        <v>8741.9995776490032</v>
      </c>
      <c r="AN5" s="14">
        <v>8679.1982405229246</v>
      </c>
      <c r="AO5" s="14">
        <v>10444.825004703665</v>
      </c>
      <c r="AP5" s="14">
        <v>7922.999501119386</v>
      </c>
      <c r="AQ5" s="14">
        <v>8293.7603667432486</v>
      </c>
      <c r="AR5" s="14">
        <v>8837.8680417969517</v>
      </c>
      <c r="AS5" s="14">
        <v>9644.5110903404129</v>
      </c>
      <c r="AT5" s="14">
        <v>8301.5085668557131</v>
      </c>
      <c r="AU5" s="14">
        <v>9114.0197366468619</v>
      </c>
      <c r="AV5" s="14">
        <v>9314.3399352370288</v>
      </c>
      <c r="AW5" s="14">
        <v>10613.630761260389</v>
      </c>
      <c r="AX5" s="14">
        <v>9833.6214666288888</v>
      </c>
      <c r="AY5" s="14">
        <v>10458.236651828996</v>
      </c>
      <c r="AZ5" s="14">
        <v>10693.730318728671</v>
      </c>
      <c r="BA5" s="14">
        <v>12968.564562813452</v>
      </c>
      <c r="BB5" s="14">
        <v>9879.2096611068446</v>
      </c>
      <c r="BC5" s="14">
        <v>10714.206496194856</v>
      </c>
      <c r="BD5" s="14">
        <v>11379.434249531962</v>
      </c>
      <c r="BE5" s="14">
        <v>13393.01759316634</v>
      </c>
      <c r="BF5" s="14">
        <v>11918.406769030709</v>
      </c>
      <c r="BG5" s="14">
        <v>12539.638688520889</v>
      </c>
      <c r="BH5" s="14">
        <v>12442.162677198243</v>
      </c>
      <c r="BI5" s="14">
        <v>13953.651865250162</v>
      </c>
      <c r="BJ5" s="14">
        <v>11885.89904999162</v>
      </c>
      <c r="BK5" s="14">
        <v>12763.65019278504</v>
      </c>
      <c r="BL5" s="14">
        <v>13139.121310227109</v>
      </c>
      <c r="BM5" s="14">
        <v>14909.507446996227</v>
      </c>
      <c r="BN5" s="14">
        <v>13140.360711222504</v>
      </c>
      <c r="BO5" s="14">
        <v>13497.426375025723</v>
      </c>
      <c r="BP5" s="14">
        <v>13886.607791530267</v>
      </c>
      <c r="BQ5" s="14">
        <v>15589.486294418079</v>
      </c>
      <c r="BR5" s="14">
        <v>13391.547641765963</v>
      </c>
      <c r="BS5" s="14">
        <v>14950.119154516324</v>
      </c>
      <c r="BT5" s="14">
        <v>13373.600125475985</v>
      </c>
    </row>
    <row r="6" spans="1:72" ht="15" customHeight="1" x14ac:dyDescent="0.25">
      <c r="A6" s="4" t="s">
        <v>85</v>
      </c>
      <c r="B6" s="13">
        <v>13894.232391865253</v>
      </c>
      <c r="C6" s="13">
        <v>17210.365400637253</v>
      </c>
      <c r="D6" s="13">
        <v>15411.175231932135</v>
      </c>
      <c r="E6" s="13">
        <v>16347.879879222974</v>
      </c>
      <c r="F6" s="13">
        <v>12646.409300231788</v>
      </c>
      <c r="G6" s="13">
        <v>15186.044346320141</v>
      </c>
      <c r="H6" s="13">
        <v>17526.566161616578</v>
      </c>
      <c r="I6" s="13">
        <v>22456.003391828803</v>
      </c>
      <c r="J6" s="13">
        <v>17578.333357643176</v>
      </c>
      <c r="K6" s="13">
        <v>14496.84361167787</v>
      </c>
      <c r="L6" s="13">
        <v>15014.247363484885</v>
      </c>
      <c r="M6" s="13">
        <v>14228.191565585825</v>
      </c>
      <c r="N6" s="13">
        <v>16149.66568163277</v>
      </c>
      <c r="O6" s="13">
        <v>17754.86361795359</v>
      </c>
      <c r="P6" s="13">
        <v>16459.596176316245</v>
      </c>
      <c r="Q6" s="13">
        <v>17953.545183242877</v>
      </c>
      <c r="R6" s="13">
        <v>17124.893077808811</v>
      </c>
      <c r="S6" s="13">
        <v>20933.560119804697</v>
      </c>
      <c r="T6" s="13">
        <v>17861.890488696612</v>
      </c>
      <c r="U6" s="13">
        <v>16955.902453917883</v>
      </c>
      <c r="V6" s="13">
        <v>14156.360573782042</v>
      </c>
      <c r="W6" s="13">
        <v>14039.817736748066</v>
      </c>
      <c r="X6" s="13">
        <v>15750.91910677952</v>
      </c>
      <c r="Y6" s="13">
        <v>14186.875104503821</v>
      </c>
      <c r="Z6" s="13">
        <v>10241.842756890845</v>
      </c>
      <c r="AA6" s="13">
        <v>14253.743086705381</v>
      </c>
      <c r="AB6" s="13">
        <v>12269.179356761037</v>
      </c>
      <c r="AC6" s="13">
        <v>13777.817328834284</v>
      </c>
      <c r="AD6" s="13">
        <v>12950.897762664961</v>
      </c>
      <c r="AE6" s="13">
        <v>15823.389331331557</v>
      </c>
      <c r="AF6" s="13">
        <v>17496.136003191445</v>
      </c>
      <c r="AG6" s="13">
        <v>13065.949078045507</v>
      </c>
      <c r="AH6" s="13">
        <v>13516.022680218983</v>
      </c>
      <c r="AI6" s="13">
        <v>15787.876295107428</v>
      </c>
      <c r="AJ6" s="13">
        <v>10004.737286432206</v>
      </c>
      <c r="AK6" s="13">
        <v>12361.887738241334</v>
      </c>
      <c r="AL6" s="13">
        <v>9617.8497381297439</v>
      </c>
      <c r="AM6" s="13">
        <v>14164.049116206554</v>
      </c>
      <c r="AN6" s="13">
        <v>15985.769101007187</v>
      </c>
      <c r="AO6" s="13">
        <v>12889.042044656499</v>
      </c>
      <c r="AP6" s="13">
        <v>11123.709669742324</v>
      </c>
      <c r="AQ6" s="13">
        <v>14203.060116228655</v>
      </c>
      <c r="AR6" s="13">
        <v>15968.868712489888</v>
      </c>
      <c r="AS6" s="13">
        <v>15893.597501539118</v>
      </c>
      <c r="AT6" s="13">
        <v>8928.6952357086957</v>
      </c>
      <c r="AU6" s="13">
        <v>15887.741618462156</v>
      </c>
      <c r="AV6" s="13">
        <v>18137.879391787788</v>
      </c>
      <c r="AW6" s="13">
        <v>13663.388754041385</v>
      </c>
      <c r="AX6" s="13">
        <v>10866.942607965559</v>
      </c>
      <c r="AY6" s="13">
        <v>14044.506173271273</v>
      </c>
      <c r="AZ6" s="13">
        <v>15943.888231683273</v>
      </c>
      <c r="BA6" s="13">
        <v>11123.479987079923</v>
      </c>
      <c r="BB6" s="13">
        <v>6998.3584647239686</v>
      </c>
      <c r="BC6" s="13">
        <v>12471.219656805173</v>
      </c>
      <c r="BD6" s="13">
        <v>16927.850317514632</v>
      </c>
      <c r="BE6" s="13">
        <v>14668.176560956252</v>
      </c>
      <c r="BF6" s="13">
        <v>13870.168803456792</v>
      </c>
      <c r="BG6" s="13">
        <v>14516.777056944407</v>
      </c>
      <c r="BH6" s="13">
        <v>13824.619270664884</v>
      </c>
      <c r="BI6" s="13">
        <v>10865.090868933908</v>
      </c>
      <c r="BJ6" s="13">
        <v>7921.2249368366738</v>
      </c>
      <c r="BK6" s="13">
        <v>12611.93125483322</v>
      </c>
      <c r="BL6" s="13">
        <v>17397.17894294118</v>
      </c>
      <c r="BM6" s="13">
        <v>13623.656865388908</v>
      </c>
      <c r="BN6" s="13">
        <v>12362.903416456971</v>
      </c>
      <c r="BO6" s="13">
        <v>12417.556559835293</v>
      </c>
      <c r="BP6" s="13">
        <v>16749.834533771507</v>
      </c>
      <c r="BQ6" s="13">
        <v>10373.978587188556</v>
      </c>
      <c r="BR6" s="13">
        <v>10011.460398125813</v>
      </c>
      <c r="BS6" s="13">
        <v>13584.857822156584</v>
      </c>
      <c r="BT6" s="13">
        <v>13416.084461371127</v>
      </c>
    </row>
    <row r="7" spans="1:72" ht="15" customHeight="1" x14ac:dyDescent="0.25">
      <c r="A7" s="15" t="s">
        <v>86</v>
      </c>
      <c r="B7" s="14">
        <v>10660.342043197114</v>
      </c>
      <c r="C7" s="14">
        <v>11510.721001397726</v>
      </c>
      <c r="D7" s="14">
        <v>9993.6043332922891</v>
      </c>
      <c r="E7" s="14">
        <v>12712.079351854252</v>
      </c>
      <c r="F7" s="14">
        <v>13166.191209936638</v>
      </c>
      <c r="G7" s="14">
        <v>12642.501278447478</v>
      </c>
      <c r="H7" s="14">
        <v>12197.100617289529</v>
      </c>
      <c r="I7" s="14">
        <v>12691.014995672402</v>
      </c>
      <c r="J7" s="14">
        <v>10347.42989891511</v>
      </c>
      <c r="K7" s="14">
        <v>10703.788431023797</v>
      </c>
      <c r="L7" s="14">
        <v>10963.971309774601</v>
      </c>
      <c r="M7" s="14">
        <v>11034.08153890352</v>
      </c>
      <c r="N7" s="14">
        <v>10681.198469027446</v>
      </c>
      <c r="O7" s="14">
        <v>10851.555248686738</v>
      </c>
      <c r="P7" s="14">
        <v>12064.731727617531</v>
      </c>
      <c r="Q7" s="14">
        <v>12422.692732325229</v>
      </c>
      <c r="R7" s="14">
        <v>11834.281838426828</v>
      </c>
      <c r="S7" s="14">
        <v>12056.991350754057</v>
      </c>
      <c r="T7" s="14">
        <v>14326.269255072199</v>
      </c>
      <c r="U7" s="14">
        <v>15125.990948356517</v>
      </c>
      <c r="V7" s="14">
        <v>14917.964295189266</v>
      </c>
      <c r="W7" s="14">
        <v>15553.139026318977</v>
      </c>
      <c r="X7" s="14">
        <v>16070.654570036417</v>
      </c>
      <c r="Y7" s="14">
        <v>15323.578931598046</v>
      </c>
      <c r="Z7" s="14">
        <v>15402.55179272743</v>
      </c>
      <c r="AA7" s="14">
        <v>15290.243985115672</v>
      </c>
      <c r="AB7" s="14">
        <v>15979.459430426219</v>
      </c>
      <c r="AC7" s="14">
        <v>16561.138922311609</v>
      </c>
      <c r="AD7" s="14">
        <v>15450.943972708379</v>
      </c>
      <c r="AE7" s="14">
        <v>14414.135516640388</v>
      </c>
      <c r="AF7" s="14">
        <v>13884.727713608399</v>
      </c>
      <c r="AG7" s="14">
        <v>19404.913711469355</v>
      </c>
      <c r="AH7" s="14">
        <v>18410.186185027804</v>
      </c>
      <c r="AI7" s="14">
        <v>16606.135923722337</v>
      </c>
      <c r="AJ7" s="14">
        <v>17986.921381899705</v>
      </c>
      <c r="AK7" s="14">
        <v>18535.320509350153</v>
      </c>
      <c r="AL7" s="14">
        <v>20226.241875198244</v>
      </c>
      <c r="AM7" s="14">
        <v>16973.27445992341</v>
      </c>
      <c r="AN7" s="14">
        <v>18003.014822060755</v>
      </c>
      <c r="AO7" s="14">
        <v>21274.44684281759</v>
      </c>
      <c r="AP7" s="14">
        <v>22453.00005398336</v>
      </c>
      <c r="AQ7" s="14">
        <v>17135.731457664846</v>
      </c>
      <c r="AR7" s="14">
        <v>19567.212602239641</v>
      </c>
      <c r="AS7" s="14">
        <v>23002.399886112154</v>
      </c>
      <c r="AT7" s="14">
        <v>24606.988205625708</v>
      </c>
      <c r="AU7" s="14">
        <v>22307.901162238712</v>
      </c>
      <c r="AV7" s="14">
        <v>21508.200134995241</v>
      </c>
      <c r="AW7" s="14">
        <v>26054.544497140341</v>
      </c>
      <c r="AX7" s="14">
        <v>26338.0695709356</v>
      </c>
      <c r="AY7" s="14">
        <v>23988.591255584688</v>
      </c>
      <c r="AZ7" s="14">
        <v>24142.847317541538</v>
      </c>
      <c r="BA7" s="14">
        <v>29135.607855938168</v>
      </c>
      <c r="BB7" s="14">
        <v>26011.872911268089</v>
      </c>
      <c r="BC7" s="14">
        <v>5744.2918396989089</v>
      </c>
      <c r="BD7" s="14">
        <v>5328.2912907672035</v>
      </c>
      <c r="BE7" s="14">
        <v>7512.7639582657985</v>
      </c>
      <c r="BF7" s="14">
        <v>8166.1696656054391</v>
      </c>
      <c r="BG7" s="14">
        <v>9372.1129230487841</v>
      </c>
      <c r="BH7" s="14">
        <v>11523.811335859196</v>
      </c>
      <c r="BI7" s="14">
        <v>16555.142075486579</v>
      </c>
      <c r="BJ7" s="14">
        <v>20629.319628531681</v>
      </c>
      <c r="BK7" s="14">
        <v>21141.296776109953</v>
      </c>
      <c r="BL7" s="14">
        <v>24341.662666326385</v>
      </c>
      <c r="BM7" s="14">
        <v>25038.523929031991</v>
      </c>
      <c r="BN7" s="14">
        <v>26681.907230935209</v>
      </c>
      <c r="BO7" s="14">
        <v>20963.343014078022</v>
      </c>
      <c r="BP7" s="14">
        <v>24349.51151130009</v>
      </c>
      <c r="BQ7" s="14">
        <v>26967.089837395601</v>
      </c>
      <c r="BR7" s="14">
        <v>31989.800532481007</v>
      </c>
      <c r="BS7" s="14">
        <v>26654.021681545815</v>
      </c>
      <c r="BT7" s="14">
        <v>26118.919851423205</v>
      </c>
    </row>
    <row r="8" spans="1:72" ht="15" customHeight="1" x14ac:dyDescent="0.25">
      <c r="A8" s="12" t="s">
        <v>87</v>
      </c>
      <c r="B8" s="13">
        <v>657.33980926071445</v>
      </c>
      <c r="C8" s="13">
        <v>630.94586613152285</v>
      </c>
      <c r="D8" s="13">
        <v>380.64781224612909</v>
      </c>
      <c r="E8" s="13">
        <v>552.97700393298555</v>
      </c>
      <c r="F8" s="13">
        <v>738.48888232578486</v>
      </c>
      <c r="G8" s="13">
        <v>659.1167560353681</v>
      </c>
      <c r="H8" s="13">
        <v>927.70201080449988</v>
      </c>
      <c r="I8" s="13">
        <v>763.32209539613336</v>
      </c>
      <c r="J8" s="13">
        <v>450.95961597658066</v>
      </c>
      <c r="K8" s="13">
        <v>698.97898678383456</v>
      </c>
      <c r="L8" s="13">
        <v>841.98162215300397</v>
      </c>
      <c r="M8" s="13">
        <v>852.37666388885782</v>
      </c>
      <c r="N8" s="13">
        <v>773.81915462801123</v>
      </c>
      <c r="O8" s="13">
        <v>1197.8672864787</v>
      </c>
      <c r="P8" s="13">
        <v>664.45627570408578</v>
      </c>
      <c r="Q8" s="13">
        <v>1485.0724046335465</v>
      </c>
      <c r="R8" s="13">
        <v>1223.779434868788</v>
      </c>
      <c r="S8" s="13">
        <v>1358.1120807930688</v>
      </c>
      <c r="T8" s="13">
        <v>1175.0760558524528</v>
      </c>
      <c r="U8" s="13">
        <v>1578.8572439020759</v>
      </c>
      <c r="V8" s="13">
        <v>982.81004629994777</v>
      </c>
      <c r="W8" s="13">
        <v>1564.0162644439729</v>
      </c>
      <c r="X8" s="13">
        <v>1462.3264399284769</v>
      </c>
      <c r="Y8" s="13">
        <v>959.09676452395729</v>
      </c>
      <c r="Z8" s="13">
        <v>780.14104841778476</v>
      </c>
      <c r="AA8" s="13">
        <v>1677.048364757776</v>
      </c>
      <c r="AB8" s="13">
        <v>1878.5810900744425</v>
      </c>
      <c r="AC8" s="13">
        <v>1684.1593137897476</v>
      </c>
      <c r="AD8" s="13">
        <v>1428.1307497562407</v>
      </c>
      <c r="AE8" s="13">
        <v>1074.5020156065757</v>
      </c>
      <c r="AF8" s="13">
        <v>1917.1292941658</v>
      </c>
      <c r="AG8" s="13">
        <v>2961.88395621568</v>
      </c>
      <c r="AH8" s="13">
        <v>3342.69610093543</v>
      </c>
      <c r="AI8" s="13">
        <v>3656.3915542392697</v>
      </c>
      <c r="AJ8" s="13">
        <v>3207.1802598581412</v>
      </c>
      <c r="AK8" s="13">
        <v>3697.1260849671603</v>
      </c>
      <c r="AL8" s="13">
        <v>3524.1698333530198</v>
      </c>
      <c r="AM8" s="13">
        <v>2957.4094270435589</v>
      </c>
      <c r="AN8" s="13">
        <v>2778.7661384330586</v>
      </c>
      <c r="AO8" s="13">
        <v>3152.3656011703611</v>
      </c>
      <c r="AP8" s="13">
        <v>3259.12887189412</v>
      </c>
      <c r="AQ8" s="13">
        <v>2978.583654798093</v>
      </c>
      <c r="AR8" s="13">
        <v>3054.0444998299536</v>
      </c>
      <c r="AS8" s="13">
        <v>4652.2909734778323</v>
      </c>
      <c r="AT8" s="13">
        <v>5277.3830132888897</v>
      </c>
      <c r="AU8" s="13">
        <v>5569.2733948637506</v>
      </c>
      <c r="AV8" s="13">
        <v>5817.5190466031545</v>
      </c>
      <c r="AW8" s="13">
        <v>6499.3995452442032</v>
      </c>
      <c r="AX8" s="13">
        <v>5724.0298429997802</v>
      </c>
      <c r="AY8" s="13">
        <v>5729.7529269981096</v>
      </c>
      <c r="AZ8" s="13">
        <v>5084.2817928371896</v>
      </c>
      <c r="BA8" s="13">
        <v>6254.9184371649208</v>
      </c>
      <c r="BB8" s="13">
        <v>4525.6938072982975</v>
      </c>
      <c r="BC8" s="13">
        <v>1575.7132737236595</v>
      </c>
      <c r="BD8" s="13">
        <v>1807.7579821181976</v>
      </c>
      <c r="BE8" s="13">
        <v>2609.4539368598457</v>
      </c>
      <c r="BF8" s="13">
        <v>2809.1216900106569</v>
      </c>
      <c r="BG8" s="13">
        <v>3797.6663182335087</v>
      </c>
      <c r="BH8" s="13">
        <v>3567.2471386389348</v>
      </c>
      <c r="BI8" s="13">
        <v>4164.0548531169006</v>
      </c>
      <c r="BJ8" s="13">
        <v>5992.5759168609202</v>
      </c>
      <c r="BK8" s="13">
        <v>7280.9119587257983</v>
      </c>
      <c r="BL8" s="13">
        <v>7730.3405516229977</v>
      </c>
      <c r="BM8" s="13">
        <v>6038.4675727902868</v>
      </c>
      <c r="BN8" s="13">
        <v>8398.3466157399998</v>
      </c>
      <c r="BO8" s="13">
        <v>6039.7869861099998</v>
      </c>
      <c r="BP8" s="13">
        <v>4661.2321996299997</v>
      </c>
      <c r="BQ8" s="13">
        <v>7091.9472281600001</v>
      </c>
      <c r="BR8" s="13">
        <v>9841.5802565499998</v>
      </c>
      <c r="BS8" s="13">
        <v>7983.5885421500006</v>
      </c>
      <c r="BT8" s="13">
        <v>5789.6157486900001</v>
      </c>
    </row>
    <row r="9" spans="1:72" ht="15" customHeight="1" x14ac:dyDescent="0.25">
      <c r="A9" s="12" t="s">
        <v>88</v>
      </c>
      <c r="B9" s="13">
        <v>10003.002233936399</v>
      </c>
      <c r="C9" s="13">
        <v>10879.775135266202</v>
      </c>
      <c r="D9" s="13">
        <v>9612.9565210461606</v>
      </c>
      <c r="E9" s="13">
        <v>12159.102347921265</v>
      </c>
      <c r="F9" s="13">
        <v>12427.702327610852</v>
      </c>
      <c r="G9" s="13">
        <v>11983.384522412111</v>
      </c>
      <c r="H9" s="13">
        <v>11269.398606485029</v>
      </c>
      <c r="I9" s="13">
        <v>11927.692900276268</v>
      </c>
      <c r="J9" s="13">
        <v>9896.4702829385296</v>
      </c>
      <c r="K9" s="13">
        <v>10004.809444239963</v>
      </c>
      <c r="L9" s="13">
        <v>10121.989687621595</v>
      </c>
      <c r="M9" s="13">
        <v>10181.704875014661</v>
      </c>
      <c r="N9" s="13">
        <v>9907.3793143994353</v>
      </c>
      <c r="O9" s="13">
        <v>9653.6879622080378</v>
      </c>
      <c r="P9" s="13">
        <v>11400.275451913445</v>
      </c>
      <c r="Q9" s="13">
        <v>10937.620327691684</v>
      </c>
      <c r="R9" s="13">
        <v>10610.502403558041</v>
      </c>
      <c r="S9" s="13">
        <v>10698.879269960986</v>
      </c>
      <c r="T9" s="13">
        <v>13151.193199219746</v>
      </c>
      <c r="U9" s="13">
        <v>13547.13370445444</v>
      </c>
      <c r="V9" s="13">
        <v>13935.154248889317</v>
      </c>
      <c r="W9" s="13">
        <v>13989.122761875004</v>
      </c>
      <c r="X9" s="13">
        <v>14608.328130107939</v>
      </c>
      <c r="Y9" s="13">
        <v>14364.482167074088</v>
      </c>
      <c r="Z9" s="13">
        <v>14622.410744309647</v>
      </c>
      <c r="AA9" s="13">
        <v>13613.195620357896</v>
      </c>
      <c r="AB9" s="13">
        <v>14100.878340351777</v>
      </c>
      <c r="AC9" s="13">
        <v>14876.97960852186</v>
      </c>
      <c r="AD9" s="13">
        <v>14022.813222952138</v>
      </c>
      <c r="AE9" s="13">
        <v>13339.633501033813</v>
      </c>
      <c r="AF9" s="13">
        <v>11967.5984194426</v>
      </c>
      <c r="AG9" s="13">
        <v>16443.029755253676</v>
      </c>
      <c r="AH9" s="13">
        <v>15067.490084092375</v>
      </c>
      <c r="AI9" s="13">
        <v>12949.744369483069</v>
      </c>
      <c r="AJ9" s="13">
        <v>14779.741122041563</v>
      </c>
      <c r="AK9" s="13">
        <v>14838.194424382997</v>
      </c>
      <c r="AL9" s="13">
        <v>16702.072041845226</v>
      </c>
      <c r="AM9" s="13">
        <v>14015.865032879849</v>
      </c>
      <c r="AN9" s="13">
        <v>15224.248683627697</v>
      </c>
      <c r="AO9" s="13">
        <v>18122.081241647229</v>
      </c>
      <c r="AP9" s="13">
        <v>19193.871182089239</v>
      </c>
      <c r="AQ9" s="13">
        <v>14157.147802866755</v>
      </c>
      <c r="AR9" s="13">
        <v>16513.168102409687</v>
      </c>
      <c r="AS9" s="13">
        <v>18350.108912634321</v>
      </c>
      <c r="AT9" s="13">
        <v>19329.605192336821</v>
      </c>
      <c r="AU9" s="13">
        <v>16738.627767374961</v>
      </c>
      <c r="AV9" s="13">
        <v>15690.681088392086</v>
      </c>
      <c r="AW9" s="13">
        <v>19555.144951896138</v>
      </c>
      <c r="AX9" s="13">
        <v>20614.039727935822</v>
      </c>
      <c r="AY9" s="13">
        <v>18258.838328586578</v>
      </c>
      <c r="AZ9" s="13">
        <v>19058.565524704347</v>
      </c>
      <c r="BA9" s="13">
        <v>22880.689418773247</v>
      </c>
      <c r="BB9" s="13">
        <v>21486.179103969789</v>
      </c>
      <c r="BC9" s="13">
        <v>4168.5785659752501</v>
      </c>
      <c r="BD9" s="13">
        <v>3520.5333086490059</v>
      </c>
      <c r="BE9" s="13">
        <v>4903.3100214059532</v>
      </c>
      <c r="BF9" s="13">
        <v>5357.0479755947817</v>
      </c>
      <c r="BG9" s="13">
        <v>5574.4466048152763</v>
      </c>
      <c r="BH9" s="13">
        <v>7956.5641972202611</v>
      </c>
      <c r="BI9" s="13">
        <v>12391.087222369681</v>
      </c>
      <c r="BJ9" s="13">
        <v>14636.743711670759</v>
      </c>
      <c r="BK9" s="13">
        <v>13860.384817384154</v>
      </c>
      <c r="BL9" s="13">
        <v>16611.322114703387</v>
      </c>
      <c r="BM9" s="13">
        <v>19000.056356241705</v>
      </c>
      <c r="BN9" s="13">
        <v>18283.560615195209</v>
      </c>
      <c r="BO9" s="13">
        <v>14923.556027968019</v>
      </c>
      <c r="BP9" s="13">
        <v>19688.279311670092</v>
      </c>
      <c r="BQ9" s="13">
        <v>19875.142609235601</v>
      </c>
      <c r="BR9" s="13">
        <v>22148.220275931009</v>
      </c>
      <c r="BS9" s="13">
        <v>18670.433139395813</v>
      </c>
      <c r="BT9" s="13">
        <v>20329.304102733207</v>
      </c>
    </row>
    <row r="10" spans="1:72" ht="15" customHeight="1" x14ac:dyDescent="0.25">
      <c r="A10" s="15" t="s">
        <v>89</v>
      </c>
      <c r="B10" s="14">
        <v>17635.388089566834</v>
      </c>
      <c r="C10" s="14">
        <v>20693.093695002175</v>
      </c>
      <c r="D10" s="14">
        <v>19619.767534153842</v>
      </c>
      <c r="E10" s="14">
        <v>22454.470587307878</v>
      </c>
      <c r="F10" s="14">
        <v>19258.275852116101</v>
      </c>
      <c r="G10" s="14">
        <v>19515.876356241111</v>
      </c>
      <c r="H10" s="14">
        <v>21361.171034180319</v>
      </c>
      <c r="I10" s="14">
        <v>23461.537607972969</v>
      </c>
      <c r="J10" s="14">
        <v>19152.68244769744</v>
      </c>
      <c r="K10" s="14">
        <v>19419.934709675847</v>
      </c>
      <c r="L10" s="14">
        <v>18549.611728864551</v>
      </c>
      <c r="M10" s="14">
        <v>19113.77593550691</v>
      </c>
      <c r="N10" s="14">
        <v>18363.966474532484</v>
      </c>
      <c r="O10" s="14">
        <v>20816.476204165047</v>
      </c>
      <c r="P10" s="14">
        <v>21421.163654466272</v>
      </c>
      <c r="Q10" s="14">
        <v>23380.129364468805</v>
      </c>
      <c r="R10" s="14">
        <v>21107.946501742383</v>
      </c>
      <c r="S10" s="14">
        <v>23995.960461510567</v>
      </c>
      <c r="T10" s="14">
        <v>24331.850657415383</v>
      </c>
      <c r="U10" s="14">
        <v>24162.446091596237</v>
      </c>
      <c r="V10" s="14">
        <v>21092.374811120713</v>
      </c>
      <c r="W10" s="14">
        <v>21980.261055342115</v>
      </c>
      <c r="X10" s="14">
        <v>23532.141136097882</v>
      </c>
      <c r="Y10" s="14">
        <v>21224.779111445143</v>
      </c>
      <c r="Z10" s="14">
        <v>17983.042987309207</v>
      </c>
      <c r="AA10" s="14">
        <v>20942.836519390792</v>
      </c>
      <c r="AB10" s="14">
        <v>20379.162098747656</v>
      </c>
      <c r="AC10" s="14">
        <v>22698.021467383212</v>
      </c>
      <c r="AD10" s="14">
        <v>20090.366740950296</v>
      </c>
      <c r="AE10" s="14">
        <v>21136.224618409757</v>
      </c>
      <c r="AF10" s="14">
        <v>24679.906678824125</v>
      </c>
      <c r="AG10" s="14">
        <v>25745.053593098535</v>
      </c>
      <c r="AH10" s="14">
        <v>22710.782682463152</v>
      </c>
      <c r="AI10" s="14">
        <v>23522.900813035994</v>
      </c>
      <c r="AJ10" s="14">
        <v>21537.159329525639</v>
      </c>
      <c r="AK10" s="14">
        <v>24181.518174975208</v>
      </c>
      <c r="AL10" s="14">
        <v>22471.7384416901</v>
      </c>
      <c r="AM10" s="14">
        <v>23508.427360194855</v>
      </c>
      <c r="AN10" s="14">
        <v>26430.111321260421</v>
      </c>
      <c r="AO10" s="14">
        <v>26992.01387685462</v>
      </c>
      <c r="AP10" s="14">
        <v>26615.430143723202</v>
      </c>
      <c r="AQ10" s="14">
        <v>26593.035623186053</v>
      </c>
      <c r="AR10" s="14">
        <v>28228.850207895426</v>
      </c>
      <c r="AS10" s="14">
        <v>31801.331025195323</v>
      </c>
      <c r="AT10" s="14">
        <v>27144.508723507592</v>
      </c>
      <c r="AU10" s="14">
        <v>31611.459688960334</v>
      </c>
      <c r="AV10" s="14">
        <v>31678.756885206654</v>
      </c>
      <c r="AW10" s="14">
        <v>33160.169702325431</v>
      </c>
      <c r="AX10" s="14">
        <v>28439.39888219762</v>
      </c>
      <c r="AY10" s="14">
        <v>30834.685728876007</v>
      </c>
      <c r="AZ10" s="14">
        <v>32328.023928699717</v>
      </c>
      <c r="BA10" s="14">
        <v>34613.086460226652</v>
      </c>
      <c r="BB10" s="14">
        <v>30387.88889455963</v>
      </c>
      <c r="BC10" s="14">
        <v>18728.377125232706</v>
      </c>
      <c r="BD10" s="14">
        <v>21214.227183830659</v>
      </c>
      <c r="BE10" s="14">
        <v>23295.466796377004</v>
      </c>
      <c r="BF10" s="14">
        <v>21877.555582059871</v>
      </c>
      <c r="BG10" s="14">
        <v>24555.980233082304</v>
      </c>
      <c r="BH10" s="14">
        <v>26323.228885433637</v>
      </c>
      <c r="BI10" s="14">
        <v>29773.402299424186</v>
      </c>
      <c r="BJ10" s="14">
        <v>28431.012111435335</v>
      </c>
      <c r="BK10" s="14">
        <v>33837.386750631755</v>
      </c>
      <c r="BL10" s="14">
        <v>37812.199893023935</v>
      </c>
      <c r="BM10" s="14">
        <v>37313.613244908971</v>
      </c>
      <c r="BN10" s="14">
        <v>37119.740021629099</v>
      </c>
      <c r="BO10" s="14">
        <v>32450.062680325947</v>
      </c>
      <c r="BP10" s="14">
        <v>40308.057398225297</v>
      </c>
      <c r="BQ10" s="14">
        <v>35543.228614594955</v>
      </c>
      <c r="BR10" s="14">
        <v>37245.587017662598</v>
      </c>
      <c r="BS10" s="14">
        <v>37633.586574444802</v>
      </c>
      <c r="BT10" s="14">
        <v>36468.608847155003</v>
      </c>
    </row>
    <row r="11" spans="1:72" ht="15" customHeight="1" x14ac:dyDescent="0.25">
      <c r="A11" s="12" t="s">
        <v>90</v>
      </c>
      <c r="B11" s="13">
        <v>13474.014554366137</v>
      </c>
      <c r="C11" s="13">
        <v>16215.043805515952</v>
      </c>
      <c r="D11" s="13">
        <v>15200.937449763311</v>
      </c>
      <c r="E11" s="13">
        <v>17454.426618502839</v>
      </c>
      <c r="F11" s="13">
        <v>14391.344899029205</v>
      </c>
      <c r="G11" s="13">
        <v>14679.148415828187</v>
      </c>
      <c r="H11" s="13">
        <v>16492.513862224194</v>
      </c>
      <c r="I11" s="13">
        <v>18442.271071633069</v>
      </c>
      <c r="J11" s="13">
        <v>14626.883708269801</v>
      </c>
      <c r="K11" s="13">
        <v>14606.961681401413</v>
      </c>
      <c r="L11" s="13">
        <v>13558.470226135911</v>
      </c>
      <c r="M11" s="13">
        <v>14197.243600698061</v>
      </c>
      <c r="N11" s="13">
        <v>14232.450266644713</v>
      </c>
      <c r="O11" s="13">
        <v>16680.081735937147</v>
      </c>
      <c r="P11" s="13">
        <v>16397.785704199199</v>
      </c>
      <c r="Q11" s="13">
        <v>17136.438984413551</v>
      </c>
      <c r="R11" s="13">
        <v>16480.991395117078</v>
      </c>
      <c r="S11" s="13">
        <v>19331.733383192706</v>
      </c>
      <c r="T11" s="13">
        <v>19486.14519878459</v>
      </c>
      <c r="U11" s="13">
        <v>19331.744521466422</v>
      </c>
      <c r="V11" s="13">
        <v>16246.797351502708</v>
      </c>
      <c r="W11" s="13">
        <v>17109.123817405394</v>
      </c>
      <c r="X11" s="13">
        <v>15794.476139588976</v>
      </c>
      <c r="Y11" s="13">
        <v>16279.959687230954</v>
      </c>
      <c r="Z11" s="13">
        <v>12609.370228009084</v>
      </c>
      <c r="AA11" s="13">
        <v>15418.085376547593</v>
      </c>
      <c r="AB11" s="13">
        <v>14586.756305056604</v>
      </c>
      <c r="AC11" s="13">
        <v>16962.645349261529</v>
      </c>
      <c r="AD11" s="13">
        <v>14666.960517448659</v>
      </c>
      <c r="AE11" s="13">
        <v>15281.494860010707</v>
      </c>
      <c r="AF11" s="13">
        <v>18957.143188920345</v>
      </c>
      <c r="AG11" s="13">
        <v>18901.468548030185</v>
      </c>
      <c r="AH11" s="13">
        <v>17292.284687760111</v>
      </c>
      <c r="AI11" s="13">
        <v>17625.504621328048</v>
      </c>
      <c r="AJ11" s="13">
        <v>15518.372892124909</v>
      </c>
      <c r="AK11" s="13">
        <v>17664.892798786928</v>
      </c>
      <c r="AL11" s="13">
        <v>15823.303823336091</v>
      </c>
      <c r="AM11" s="13">
        <v>16693.166631412845</v>
      </c>
      <c r="AN11" s="13">
        <v>20001.967005822378</v>
      </c>
      <c r="AO11" s="13">
        <v>20386.779539428684</v>
      </c>
      <c r="AP11" s="13">
        <v>20344.819824198916</v>
      </c>
      <c r="AQ11" s="13">
        <v>20326.487301507932</v>
      </c>
      <c r="AR11" s="13">
        <v>21817.081006055512</v>
      </c>
      <c r="AS11" s="13">
        <v>24733.496868237646</v>
      </c>
      <c r="AT11" s="13">
        <v>20575.08912441579</v>
      </c>
      <c r="AU11" s="13">
        <v>24167.753247611097</v>
      </c>
      <c r="AV11" s="13">
        <v>24263.220407034256</v>
      </c>
      <c r="AW11" s="13">
        <v>24932.104220938865</v>
      </c>
      <c r="AX11" s="13">
        <v>21069.291297689899</v>
      </c>
      <c r="AY11" s="13">
        <v>23906.492655159745</v>
      </c>
      <c r="AZ11" s="13">
        <v>24606.071901040668</v>
      </c>
      <c r="BA11" s="13">
        <v>26898.550146109686</v>
      </c>
      <c r="BB11" s="13">
        <v>23559.227089559936</v>
      </c>
      <c r="BC11" s="13">
        <v>15428.14978855964</v>
      </c>
      <c r="BD11" s="13">
        <v>17757.495506567629</v>
      </c>
      <c r="BE11" s="13">
        <v>19152.595615312799</v>
      </c>
      <c r="BF11" s="13">
        <v>18346.944497444623</v>
      </c>
      <c r="BG11" s="13">
        <v>20542.656788392909</v>
      </c>
      <c r="BH11" s="13">
        <v>21955.505560435951</v>
      </c>
      <c r="BI11" s="13">
        <v>25123.795153726518</v>
      </c>
      <c r="BJ11" s="13">
        <v>23974.999201981587</v>
      </c>
      <c r="BK11" s="13">
        <v>28934.782483563769</v>
      </c>
      <c r="BL11" s="13">
        <v>32921.627594136546</v>
      </c>
      <c r="BM11" s="13">
        <v>32068.722720318103</v>
      </c>
      <c r="BN11" s="13">
        <v>29970.719475000005</v>
      </c>
      <c r="BO11" s="13">
        <v>25381.165192649998</v>
      </c>
      <c r="BP11" s="13">
        <v>32934.191739920003</v>
      </c>
      <c r="BQ11" s="13">
        <v>28807.440315</v>
      </c>
      <c r="BR11" s="13">
        <v>30079.782860399999</v>
      </c>
      <c r="BS11" s="13">
        <v>29701.727647</v>
      </c>
      <c r="BT11" s="13">
        <v>29200.704130470003</v>
      </c>
    </row>
    <row r="12" spans="1:72" ht="15" customHeight="1" x14ac:dyDescent="0.25">
      <c r="A12" s="12" t="s">
        <v>91</v>
      </c>
      <c r="B12" s="13">
        <v>4161.373535200697</v>
      </c>
      <c r="C12" s="13">
        <v>4478.0498894862212</v>
      </c>
      <c r="D12" s="13">
        <v>4418.8300843905326</v>
      </c>
      <c r="E12" s="13">
        <v>5000.0439688050383</v>
      </c>
      <c r="F12" s="13">
        <v>4866.930953086895</v>
      </c>
      <c r="G12" s="13">
        <v>4836.7279404129249</v>
      </c>
      <c r="H12" s="13">
        <v>4868.6571719561271</v>
      </c>
      <c r="I12" s="13">
        <v>5019.2665363398964</v>
      </c>
      <c r="J12" s="13">
        <v>4525.7987394276388</v>
      </c>
      <c r="K12" s="13">
        <v>4812.9730282744331</v>
      </c>
      <c r="L12" s="13">
        <v>4991.1415027286375</v>
      </c>
      <c r="M12" s="13">
        <v>4916.5323348088477</v>
      </c>
      <c r="N12" s="13">
        <v>4131.5162078877729</v>
      </c>
      <c r="O12" s="13">
        <v>4136.3944682278971</v>
      </c>
      <c r="P12" s="13">
        <v>5023.3779502670714</v>
      </c>
      <c r="Q12" s="13">
        <v>6243.6903800552518</v>
      </c>
      <c r="R12" s="13">
        <v>4626.9551066253016</v>
      </c>
      <c r="S12" s="13">
        <v>4664.2270783178619</v>
      </c>
      <c r="T12" s="13">
        <v>4845.705458630795</v>
      </c>
      <c r="U12" s="13">
        <v>4830.701570129816</v>
      </c>
      <c r="V12" s="13">
        <v>4845.577459618009</v>
      </c>
      <c r="W12" s="13">
        <v>4871.1372379367194</v>
      </c>
      <c r="X12" s="13">
        <v>7737.6649965089046</v>
      </c>
      <c r="Y12" s="13">
        <v>4944.819424214189</v>
      </c>
      <c r="Z12" s="13">
        <v>5373.6727593001233</v>
      </c>
      <c r="AA12" s="13">
        <v>5524.7511428431999</v>
      </c>
      <c r="AB12" s="13">
        <v>5792.4057936910503</v>
      </c>
      <c r="AC12" s="13">
        <v>5735.3761181216851</v>
      </c>
      <c r="AD12" s="13">
        <v>5423.406223501639</v>
      </c>
      <c r="AE12" s="13">
        <v>5854.7297583990485</v>
      </c>
      <c r="AF12" s="13">
        <v>5722.7634899037803</v>
      </c>
      <c r="AG12" s="13">
        <v>6843.5850450683492</v>
      </c>
      <c r="AH12" s="13">
        <v>5418.4979947030397</v>
      </c>
      <c r="AI12" s="13">
        <v>5897.3961917079469</v>
      </c>
      <c r="AJ12" s="13">
        <v>6018.7864374007295</v>
      </c>
      <c r="AK12" s="13">
        <v>6516.6253761882826</v>
      </c>
      <c r="AL12" s="13">
        <v>6648.4346183540129</v>
      </c>
      <c r="AM12" s="13">
        <v>6815.2607287820092</v>
      </c>
      <c r="AN12" s="13">
        <v>6428.1443154380422</v>
      </c>
      <c r="AO12" s="13">
        <v>6605.2343374259344</v>
      </c>
      <c r="AP12" s="13">
        <v>6270.6103195242849</v>
      </c>
      <c r="AQ12" s="13">
        <v>6266.5483216781213</v>
      </c>
      <c r="AR12" s="13">
        <v>6411.7692018399157</v>
      </c>
      <c r="AS12" s="13">
        <v>7067.8341569576769</v>
      </c>
      <c r="AT12" s="13">
        <v>6569.4195990918033</v>
      </c>
      <c r="AU12" s="13">
        <v>7443.7064413492399</v>
      </c>
      <c r="AV12" s="13">
        <v>7415.5364781723983</v>
      </c>
      <c r="AW12" s="13">
        <v>8228.065481386564</v>
      </c>
      <c r="AX12" s="13">
        <v>7370.1075845077194</v>
      </c>
      <c r="AY12" s="13">
        <v>6928.1930737162611</v>
      </c>
      <c r="AZ12" s="13">
        <v>7721.9520276590492</v>
      </c>
      <c r="BA12" s="13">
        <v>7714.5363141169701</v>
      </c>
      <c r="BB12" s="13">
        <v>6828.661804999696</v>
      </c>
      <c r="BC12" s="13">
        <v>3300.2273366730692</v>
      </c>
      <c r="BD12" s="13">
        <v>3456.7316772630274</v>
      </c>
      <c r="BE12" s="13">
        <v>4142.8711810642044</v>
      </c>
      <c r="BF12" s="13">
        <v>3530.6110846152487</v>
      </c>
      <c r="BG12" s="13">
        <v>4013.3234446893957</v>
      </c>
      <c r="BH12" s="13">
        <v>4367.7233249976844</v>
      </c>
      <c r="BI12" s="13">
        <v>4649.6071456976697</v>
      </c>
      <c r="BJ12" s="13">
        <v>4456.0129094537506</v>
      </c>
      <c r="BK12" s="13">
        <v>4902.6042670679872</v>
      </c>
      <c r="BL12" s="13">
        <v>4890.5722988873868</v>
      </c>
      <c r="BM12" s="13">
        <v>5244.8905245908754</v>
      </c>
      <c r="BN12" s="13">
        <v>7149.0205466291</v>
      </c>
      <c r="BO12" s="13">
        <v>7068.8974876759512</v>
      </c>
      <c r="BP12" s="13">
        <v>7373.8656583053007</v>
      </c>
      <c r="BQ12" s="13">
        <v>6735.7882995949494</v>
      </c>
      <c r="BR12" s="13">
        <v>7165.8041572625998</v>
      </c>
      <c r="BS12" s="13">
        <v>7931.8589274448004</v>
      </c>
      <c r="BT12" s="13">
        <v>7267.9047166849996</v>
      </c>
    </row>
    <row r="13" spans="1:72" ht="15" customHeight="1" x14ac:dyDescent="0.25">
      <c r="A13" s="15" t="s">
        <v>92</v>
      </c>
      <c r="B13" s="14">
        <v>-6975.04604636972</v>
      </c>
      <c r="C13" s="14">
        <v>-9182.3726936044513</v>
      </c>
      <c r="D13" s="14">
        <v>-9626.1632008615525</v>
      </c>
      <c r="E13" s="14">
        <v>-9742.391235453626</v>
      </c>
      <c r="F13" s="14">
        <v>-6092.0846421794631</v>
      </c>
      <c r="G13" s="14">
        <v>-6873.375077793632</v>
      </c>
      <c r="H13" s="14">
        <v>-9164.0704168907923</v>
      </c>
      <c r="I13" s="14">
        <v>-10770.522612300567</v>
      </c>
      <c r="J13" s="14">
        <v>-8805.2525487823277</v>
      </c>
      <c r="K13" s="14">
        <v>-8716.1462786520478</v>
      </c>
      <c r="L13" s="14">
        <v>-7585.6404190899502</v>
      </c>
      <c r="M13" s="14">
        <v>-8079.6943966033905</v>
      </c>
      <c r="N13" s="14">
        <v>-7682.7680055050387</v>
      </c>
      <c r="O13" s="14">
        <v>-9964.9209554783065</v>
      </c>
      <c r="P13" s="14">
        <v>-9356.4319268487416</v>
      </c>
      <c r="Q13" s="14">
        <v>-10957.436632143575</v>
      </c>
      <c r="R13" s="14">
        <v>-9273.6646633155524</v>
      </c>
      <c r="S13" s="14">
        <v>-11938.969110756512</v>
      </c>
      <c r="T13" s="14">
        <v>-10005.581402343183</v>
      </c>
      <c r="U13" s="14">
        <v>-9036.455143239722</v>
      </c>
      <c r="V13" s="14">
        <v>-6174.4105159314495</v>
      </c>
      <c r="W13" s="14">
        <v>-6427.1220290231386</v>
      </c>
      <c r="X13" s="14">
        <v>-7461.4865660614651</v>
      </c>
      <c r="Y13" s="14">
        <v>-5901.2001798470992</v>
      </c>
      <c r="Z13" s="14">
        <v>-2580.4911945817748</v>
      </c>
      <c r="AA13" s="14">
        <v>-5652.5925342751198</v>
      </c>
      <c r="AB13" s="14">
        <v>-4399.7026683214362</v>
      </c>
      <c r="AC13" s="14">
        <v>-6136.8825450716058</v>
      </c>
      <c r="AD13" s="14">
        <v>-4639.4227682419178</v>
      </c>
      <c r="AE13" s="14">
        <v>-6722.0891017693693</v>
      </c>
      <c r="AF13" s="14">
        <v>-10795.178965215728</v>
      </c>
      <c r="AG13" s="14">
        <v>-6340.1398816291803</v>
      </c>
      <c r="AH13" s="14">
        <v>-4300.5964974353465</v>
      </c>
      <c r="AI13" s="14">
        <v>-6916.7648893136566</v>
      </c>
      <c r="AJ13" s="14">
        <v>-3550.2379476259352</v>
      </c>
      <c r="AK13" s="14">
        <v>-5646.1976656250545</v>
      </c>
      <c r="AL13" s="14">
        <v>-2245.4965664918573</v>
      </c>
      <c r="AM13" s="14">
        <v>-6535.1529002714451</v>
      </c>
      <c r="AN13" s="14">
        <v>-8427.0964991996661</v>
      </c>
      <c r="AO13" s="14">
        <v>-5717.5670340370316</v>
      </c>
      <c r="AP13" s="14">
        <v>-4162.4300897398407</v>
      </c>
      <c r="AQ13" s="14">
        <v>-9457.3041655212037</v>
      </c>
      <c r="AR13" s="14">
        <v>-8661.6376056557856</v>
      </c>
      <c r="AS13" s="14">
        <v>-8798.9311390831699</v>
      </c>
      <c r="AT13" s="14">
        <v>-2537.5205178818815</v>
      </c>
      <c r="AU13" s="14">
        <v>-9303.5585267216229</v>
      </c>
      <c r="AV13" s="14">
        <v>-10170.556750211414</v>
      </c>
      <c r="AW13" s="14">
        <v>-7105.6252051850888</v>
      </c>
      <c r="AX13" s="14">
        <v>-2101.329311262019</v>
      </c>
      <c r="AY13" s="14">
        <v>-6846.0944732913185</v>
      </c>
      <c r="AZ13" s="14">
        <v>-8185.1766111581774</v>
      </c>
      <c r="BA13" s="14">
        <v>-5477.4786042884889</v>
      </c>
      <c r="BB13" s="14">
        <v>-4376.0159832915406</v>
      </c>
      <c r="BC13" s="14">
        <v>-12984.085285533798</v>
      </c>
      <c r="BD13" s="14">
        <v>-15885.935893063455</v>
      </c>
      <c r="BE13" s="14">
        <v>-15782.702838111205</v>
      </c>
      <c r="BF13" s="14">
        <v>-13711.385916454432</v>
      </c>
      <c r="BG13" s="14">
        <v>-15183.86731003352</v>
      </c>
      <c r="BH13" s="14">
        <v>-14799.41754957444</v>
      </c>
      <c r="BI13" s="14">
        <v>-13218.260223937606</v>
      </c>
      <c r="BJ13" s="14">
        <v>-7801.6924829036552</v>
      </c>
      <c r="BK13" s="14">
        <v>-12696.089974521805</v>
      </c>
      <c r="BL13" s="14">
        <v>-13470.537226697554</v>
      </c>
      <c r="BM13" s="14">
        <v>-12275.089315876983</v>
      </c>
      <c r="BN13" s="14">
        <v>-10437.832790693894</v>
      </c>
      <c r="BO13" s="14">
        <v>-11486.719666247927</v>
      </c>
      <c r="BP13" s="14">
        <v>-15958.545886925209</v>
      </c>
      <c r="BQ13" s="14">
        <v>-8576.1387771993504</v>
      </c>
      <c r="BR13" s="14">
        <v>-5255.7864851815921</v>
      </c>
      <c r="BS13" s="14">
        <v>-10979.564892898985</v>
      </c>
      <c r="BT13" s="14">
        <v>-10349.688995731802</v>
      </c>
    </row>
    <row r="14" spans="1:72" ht="15" customHeight="1" x14ac:dyDescent="0.25">
      <c r="A14" s="16" t="s">
        <v>93</v>
      </c>
      <c r="B14" s="17">
        <v>31951.835631264967</v>
      </c>
      <c r="C14" s="17">
        <v>33276.34663759017</v>
      </c>
      <c r="D14" s="17">
        <v>31834.082926720559</v>
      </c>
      <c r="E14" s="17">
        <v>35922.035804424318</v>
      </c>
      <c r="F14" s="17">
        <v>34060.233070921124</v>
      </c>
      <c r="G14" s="17">
        <v>34313.848446495431</v>
      </c>
      <c r="H14" s="17">
        <v>37491.930340747007</v>
      </c>
      <c r="I14" s="17">
        <v>41763.97714183644</v>
      </c>
      <c r="J14" s="17">
        <v>36568.945275998965</v>
      </c>
      <c r="K14" s="17">
        <v>36050.928663518484</v>
      </c>
      <c r="L14" s="17">
        <v>38014.409471561987</v>
      </c>
      <c r="M14" s="17">
        <v>37618.088588920546</v>
      </c>
      <c r="N14" s="17">
        <v>36246.146568769138</v>
      </c>
      <c r="O14" s="17">
        <v>38496.411255026207</v>
      </c>
      <c r="P14" s="17">
        <v>38400.139634407853</v>
      </c>
      <c r="Q14" s="17">
        <v>38820.212541796769</v>
      </c>
      <c r="R14" s="17">
        <v>37758.974429116228</v>
      </c>
      <c r="S14" s="17">
        <v>40085.016267041923</v>
      </c>
      <c r="T14" s="17">
        <v>40913.516836667033</v>
      </c>
      <c r="U14" s="17">
        <v>43507.838467174814</v>
      </c>
      <c r="V14" s="17">
        <v>39404.728048780365</v>
      </c>
      <c r="W14" s="17">
        <v>39802.576681453851</v>
      </c>
      <c r="X14" s="17">
        <v>41410.155483957889</v>
      </c>
      <c r="Y14" s="17">
        <v>44517.708785807881</v>
      </c>
      <c r="Z14" s="17">
        <v>41656.288146564999</v>
      </c>
      <c r="AA14" s="17">
        <v>40864.683277377131</v>
      </c>
      <c r="AB14" s="17">
        <v>41686.858081487349</v>
      </c>
      <c r="AC14" s="17">
        <v>44338.872494570533</v>
      </c>
      <c r="AD14" s="17">
        <v>41843.812993627398</v>
      </c>
      <c r="AE14" s="17">
        <v>41446.141396283107</v>
      </c>
      <c r="AF14" s="17">
        <v>42066.724901368623</v>
      </c>
      <c r="AG14" s="17">
        <v>44193.967708720877</v>
      </c>
      <c r="AH14" s="17">
        <v>42570.84315062697</v>
      </c>
      <c r="AI14" s="17">
        <v>42547.662426952244</v>
      </c>
      <c r="AJ14" s="17">
        <v>41974.523610078766</v>
      </c>
      <c r="AK14" s="17">
        <v>46817.784812341975</v>
      </c>
      <c r="AL14" s="17">
        <v>45322.814892421949</v>
      </c>
      <c r="AM14" s="17">
        <v>44821.788850785051</v>
      </c>
      <c r="AN14" s="17">
        <v>45619.509896320858</v>
      </c>
      <c r="AO14" s="17">
        <v>48637.961360472116</v>
      </c>
      <c r="AP14" s="17">
        <v>49249.824532293824</v>
      </c>
      <c r="AQ14" s="17">
        <v>47124.219958368907</v>
      </c>
      <c r="AR14" s="17">
        <v>47984.689381990742</v>
      </c>
      <c r="AS14" s="17">
        <v>50936.442127346534</v>
      </c>
      <c r="AT14" s="17">
        <v>48745.781841427801</v>
      </c>
      <c r="AU14" s="17">
        <v>49775.039339938718</v>
      </c>
      <c r="AV14" s="17">
        <v>52782.802474090713</v>
      </c>
      <c r="AW14" s="17">
        <v>54682.613344542799</v>
      </c>
      <c r="AX14" s="17">
        <v>52744.595866668162</v>
      </c>
      <c r="AY14" s="17">
        <v>52965.119443143922</v>
      </c>
      <c r="AZ14" s="17">
        <v>56125.113666330799</v>
      </c>
      <c r="BA14" s="17">
        <v>59993.760023857125</v>
      </c>
      <c r="BB14" s="17">
        <v>54443.758019109126</v>
      </c>
      <c r="BC14" s="17">
        <v>35440.675479670652</v>
      </c>
      <c r="BD14" s="17">
        <v>41408.549838844752</v>
      </c>
      <c r="BE14" s="17">
        <v>45026.813662375498</v>
      </c>
      <c r="BF14" s="17">
        <v>41695.394178682931</v>
      </c>
      <c r="BG14" s="17">
        <v>45804.276378597569</v>
      </c>
      <c r="BH14" s="17">
        <v>48577.630627629085</v>
      </c>
      <c r="BI14" s="17">
        <v>55191.552815090414</v>
      </c>
      <c r="BJ14" s="17">
        <v>53668.947918823185</v>
      </c>
      <c r="BK14" s="17">
        <v>56200.722935351718</v>
      </c>
      <c r="BL14" s="17">
        <v>61357.831350015382</v>
      </c>
      <c r="BM14" s="17">
        <v>64400.157795809719</v>
      </c>
      <c r="BN14" s="17">
        <v>61949.402375961261</v>
      </c>
      <c r="BO14" s="17">
        <v>61031.654863113865</v>
      </c>
      <c r="BP14" s="17">
        <v>64893.640691463072</v>
      </c>
      <c r="BQ14" s="17">
        <v>70080.312517870756</v>
      </c>
      <c r="BR14" s="17">
        <v>70124.019892337441</v>
      </c>
      <c r="BS14" s="17">
        <v>67274.459749441245</v>
      </c>
      <c r="BT14" s="17">
        <v>68634.455155142408</v>
      </c>
    </row>
    <row r="15" spans="1:72" ht="15" customHeight="1" x14ac:dyDescent="0.2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</row>
    <row r="16" spans="1:72" ht="15" customHeight="1" x14ac:dyDescent="0.25">
      <c r="A16" s="20" t="s">
        <v>94</v>
      </c>
      <c r="B16" s="20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</row>
    <row r="17" spans="1:72" ht="15" customHeight="1" x14ac:dyDescent="0.25">
      <c r="A17" s="24" t="s">
        <v>95</v>
      </c>
      <c r="B17" s="25"/>
      <c r="C17" s="26"/>
      <c r="D17" s="26"/>
      <c r="E17" s="26"/>
      <c r="F17" s="26">
        <f t="shared" ref="F17:BM21" si="0">+(F3/B3-1)*100</f>
        <v>9.8801333365276847</v>
      </c>
      <c r="G17" s="26">
        <f t="shared" si="0"/>
        <v>2.9816805067059526</v>
      </c>
      <c r="H17" s="26">
        <f t="shared" si="0"/>
        <v>11.825234430475028</v>
      </c>
      <c r="I17" s="26">
        <f t="shared" si="0"/>
        <v>2.5990414132938344</v>
      </c>
      <c r="J17" s="26">
        <f t="shared" si="0"/>
        <v>1.0541591643403514</v>
      </c>
      <c r="K17" s="26">
        <f t="shared" si="0"/>
        <v>16.418686719181387</v>
      </c>
      <c r="L17" s="26">
        <f t="shared" si="0"/>
        <v>4.9996436640234121</v>
      </c>
      <c r="M17" s="26">
        <f t="shared" si="0"/>
        <v>4.6248823108494985</v>
      </c>
      <c r="N17" s="26">
        <f t="shared" si="0"/>
        <v>-5.9777146044004414E-2</v>
      </c>
      <c r="O17" s="26">
        <f t="shared" si="0"/>
        <v>1.4411428089048828</v>
      </c>
      <c r="P17" s="26">
        <f t="shared" si="0"/>
        <v>2.3251731163229206</v>
      </c>
      <c r="Q17" s="26">
        <f t="shared" si="0"/>
        <v>1.1265242246988549</v>
      </c>
      <c r="R17" s="26">
        <f t="shared" si="0"/>
        <v>7.662183848841897</v>
      </c>
      <c r="S17" s="26">
        <f t="shared" si="0"/>
        <v>1.2504097118349877</v>
      </c>
      <c r="T17" s="26">
        <f t="shared" si="0"/>
        <v>5.6242890685860081</v>
      </c>
      <c r="U17" s="26">
        <f t="shared" si="0"/>
        <v>11.828415238020629</v>
      </c>
      <c r="V17" s="26">
        <f t="shared" si="0"/>
        <v>5.065684239681767</v>
      </c>
      <c r="W17" s="26">
        <f t="shared" si="0"/>
        <v>3.536316105719739</v>
      </c>
      <c r="X17" s="26">
        <f t="shared" si="0"/>
        <v>0.19213719865867063</v>
      </c>
      <c r="Y17" s="26">
        <f t="shared" si="0"/>
        <v>1.8085748856253137</v>
      </c>
      <c r="Z17" s="26">
        <f t="shared" si="0"/>
        <v>8.1856498940628732</v>
      </c>
      <c r="AA17" s="26">
        <f t="shared" si="0"/>
        <v>0.22880404956469036</v>
      </c>
      <c r="AB17" s="26">
        <f t="shared" si="0"/>
        <v>2.1033914356332284</v>
      </c>
      <c r="AC17" s="26">
        <f t="shared" si="0"/>
        <v>1.2858893084560119</v>
      </c>
      <c r="AD17" s="26">
        <f t="shared" si="0"/>
        <v>-1.3607867274734509</v>
      </c>
      <c r="AE17" s="26">
        <f t="shared" si="0"/>
        <v>0.2520134495723525</v>
      </c>
      <c r="AF17" s="26">
        <f t="shared" si="0"/>
        <v>4.5786705136887873</v>
      </c>
      <c r="AG17" s="26">
        <f t="shared" si="0"/>
        <v>2.0988122209108839</v>
      </c>
      <c r="AH17" s="26">
        <f t="shared" si="0"/>
        <v>-0.52761316960726612</v>
      </c>
      <c r="AI17" s="26">
        <f t="shared" si="0"/>
        <v>4.1172249001727224</v>
      </c>
      <c r="AJ17" s="26">
        <f t="shared" si="0"/>
        <v>0.43617434937490707</v>
      </c>
      <c r="AK17" s="26">
        <f t="shared" si="0"/>
        <v>7.0297989866680011</v>
      </c>
      <c r="AL17" s="26">
        <f t="shared" si="0"/>
        <v>13.776007529363632</v>
      </c>
      <c r="AM17" s="26">
        <f t="shared" si="0"/>
        <v>10.441513477678344</v>
      </c>
      <c r="AN17" s="26">
        <f t="shared" si="0"/>
        <v>7.1531849298193562</v>
      </c>
      <c r="AO17" s="26">
        <f t="shared" si="0"/>
        <v>3.4022951144628388</v>
      </c>
      <c r="AP17" s="26">
        <f t="shared" si="0"/>
        <v>11.430910283580209</v>
      </c>
      <c r="AQ17" s="26">
        <f t="shared" si="0"/>
        <v>13.942371795929098</v>
      </c>
      <c r="AR17" s="26">
        <f t="shared" si="0"/>
        <v>6.8748381975834549</v>
      </c>
      <c r="AS17" s="26">
        <f t="shared" si="0"/>
        <v>5.7282148166536873</v>
      </c>
      <c r="AT17" s="26">
        <f t="shared" si="0"/>
        <v>0.15621765039250946</v>
      </c>
      <c r="AU17" s="26">
        <f t="shared" si="0"/>
        <v>1.9169931227093207</v>
      </c>
      <c r="AV17" s="26">
        <f t="shared" si="0"/>
        <v>10.172763325984292</v>
      </c>
      <c r="AW17" s="26">
        <f t="shared" si="0"/>
        <v>9.7693899393233465</v>
      </c>
      <c r="AX17" s="26">
        <f t="shared" si="0"/>
        <v>3.8351800587438145</v>
      </c>
      <c r="AY17" s="26">
        <f t="shared" si="0"/>
        <v>5.9638815219673846</v>
      </c>
      <c r="AZ17" s="26">
        <f t="shared" si="0"/>
        <v>7.9234278569859873</v>
      </c>
      <c r="BA17" s="26">
        <f t="shared" si="0"/>
        <v>12.930760037274869</v>
      </c>
      <c r="BB17" s="26">
        <f t="shared" si="0"/>
        <v>17.832229190922799</v>
      </c>
      <c r="BC17" s="26">
        <f t="shared" si="0"/>
        <v>-21.441714116371948</v>
      </c>
      <c r="BD17" s="26">
        <f t="shared" si="0"/>
        <v>-16.539925016204226</v>
      </c>
      <c r="BE17" s="26">
        <f t="shared" si="0"/>
        <v>-15.099829149779143</v>
      </c>
      <c r="BF17" s="26">
        <f t="shared" si="0"/>
        <v>-19.84662931200436</v>
      </c>
      <c r="BG17" s="26">
        <f t="shared" si="0"/>
        <v>29.253934936690527</v>
      </c>
      <c r="BH17" s="26">
        <f t="shared" si="0"/>
        <v>22.755905707389388</v>
      </c>
      <c r="BI17" s="26">
        <f t="shared" si="0"/>
        <v>24.714024875541373</v>
      </c>
      <c r="BJ17" s="26">
        <f t="shared" si="0"/>
        <v>28.921001977875971</v>
      </c>
      <c r="BK17" s="26">
        <f t="shared" si="0"/>
        <v>21.117336834811805</v>
      </c>
      <c r="BL17" s="26">
        <f t="shared" si="0"/>
        <v>15.899847698875336</v>
      </c>
      <c r="BM17" s="26">
        <f t="shared" si="0"/>
        <v>9.5697187657386884</v>
      </c>
      <c r="BN17" s="26">
        <f t="shared" ref="BN17:BT20" si="1">+(BN3/BJ3-1)*100</f>
        <v>12.091478924832177</v>
      </c>
      <c r="BO17" s="26">
        <f t="shared" si="1"/>
        <v>6.7796825759950385</v>
      </c>
      <c r="BP17" s="26">
        <f t="shared" si="1"/>
        <v>11.615922381872657</v>
      </c>
      <c r="BQ17" s="26">
        <f t="shared" si="1"/>
        <v>8.296194340460584</v>
      </c>
      <c r="BR17" s="26">
        <f t="shared" si="1"/>
        <v>8.9030799233802185</v>
      </c>
      <c r="BS17" s="26">
        <f t="shared" si="1"/>
        <v>7.6011425551204326</v>
      </c>
      <c r="BT17" s="26">
        <f t="shared" si="1"/>
        <v>2.2865114900403993</v>
      </c>
    </row>
    <row r="18" spans="1:72" ht="15" customHeight="1" x14ac:dyDescent="0.25">
      <c r="A18" s="12" t="s">
        <v>84</v>
      </c>
      <c r="C18" s="27"/>
      <c r="D18" s="27"/>
      <c r="E18" s="27"/>
      <c r="F18" s="27">
        <f t="shared" si="0"/>
        <v>9.1788197881447431</v>
      </c>
      <c r="G18" s="27">
        <f t="shared" si="0"/>
        <v>1.2219825764349546</v>
      </c>
      <c r="H18" s="27">
        <f t="shared" si="0"/>
        <v>10.776410420905114</v>
      </c>
      <c r="I18" s="27">
        <f t="shared" si="0"/>
        <v>5.576729418164339</v>
      </c>
      <c r="J18" s="27">
        <f t="shared" si="0"/>
        <v>0.50281290777964838</v>
      </c>
      <c r="K18" s="27">
        <f t="shared" si="0"/>
        <v>16.833727664633315</v>
      </c>
      <c r="L18" s="27">
        <f t="shared" si="0"/>
        <v>7.1296594696541371</v>
      </c>
      <c r="M18" s="27">
        <f t="shared" si="0"/>
        <v>0.31725007776635117</v>
      </c>
      <c r="N18" s="27">
        <f t="shared" si="0"/>
        <v>-1.497759488521333</v>
      </c>
      <c r="O18" s="27">
        <f t="shared" si="0"/>
        <v>0.36929939578300708</v>
      </c>
      <c r="P18" s="27">
        <f t="shared" si="0"/>
        <v>0.93194758788937015</v>
      </c>
      <c r="Q18" s="27">
        <f t="shared" si="0"/>
        <v>2.3574486622715218</v>
      </c>
      <c r="R18" s="27">
        <f t="shared" si="0"/>
        <v>4.5583106135167695</v>
      </c>
      <c r="S18" s="27">
        <f t="shared" si="0"/>
        <v>4.090445881588245E-2</v>
      </c>
      <c r="T18" s="27">
        <f t="shared" si="0"/>
        <v>7.1328734754216416</v>
      </c>
      <c r="U18" s="27">
        <f t="shared" si="0"/>
        <v>13.70917125078841</v>
      </c>
      <c r="V18" s="27">
        <f t="shared" si="0"/>
        <v>9.5271129554453271</v>
      </c>
      <c r="W18" s="27">
        <f t="shared" si="0"/>
        <v>6.3759374467405872</v>
      </c>
      <c r="X18" s="27">
        <f t="shared" si="0"/>
        <v>2.9654066357789333</v>
      </c>
      <c r="Y18" s="27">
        <f t="shared" si="0"/>
        <v>2.4180370741660351</v>
      </c>
      <c r="Z18" s="27">
        <f t="shared" si="0"/>
        <v>9.14555478268535</v>
      </c>
      <c r="AA18" s="27">
        <f t="shared" si="0"/>
        <v>-1.0946342872444559</v>
      </c>
      <c r="AB18" s="27">
        <f t="shared" si="0"/>
        <v>2.9395949000326826</v>
      </c>
      <c r="AC18" s="27">
        <f t="shared" si="0"/>
        <v>0.15283270846480068</v>
      </c>
      <c r="AD18" s="27">
        <f t="shared" si="0"/>
        <v>-4.3261966155875413</v>
      </c>
      <c r="AE18" s="27">
        <f t="shared" si="0"/>
        <v>-1.8688380422325568</v>
      </c>
      <c r="AF18" s="27">
        <f t="shared" si="0"/>
        <v>1.9368043872739049</v>
      </c>
      <c r="AG18" s="27">
        <f t="shared" si="0"/>
        <v>4.0258873711202403</v>
      </c>
      <c r="AH18" s="27">
        <f t="shared" si="0"/>
        <v>-1.75450090438527</v>
      </c>
      <c r="AI18" s="27">
        <f t="shared" si="0"/>
        <v>3.5040992018998907</v>
      </c>
      <c r="AJ18" s="27">
        <f t="shared" si="0"/>
        <v>1.4578184659952198</v>
      </c>
      <c r="AK18" s="27">
        <f t="shared" si="0"/>
        <v>5.2445385263218292</v>
      </c>
      <c r="AL18" s="27">
        <f t="shared" si="0"/>
        <v>15.907740656355585</v>
      </c>
      <c r="AM18" s="27">
        <f t="shared" si="0"/>
        <v>13.72457074934994</v>
      </c>
      <c r="AN18" s="27">
        <f t="shared" si="0"/>
        <v>6.5962832314999664</v>
      </c>
      <c r="AO18" s="27">
        <f t="shared" si="0"/>
        <v>4.7772050032516722</v>
      </c>
      <c r="AP18" s="27">
        <f t="shared" si="0"/>
        <v>17.50302194023574</v>
      </c>
      <c r="AQ18" s="27">
        <f t="shared" si="0"/>
        <v>19.801876069023216</v>
      </c>
      <c r="AR18" s="27">
        <f t="shared" si="0"/>
        <v>8.3656026638018623</v>
      </c>
      <c r="AS18" s="27">
        <f t="shared" si="0"/>
        <v>10.236728762103443</v>
      </c>
      <c r="AT18" s="27">
        <f t="shared" si="0"/>
        <v>-0.90918648409239466</v>
      </c>
      <c r="AU18" s="27">
        <f t="shared" si="0"/>
        <v>-2.3081114184730911E-2</v>
      </c>
      <c r="AV18" s="27">
        <f t="shared" si="0"/>
        <v>11.499989909044928</v>
      </c>
      <c r="AW18" s="27">
        <f t="shared" si="0"/>
        <v>9.6907000937481946</v>
      </c>
      <c r="AX18" s="27">
        <f t="shared" si="0"/>
        <v>0.27093730233305191</v>
      </c>
      <c r="AY18" s="27">
        <f t="shared" si="0"/>
        <v>3.6142867292453973</v>
      </c>
      <c r="AZ18" s="27">
        <f t="shared" si="0"/>
        <v>6.1167946609125057</v>
      </c>
      <c r="BA18" s="27">
        <f t="shared" si="0"/>
        <v>10.311515177036167</v>
      </c>
      <c r="BB18" s="27">
        <f t="shared" si="0"/>
        <v>22.834272420309599</v>
      </c>
      <c r="BC18" s="27">
        <f t="shared" si="0"/>
        <v>-28.517622451235535</v>
      </c>
      <c r="BD18" s="27">
        <f t="shared" si="0"/>
        <v>-23.055095813586234</v>
      </c>
      <c r="BE18" s="27">
        <f t="shared" si="0"/>
        <v>-20.857998625024642</v>
      </c>
      <c r="BF18" s="27">
        <f t="shared" si="0"/>
        <v>-29.383293263563271</v>
      </c>
      <c r="BG18" s="27">
        <f t="shared" si="0"/>
        <v>34.439867233101282</v>
      </c>
      <c r="BH18" s="27">
        <f t="shared" si="0"/>
        <v>28.022936806764175</v>
      </c>
      <c r="BI18" s="27">
        <f t="shared" si="0"/>
        <v>33.10932341449746</v>
      </c>
      <c r="BJ18" s="27">
        <f t="shared" si="0"/>
        <v>40.668609344760576</v>
      </c>
      <c r="BK18" s="27">
        <f t="shared" si="0"/>
        <v>28.261170592760454</v>
      </c>
      <c r="BL18" s="27">
        <f t="shared" si="0"/>
        <v>19.352601918350331</v>
      </c>
      <c r="BM18" s="27">
        <f t="shared" si="0"/>
        <v>10.44024031213544</v>
      </c>
      <c r="BN18" s="27">
        <f t="shared" si="1"/>
        <v>12.53003844440348</v>
      </c>
      <c r="BO18" s="27">
        <f t="shared" si="1"/>
        <v>7.0819690268153268</v>
      </c>
      <c r="BP18" s="27">
        <f t="shared" si="1"/>
        <v>13.374123525391957</v>
      </c>
      <c r="BQ18" s="27">
        <f t="shared" si="1"/>
        <v>9.4530675648871743</v>
      </c>
      <c r="BR18" s="27">
        <f t="shared" si="1"/>
        <v>10.862619325521283</v>
      </c>
      <c r="BS18" s="27">
        <f t="shared" si="1"/>
        <v>6.6854706590371737</v>
      </c>
      <c r="BT18" s="27">
        <f t="shared" si="1"/>
        <v>3.9404281274173725</v>
      </c>
    </row>
    <row r="19" spans="1:72" ht="15" customHeight="1" x14ac:dyDescent="0.25">
      <c r="A19" s="84" t="s">
        <v>143</v>
      </c>
      <c r="B19" s="15"/>
      <c r="C19" s="28"/>
      <c r="D19" s="28"/>
      <c r="E19" s="28"/>
      <c r="F19" s="28">
        <f t="shared" si="0"/>
        <v>12.57962629580447</v>
      </c>
      <c r="G19" s="28">
        <f t="shared" si="0"/>
        <v>9.2510793971231529</v>
      </c>
      <c r="H19" s="28">
        <f t="shared" si="0"/>
        <v>15.009238101095113</v>
      </c>
      <c r="I19" s="28">
        <f t="shared" si="0"/>
        <v>-5.4327729230559951</v>
      </c>
      <c r="J19" s="28">
        <f t="shared" si="0"/>
        <v>3.1122900641443074</v>
      </c>
      <c r="K19" s="28">
        <f t="shared" si="0"/>
        <v>15.048663820537911</v>
      </c>
      <c r="L19" s="28">
        <f t="shared" si="0"/>
        <v>-1.2286391823629561</v>
      </c>
      <c r="M19" s="28">
        <f t="shared" si="0"/>
        <v>17.596694040936043</v>
      </c>
      <c r="N19" s="28">
        <f t="shared" si="0"/>
        <v>5.1722489408421168</v>
      </c>
      <c r="O19" s="28">
        <f t="shared" si="0"/>
        <v>5.0341234727478312</v>
      </c>
      <c r="P19" s="28">
        <f t="shared" si="0"/>
        <v>6.7437825115465921</v>
      </c>
      <c r="Q19" s="28">
        <f t="shared" si="0"/>
        <v>-2.0355635311656406</v>
      </c>
      <c r="R19" s="28">
        <f t="shared" si="0"/>
        <v>18.239251248202713</v>
      </c>
      <c r="S19" s="28">
        <f t="shared" si="0"/>
        <v>5.1247857728515367</v>
      </c>
      <c r="T19" s="28">
        <f t="shared" si="0"/>
        <v>1.1003174898098989</v>
      </c>
      <c r="U19" s="28">
        <f t="shared" si="0"/>
        <v>6.7803379992567692</v>
      </c>
      <c r="V19" s="28">
        <f t="shared" si="0"/>
        <v>-8.3784283453913311</v>
      </c>
      <c r="W19" s="28">
        <f t="shared" si="0"/>
        <v>-5.1198768921023374</v>
      </c>
      <c r="X19" s="28">
        <f t="shared" si="0"/>
        <v>-8.62063518083297</v>
      </c>
      <c r="Y19" s="28">
        <f t="shared" si="0"/>
        <v>6.6589519832915833E-2</v>
      </c>
      <c r="Z19" s="28">
        <f t="shared" si="0"/>
        <v>4.7277669394788724</v>
      </c>
      <c r="AA19" s="28">
        <f t="shared" si="0"/>
        <v>4.7519267714205782</v>
      </c>
      <c r="AB19" s="28">
        <f t="shared" si="0"/>
        <v>-0.89077304522542367</v>
      </c>
      <c r="AC19" s="28">
        <f t="shared" si="0"/>
        <v>4.6005317727086714</v>
      </c>
      <c r="AD19" s="28">
        <f t="shared" si="0"/>
        <v>9.7721829463680798</v>
      </c>
      <c r="AE19" s="28">
        <f t="shared" si="0"/>
        <v>7.0958992235689688</v>
      </c>
      <c r="AF19" s="28">
        <f t="shared" si="0"/>
        <v>14.403903649074357</v>
      </c>
      <c r="AG19" s="28">
        <f t="shared" si="0"/>
        <v>-3.2989416939323002</v>
      </c>
      <c r="AH19" s="28">
        <f t="shared" si="0"/>
        <v>3.4868904874481021</v>
      </c>
      <c r="AI19" s="28">
        <f t="shared" si="0"/>
        <v>5.9301343483783464</v>
      </c>
      <c r="AJ19" s="28">
        <f t="shared" si="0"/>
        <v>-2.94931823888398</v>
      </c>
      <c r="AK19" s="28">
        <f t="shared" si="0"/>
        <v>12.409104598697862</v>
      </c>
      <c r="AL19" s="28">
        <f t="shared" si="0"/>
        <v>7.1540377760187956</v>
      </c>
      <c r="AM19" s="28">
        <f t="shared" si="0"/>
        <v>0.95638803549653595</v>
      </c>
      <c r="AN19" s="28">
        <f t="shared" si="0"/>
        <v>9.0824313393526026</v>
      </c>
      <c r="AO19" s="28">
        <f t="shared" si="0"/>
        <v>-0.47650095856424102</v>
      </c>
      <c r="AP19" s="28">
        <f t="shared" si="0"/>
        <v>-8.9722765826759314</v>
      </c>
      <c r="AQ19" s="28">
        <f t="shared" si="0"/>
        <v>-5.1274220151163679</v>
      </c>
      <c r="AR19" s="28">
        <f t="shared" si="0"/>
        <v>1.8281619670029281</v>
      </c>
      <c r="AS19" s="28">
        <f t="shared" si="0"/>
        <v>-7.6623008427890715</v>
      </c>
      <c r="AT19" s="28">
        <f t="shared" si="0"/>
        <v>4.7773455707380785</v>
      </c>
      <c r="AU19" s="28">
        <f t="shared" si="0"/>
        <v>9.890078006024039</v>
      </c>
      <c r="AV19" s="28">
        <f t="shared" si="0"/>
        <v>5.3912537637663016</v>
      </c>
      <c r="AW19" s="28">
        <f t="shared" si="0"/>
        <v>10.048406413162937</v>
      </c>
      <c r="AX19" s="28">
        <f t="shared" si="0"/>
        <v>18.455837122065155</v>
      </c>
      <c r="AY19" s="28">
        <f t="shared" si="0"/>
        <v>14.74889186137187</v>
      </c>
      <c r="AZ19" s="28">
        <f t="shared" si="0"/>
        <v>14.809319748716465</v>
      </c>
      <c r="BA19" s="28">
        <f t="shared" si="0"/>
        <v>22.187824831334257</v>
      </c>
      <c r="BB19" s="28">
        <f t="shared" si="0"/>
        <v>0.46359517328038446</v>
      </c>
      <c r="BC19" s="28">
        <f t="shared" si="0"/>
        <v>2.4475430503964946</v>
      </c>
      <c r="BD19" s="28">
        <f t="shared" si="0"/>
        <v>6.4122051928162893</v>
      </c>
      <c r="BE19" s="28">
        <f t="shared" si="0"/>
        <v>3.2729376354417861</v>
      </c>
      <c r="BF19" s="28">
        <f t="shared" si="0"/>
        <v>20.641298017511623</v>
      </c>
      <c r="BG19" s="28">
        <f t="shared" si="0"/>
        <v>17.037493098292742</v>
      </c>
      <c r="BH19" s="28">
        <f t="shared" si="0"/>
        <v>9.3390269178803109</v>
      </c>
      <c r="BI19" s="28">
        <f t="shared" si="0"/>
        <v>4.1860190818376886</v>
      </c>
      <c r="BJ19" s="28">
        <f t="shared" si="0"/>
        <v>-0.27275221989870868</v>
      </c>
      <c r="BK19" s="28">
        <f t="shared" si="0"/>
        <v>1.7864271039102375</v>
      </c>
      <c r="BL19" s="28">
        <f t="shared" si="0"/>
        <v>5.601587530326424</v>
      </c>
      <c r="BM19" s="28">
        <f t="shared" si="0"/>
        <v>6.8502180717759265</v>
      </c>
      <c r="BN19" s="28">
        <f t="shared" si="1"/>
        <v>10.554200872434372</v>
      </c>
      <c r="BO19" s="28">
        <f t="shared" si="1"/>
        <v>5.7489524638920875</v>
      </c>
      <c r="BP19" s="28">
        <f t="shared" si="1"/>
        <v>5.6890142320349613</v>
      </c>
      <c r="BQ19" s="28">
        <f t="shared" si="1"/>
        <v>4.5607063133319192</v>
      </c>
      <c r="BR19" s="28">
        <f t="shared" si="1"/>
        <v>1.9115680007850466</v>
      </c>
      <c r="BS19" s="28">
        <f t="shared" si="1"/>
        <v>10.762739052079716</v>
      </c>
      <c r="BT19" s="28">
        <f t="shared" si="1"/>
        <v>-3.6942619375134655</v>
      </c>
    </row>
    <row r="20" spans="1:72" ht="15" customHeight="1" x14ac:dyDescent="0.25">
      <c r="A20" s="4" t="s">
        <v>96</v>
      </c>
      <c r="C20" s="27"/>
      <c r="D20" s="27"/>
      <c r="E20" s="27"/>
      <c r="F20" s="27">
        <f t="shared" si="0"/>
        <v>-8.9808710293634917</v>
      </c>
      <c r="G20" s="27">
        <f t="shared" si="0"/>
        <v>-11.762220076060427</v>
      </c>
      <c r="H20" s="27">
        <f t="shared" si="0"/>
        <v>13.726344018860592</v>
      </c>
      <c r="I20" s="27">
        <f t="shared" si="0"/>
        <v>37.363398543005147</v>
      </c>
      <c r="J20" s="27">
        <f t="shared" si="0"/>
        <v>38.998611703331434</v>
      </c>
      <c r="K20" s="27">
        <f t="shared" si="0"/>
        <v>-4.5383822075383051</v>
      </c>
      <c r="L20" s="27">
        <f t="shared" si="0"/>
        <v>-14.334346927772456</v>
      </c>
      <c r="M20" s="27">
        <f t="shared" si="0"/>
        <v>-36.639698002703724</v>
      </c>
      <c r="N20" s="27">
        <f t="shared" si="0"/>
        <v>-8.1274353315709096</v>
      </c>
      <c r="O20" s="27">
        <f t="shared" si="0"/>
        <v>22.473995674832526</v>
      </c>
      <c r="P20" s="27">
        <f t="shared" si="0"/>
        <v>9.6265152547472468</v>
      </c>
      <c r="Q20" s="27">
        <f t="shared" si="0"/>
        <v>26.182903150303961</v>
      </c>
      <c r="R20" s="27">
        <f t="shared" si="0"/>
        <v>6.0386847344163774</v>
      </c>
      <c r="S20" s="27">
        <f t="shared" si="0"/>
        <v>17.903243698458105</v>
      </c>
      <c r="T20" s="27">
        <f t="shared" si="0"/>
        <v>8.519615532233594</v>
      </c>
      <c r="U20" s="27">
        <f t="shared" si="0"/>
        <v>-5.556800727335764</v>
      </c>
      <c r="V20" s="27">
        <f t="shared" si="0"/>
        <v>-17.334604604764071</v>
      </c>
      <c r="W20" s="27">
        <f t="shared" si="0"/>
        <v>-32.931533592963206</v>
      </c>
      <c r="X20" s="27">
        <f t="shared" si="0"/>
        <v>-11.818297639059871</v>
      </c>
      <c r="Y20" s="27">
        <f t="shared" si="0"/>
        <v>-16.33075772250767</v>
      </c>
      <c r="Z20" s="27">
        <f t="shared" si="0"/>
        <v>-27.652007000591581</v>
      </c>
      <c r="AA20" s="27">
        <f t="shared" si="0"/>
        <v>1.5237046090518902</v>
      </c>
      <c r="AB20" s="27">
        <f t="shared" si="0"/>
        <v>-22.104994168371238</v>
      </c>
      <c r="AC20" s="27">
        <f t="shared" si="0"/>
        <v>-2.8833536113930802</v>
      </c>
      <c r="AD20" s="27">
        <f t="shared" si="0"/>
        <v>26.45085528140363</v>
      </c>
      <c r="AE20" s="27">
        <f t="shared" si="0"/>
        <v>11.012168769129849</v>
      </c>
      <c r="AF20" s="27">
        <f t="shared" si="0"/>
        <v>42.602333004041128</v>
      </c>
      <c r="AG20" s="27">
        <f t="shared" si="0"/>
        <v>-5.1667708592635808</v>
      </c>
      <c r="AH20" s="27">
        <f t="shared" si="0"/>
        <v>4.363596469606712</v>
      </c>
      <c r="AI20" s="27">
        <f t="shared" si="0"/>
        <v>-0.22443381427650344</v>
      </c>
      <c r="AJ20" s="27">
        <f t="shared" si="0"/>
        <v>-42.817446751629859</v>
      </c>
      <c r="AK20" s="27">
        <f t="shared" si="0"/>
        <v>-5.3885204633714379</v>
      </c>
      <c r="AL20" s="27">
        <f t="shared" si="0"/>
        <v>-28.841124599430469</v>
      </c>
      <c r="AM20" s="27">
        <f t="shared" si="0"/>
        <v>-10.28527934060447</v>
      </c>
      <c r="AN20" s="27">
        <f t="shared" si="0"/>
        <v>59.78199770108985</v>
      </c>
      <c r="AO20" s="27">
        <f t="shared" si="0"/>
        <v>4.2643511863031947</v>
      </c>
      <c r="AP20" s="27">
        <f t="shared" si="0"/>
        <v>15.656929278512566</v>
      </c>
      <c r="AQ20" s="27">
        <f t="shared" si="0"/>
        <v>0.27542265422861867</v>
      </c>
      <c r="AR20" s="27">
        <f t="shared" si="0"/>
        <v>-0.10572146019696138</v>
      </c>
      <c r="AS20" s="27">
        <f t="shared" si="0"/>
        <v>23.310929132458202</v>
      </c>
      <c r="AT20" s="27">
        <f t="shared" si="0"/>
        <v>-19.732755521337463</v>
      </c>
      <c r="AU20" s="27">
        <f t="shared" si="0"/>
        <v>11.861398096235298</v>
      </c>
      <c r="AV20" s="27">
        <f t="shared" si="0"/>
        <v>13.582744766393073</v>
      </c>
      <c r="AW20" s="27">
        <f t="shared" si="0"/>
        <v>-14.032120464116204</v>
      </c>
      <c r="AX20" s="27">
        <f t="shared" si="0"/>
        <v>21.708069556514765</v>
      </c>
      <c r="AY20" s="27">
        <f t="shared" si="0"/>
        <v>-11.601620226810427</v>
      </c>
      <c r="AZ20" s="27">
        <f t="shared" si="0"/>
        <v>-12.096183422070162</v>
      </c>
      <c r="BA20" s="27">
        <f t="shared" si="0"/>
        <v>-18.58915685327479</v>
      </c>
      <c r="BB20" s="27">
        <f t="shared" si="0"/>
        <v>-35.599563582915081</v>
      </c>
      <c r="BC20" s="27">
        <f t="shared" si="0"/>
        <v>-11.202149061390932</v>
      </c>
      <c r="BD20" s="27">
        <f t="shared" si="0"/>
        <v>6.1714060681638205</v>
      </c>
      <c r="BE20" s="27">
        <f t="shared" si="0"/>
        <v>31.866795085652534</v>
      </c>
      <c r="BF20" s="27">
        <f t="shared" si="0"/>
        <v>98.191745583924785</v>
      </c>
      <c r="BG20" s="27">
        <f t="shared" si="0"/>
        <v>16.402224132288733</v>
      </c>
      <c r="BH20" s="27">
        <f t="shared" si="0"/>
        <v>-18.332103537322443</v>
      </c>
      <c r="BI20" s="27">
        <f t="shared" si="0"/>
        <v>-25.927460555290804</v>
      </c>
      <c r="BJ20" s="27">
        <f t="shared" si="0"/>
        <v>-42.890205237714859</v>
      </c>
      <c r="BK20" s="27">
        <f t="shared" si="0"/>
        <v>-13.121685306863373</v>
      </c>
      <c r="BL20" s="27">
        <f t="shared" si="0"/>
        <v>25.842011286756229</v>
      </c>
      <c r="BM20" s="27">
        <f t="shared" si="0"/>
        <v>25.389258403189707</v>
      </c>
      <c r="BN20" s="27">
        <f t="shared" si="1"/>
        <v>56.07312650553353</v>
      </c>
      <c r="BO20" s="27">
        <f t="shared" si="1"/>
        <v>-1.5411969116421953</v>
      </c>
      <c r="BP20" s="27">
        <f t="shared" si="1"/>
        <v>-3.7209734480102563</v>
      </c>
      <c r="BQ20" s="27">
        <f t="shared" si="1"/>
        <v>-23.85320116551236</v>
      </c>
      <c r="BR20" s="27">
        <f t="shared" si="1"/>
        <v>-19.020151974988476</v>
      </c>
      <c r="BS20" s="27">
        <f t="shared" si="1"/>
        <v>9.4004102715097524</v>
      </c>
      <c r="BT20" s="27">
        <f t="shared" si="1"/>
        <v>-19.903182122060826</v>
      </c>
    </row>
    <row r="21" spans="1:72" ht="15" customHeight="1" x14ac:dyDescent="0.25">
      <c r="A21" s="15" t="s">
        <v>97</v>
      </c>
      <c r="B21" s="15"/>
      <c r="C21" s="28"/>
      <c r="D21" s="28"/>
      <c r="E21" s="28"/>
      <c r="F21" s="28">
        <f t="shared" si="0"/>
        <v>23.506273594088189</v>
      </c>
      <c r="G21" s="28">
        <f t="shared" si="0"/>
        <v>9.832401262373768</v>
      </c>
      <c r="H21" s="28">
        <f t="shared" si="0"/>
        <v>22.04906468686778</v>
      </c>
      <c r="I21" s="28">
        <f t="shared" si="0"/>
        <v>-0.16570346674855685</v>
      </c>
      <c r="J21" s="28">
        <f t="shared" si="0"/>
        <v>-21.409086850373129</v>
      </c>
      <c r="K21" s="28">
        <f t="shared" si="0"/>
        <v>-15.334883538661259</v>
      </c>
      <c r="L21" s="28">
        <f t="shared" si="0"/>
        <v>-10.110019964637774</v>
      </c>
      <c r="M21" s="28">
        <f t="shared" si="0"/>
        <v>-13.055956969035897</v>
      </c>
      <c r="N21" s="28">
        <f t="shared" si="0"/>
        <v>3.2256180846156779</v>
      </c>
      <c r="O21" s="28">
        <f t="shared" si="0"/>
        <v>1.3805095141329105</v>
      </c>
      <c r="P21" s="28">
        <f t="shared" si="0"/>
        <v>10.039796591419204</v>
      </c>
      <c r="Q21" s="28">
        <f t="shared" si="0"/>
        <v>12.58474652852437</v>
      </c>
      <c r="R21" s="28">
        <f t="shared" si="0"/>
        <v>10.795449337852947</v>
      </c>
      <c r="S21" s="28">
        <f t="shared" si="0"/>
        <v>11.108417866767994</v>
      </c>
      <c r="T21" s="28">
        <f t="shared" si="0"/>
        <v>18.745029549871827</v>
      </c>
      <c r="U21" s="28">
        <f t="shared" ref="U21:BT25" si="2">+(U7/Q7-1)*100</f>
        <v>21.760968207778376</v>
      </c>
      <c r="V21" s="28">
        <f t="shared" si="2"/>
        <v>26.057199742780178</v>
      </c>
      <c r="W21" s="28">
        <f t="shared" si="2"/>
        <v>28.99684982643922</v>
      </c>
      <c r="X21" s="28">
        <f t="shared" si="2"/>
        <v>12.176131021316806</v>
      </c>
      <c r="Y21" s="28">
        <f t="shared" si="2"/>
        <v>1.3062812473981777</v>
      </c>
      <c r="Z21" s="28">
        <f t="shared" si="2"/>
        <v>3.2483486885300783</v>
      </c>
      <c r="AA21" s="28">
        <f t="shared" si="2"/>
        <v>-1.6903021361696413</v>
      </c>
      <c r="AB21" s="28">
        <f t="shared" si="2"/>
        <v>-0.56746375334474353</v>
      </c>
      <c r="AC21" s="28">
        <f t="shared" si="2"/>
        <v>8.0761811339102216</v>
      </c>
      <c r="AD21" s="28">
        <f t="shared" si="2"/>
        <v>0.31418287457924965</v>
      </c>
      <c r="AE21" s="28">
        <f t="shared" si="2"/>
        <v>-5.7298527697016048</v>
      </c>
      <c r="AF21" s="28">
        <f t="shared" si="2"/>
        <v>-13.108902250030285</v>
      </c>
      <c r="AG21" s="28">
        <f t="shared" si="2"/>
        <v>17.17137210488908</v>
      </c>
      <c r="AH21" s="28">
        <f t="shared" si="2"/>
        <v>19.152501086965646</v>
      </c>
      <c r="AI21" s="28">
        <f t="shared" si="2"/>
        <v>15.207297063021198</v>
      </c>
      <c r="AJ21" s="28">
        <f t="shared" si="2"/>
        <v>29.544646124178243</v>
      </c>
      <c r="AK21" s="28">
        <f t="shared" si="2"/>
        <v>-4.4813041431110534</v>
      </c>
      <c r="AL21" s="28">
        <f t="shared" si="2"/>
        <v>9.8644069751307573</v>
      </c>
      <c r="AM21" s="28">
        <f t="shared" si="2"/>
        <v>2.2108607197211194</v>
      </c>
      <c r="AN21" s="28">
        <f t="shared" si="2"/>
        <v>8.9473011080398734E-2</v>
      </c>
      <c r="AO21" s="28">
        <f t="shared" si="2"/>
        <v>14.777874124624301</v>
      </c>
      <c r="AP21" s="28">
        <f t="shared" si="2"/>
        <v>11.009253189618008</v>
      </c>
      <c r="AQ21" s="28">
        <f t="shared" si="2"/>
        <v>0.95713409999362842</v>
      </c>
      <c r="AR21" s="28">
        <f t="shared" si="2"/>
        <v>8.6885324243699991</v>
      </c>
      <c r="AS21" s="28">
        <f t="shared" si="2"/>
        <v>8.1221996325508972</v>
      </c>
      <c r="AT21" s="28">
        <f t="shared" si="2"/>
        <v>9.5933200305685205</v>
      </c>
      <c r="AU21" s="28">
        <f t="shared" si="2"/>
        <v>30.183536181995564</v>
      </c>
      <c r="AV21" s="28">
        <f t="shared" si="2"/>
        <v>9.9195913705840688</v>
      </c>
      <c r="AW21" s="28">
        <f t="shared" si="2"/>
        <v>13.268809455273134</v>
      </c>
      <c r="AX21" s="28">
        <f t="shared" si="2"/>
        <v>7.0349176861641549</v>
      </c>
      <c r="AY21" s="28">
        <f t="shared" si="2"/>
        <v>7.5340574674543248</v>
      </c>
      <c r="AZ21" s="28">
        <f t="shared" si="2"/>
        <v>12.249500962470371</v>
      </c>
      <c r="BA21" s="28">
        <f t="shared" si="2"/>
        <v>11.825435517155158</v>
      </c>
      <c r="BB21" s="28">
        <f t="shared" si="2"/>
        <v>-1.2384987395867242</v>
      </c>
      <c r="BC21" s="28">
        <f t="shared" si="2"/>
        <v>-76.054067625327505</v>
      </c>
      <c r="BD21" s="28">
        <f t="shared" si="2"/>
        <v>-77.930145435265999</v>
      </c>
      <c r="BE21" s="28">
        <f t="shared" si="2"/>
        <v>-74.214493840619795</v>
      </c>
      <c r="BF21" s="28">
        <f t="shared" si="2"/>
        <v>-68.605991220001954</v>
      </c>
      <c r="BG21" s="28">
        <f t="shared" si="2"/>
        <v>63.155236269124337</v>
      </c>
      <c r="BH21" s="28">
        <f t="shared" si="2"/>
        <v>116.27592612715287</v>
      </c>
      <c r="BI21" s="28">
        <f t="shared" si="2"/>
        <v>120.36020521145284</v>
      </c>
      <c r="BJ21" s="28">
        <f t="shared" si="2"/>
        <v>152.61928753965245</v>
      </c>
      <c r="BK21" s="28">
        <f t="shared" si="2"/>
        <v>125.57663303562299</v>
      </c>
      <c r="BL21" s="28">
        <f t="shared" si="2"/>
        <v>111.22927091474733</v>
      </c>
      <c r="BM21" s="28">
        <f t="shared" si="2"/>
        <v>51.243183627562281</v>
      </c>
      <c r="BN21" s="28">
        <f t="shared" si="2"/>
        <v>29.339734472058932</v>
      </c>
      <c r="BO21" s="28">
        <f t="shared" si="2"/>
        <v>-0.8417353198173827</v>
      </c>
      <c r="BP21" s="28">
        <f t="shared" si="2"/>
        <v>3.2244489956556599E-2</v>
      </c>
      <c r="BQ21" s="28">
        <f t="shared" si="2"/>
        <v>7.70239457337758</v>
      </c>
      <c r="BR21" s="28">
        <f t="shared" si="2"/>
        <v>19.893230478636049</v>
      </c>
      <c r="BS21" s="28">
        <f t="shared" si="2"/>
        <v>27.145854855526586</v>
      </c>
      <c r="BT21" s="28">
        <f t="shared" si="2"/>
        <v>7.2667098036113265</v>
      </c>
    </row>
    <row r="22" spans="1:72" ht="15" customHeight="1" x14ac:dyDescent="0.25">
      <c r="A22" s="12" t="s">
        <v>87</v>
      </c>
      <c r="C22" s="27"/>
      <c r="D22" s="27"/>
      <c r="E22" s="27"/>
      <c r="F22" s="27">
        <f t="shared" ref="F22:BM26" si="3">+(F8/B8-1)*100</f>
        <v>12.345072049772199</v>
      </c>
      <c r="G22" s="27">
        <f t="shared" si="3"/>
        <v>4.4648663880734407</v>
      </c>
      <c r="H22" s="27">
        <f t="shared" si="3"/>
        <v>143.71662753827738</v>
      </c>
      <c r="I22" s="27">
        <f t="shared" si="3"/>
        <v>38.038668871778114</v>
      </c>
      <c r="J22" s="27">
        <f t="shared" si="3"/>
        <v>-38.934813134039899</v>
      </c>
      <c r="K22" s="27">
        <f t="shared" si="3"/>
        <v>6.0478254244726637</v>
      </c>
      <c r="L22" s="27">
        <f t="shared" si="3"/>
        <v>-9.2400779186798907</v>
      </c>
      <c r="M22" s="27">
        <f t="shared" si="3"/>
        <v>11.666709116615937</v>
      </c>
      <c r="N22" s="27">
        <f t="shared" si="3"/>
        <v>71.593891606515243</v>
      </c>
      <c r="O22" s="27">
        <f t="shared" si="3"/>
        <v>71.373862323153219</v>
      </c>
      <c r="P22" s="27">
        <f t="shared" si="3"/>
        <v>-21.084230555409732</v>
      </c>
      <c r="Q22" s="27">
        <f t="shared" si="3"/>
        <v>74.227248064030363</v>
      </c>
      <c r="R22" s="27">
        <f t="shared" si="3"/>
        <v>58.147989430047218</v>
      </c>
      <c r="S22" s="27">
        <f t="shared" si="3"/>
        <v>13.377508186689946</v>
      </c>
      <c r="T22" s="27">
        <f t="shared" si="3"/>
        <v>76.847762421581891</v>
      </c>
      <c r="U22" s="27">
        <f t="shared" si="3"/>
        <v>6.3151694810241521</v>
      </c>
      <c r="V22" s="27">
        <f t="shared" si="3"/>
        <v>-19.690589799351933</v>
      </c>
      <c r="W22" s="27">
        <f t="shared" si="3"/>
        <v>15.161059721276192</v>
      </c>
      <c r="X22" s="27">
        <f t="shared" si="3"/>
        <v>24.445258895828648</v>
      </c>
      <c r="Y22" s="27">
        <f t="shared" si="3"/>
        <v>-39.25373758595223</v>
      </c>
      <c r="Z22" s="27">
        <f t="shared" si="3"/>
        <v>-20.621380361867981</v>
      </c>
      <c r="AA22" s="27">
        <f t="shared" si="3"/>
        <v>7.2270412324636046</v>
      </c>
      <c r="AB22" s="27">
        <f t="shared" si="3"/>
        <v>28.465234490756018</v>
      </c>
      <c r="AC22" s="27">
        <f t="shared" si="3"/>
        <v>75.59847724287458</v>
      </c>
      <c r="AD22" s="27">
        <f t="shared" si="3"/>
        <v>83.060582782133196</v>
      </c>
      <c r="AE22" s="27">
        <f t="shared" si="3"/>
        <v>-35.928978663547895</v>
      </c>
      <c r="AF22" s="27">
        <f t="shared" si="3"/>
        <v>2.051985101682785</v>
      </c>
      <c r="AG22" s="27">
        <f t="shared" si="3"/>
        <v>75.867207571399931</v>
      </c>
      <c r="AH22" s="27">
        <f t="shared" si="3"/>
        <v>134.06092905050713</v>
      </c>
      <c r="AI22" s="27">
        <f t="shared" si="3"/>
        <v>240.28708193489715</v>
      </c>
      <c r="AJ22" s="27">
        <f t="shared" si="3"/>
        <v>67.290764875286129</v>
      </c>
      <c r="AK22" s="27">
        <f t="shared" si="3"/>
        <v>24.823461675753133</v>
      </c>
      <c r="AL22" s="27">
        <f t="shared" si="3"/>
        <v>5.4289629370377401</v>
      </c>
      <c r="AM22" s="27">
        <f t="shared" si="3"/>
        <v>-19.116719772128931</v>
      </c>
      <c r="AN22" s="27">
        <f t="shared" si="3"/>
        <v>-13.357968268488662</v>
      </c>
      <c r="AO22" s="27">
        <f t="shared" si="3"/>
        <v>-14.734701259225192</v>
      </c>
      <c r="AP22" s="27">
        <f t="shared" si="3"/>
        <v>-7.5206637021443035</v>
      </c>
      <c r="AQ22" s="27">
        <f t="shared" si="3"/>
        <v>0.71597214646406115</v>
      </c>
      <c r="AR22" s="27">
        <f t="shared" si="3"/>
        <v>9.9064961815075172</v>
      </c>
      <c r="AS22" s="27">
        <f t="shared" si="3"/>
        <v>47.580945933130423</v>
      </c>
      <c r="AT22" s="27">
        <f t="shared" si="3"/>
        <v>61.926183981237081</v>
      </c>
      <c r="AU22" s="27">
        <f t="shared" si="3"/>
        <v>86.977236173723327</v>
      </c>
      <c r="AV22" s="27">
        <f t="shared" si="3"/>
        <v>90.48573283483816</v>
      </c>
      <c r="AW22" s="27">
        <f t="shared" si="3"/>
        <v>39.703203911718354</v>
      </c>
      <c r="AX22" s="27">
        <f t="shared" si="3"/>
        <v>8.4634150787652906</v>
      </c>
      <c r="AY22" s="27">
        <f t="shared" si="3"/>
        <v>2.8815165059478121</v>
      </c>
      <c r="AZ22" s="27">
        <f t="shared" si="3"/>
        <v>-12.603951063883523</v>
      </c>
      <c r="BA22" s="27">
        <f t="shared" si="3"/>
        <v>-3.7615953039565997</v>
      </c>
      <c r="BB22" s="27">
        <f t="shared" si="3"/>
        <v>-20.935181481749112</v>
      </c>
      <c r="BC22" s="27">
        <f t="shared" si="3"/>
        <v>-72.499455145805115</v>
      </c>
      <c r="BD22" s="27">
        <f t="shared" si="3"/>
        <v>-64.444181975416996</v>
      </c>
      <c r="BE22" s="27">
        <f t="shared" si="3"/>
        <v>-58.281567328596594</v>
      </c>
      <c r="BF22" s="27">
        <f t="shared" si="3"/>
        <v>-37.929479774337238</v>
      </c>
      <c r="BG22" s="27">
        <f t="shared" si="3"/>
        <v>141.01252312605217</v>
      </c>
      <c r="BH22" s="27">
        <f t="shared" si="3"/>
        <v>97.329906653715753</v>
      </c>
      <c r="BI22" s="27">
        <f t="shared" si="3"/>
        <v>59.575717903946781</v>
      </c>
      <c r="BJ22" s="27">
        <f t="shared" si="3"/>
        <v>113.32560772182805</v>
      </c>
      <c r="BK22" s="27">
        <f t="shared" si="3"/>
        <v>91.720687090605878</v>
      </c>
      <c r="BL22" s="27">
        <f t="shared" si="3"/>
        <v>116.7032518686796</v>
      </c>
      <c r="BM22" s="27">
        <f t="shared" si="3"/>
        <v>45.014121710484687</v>
      </c>
      <c r="BN22" s="27">
        <f t="shared" si="2"/>
        <v>40.145852672639812</v>
      </c>
      <c r="BO22" s="27">
        <f t="shared" si="2"/>
        <v>-17.046284581540284</v>
      </c>
      <c r="BP22" s="27">
        <f t="shared" si="2"/>
        <v>-39.702110553831083</v>
      </c>
      <c r="BQ22" s="27">
        <f t="shared" si="2"/>
        <v>17.446142463640246</v>
      </c>
      <c r="BR22" s="27">
        <f t="shared" si="2"/>
        <v>17.184735363328805</v>
      </c>
      <c r="BS22" s="27">
        <f t="shared" si="2"/>
        <v>32.183279981732113</v>
      </c>
      <c r="BT22" s="27">
        <f t="shared" si="2"/>
        <v>24.207838201014088</v>
      </c>
    </row>
    <row r="23" spans="1:72" ht="15" customHeight="1" x14ac:dyDescent="0.25">
      <c r="A23" s="36" t="s">
        <v>88</v>
      </c>
      <c r="C23" s="27"/>
      <c r="D23" s="27"/>
      <c r="E23" s="27"/>
      <c r="F23" s="27">
        <f t="shared" si="3"/>
        <v>24.239723604663045</v>
      </c>
      <c r="G23" s="27">
        <f t="shared" si="3"/>
        <v>10.143678278502467</v>
      </c>
      <c r="H23" s="27">
        <f t="shared" si="3"/>
        <v>17.23134898001808</v>
      </c>
      <c r="I23" s="27">
        <f t="shared" si="3"/>
        <v>-1.9031787135549427</v>
      </c>
      <c r="J23" s="27">
        <f t="shared" si="3"/>
        <v>-20.367659105003167</v>
      </c>
      <c r="K23" s="27">
        <f t="shared" si="3"/>
        <v>-16.51098714617466</v>
      </c>
      <c r="L23" s="27">
        <f t="shared" si="3"/>
        <v>-10.181633988908256</v>
      </c>
      <c r="M23" s="27">
        <f t="shared" si="3"/>
        <v>-14.638103444306205</v>
      </c>
      <c r="N23" s="27">
        <f t="shared" si="3"/>
        <v>0.1102315386094066</v>
      </c>
      <c r="O23" s="27">
        <f t="shared" si="3"/>
        <v>-3.5095269329100121</v>
      </c>
      <c r="P23" s="27">
        <f t="shared" si="3"/>
        <v>12.628799314576389</v>
      </c>
      <c r="Q23" s="27">
        <f t="shared" si="3"/>
        <v>7.4242522441599901</v>
      </c>
      <c r="R23" s="27">
        <f t="shared" si="3"/>
        <v>7.0969634536620863</v>
      </c>
      <c r="S23" s="27">
        <f t="shared" si="3"/>
        <v>10.826860282253081</v>
      </c>
      <c r="T23" s="27">
        <f t="shared" si="3"/>
        <v>15.358556507618616</v>
      </c>
      <c r="U23" s="27">
        <f t="shared" si="3"/>
        <v>23.858145543377773</v>
      </c>
      <c r="V23" s="27">
        <f t="shared" si="3"/>
        <v>31.333594950380615</v>
      </c>
      <c r="W23" s="27">
        <f t="shared" si="3"/>
        <v>30.753160297377736</v>
      </c>
      <c r="X23" s="27">
        <f t="shared" si="3"/>
        <v>11.07986863864674</v>
      </c>
      <c r="Y23" s="27">
        <f t="shared" si="3"/>
        <v>6.0333682419543511</v>
      </c>
      <c r="Z23" s="27">
        <f t="shared" si="3"/>
        <v>4.9318183576985364</v>
      </c>
      <c r="AA23" s="27">
        <f t="shared" si="3"/>
        <v>-2.6872817396501381</v>
      </c>
      <c r="AB23" s="27">
        <f t="shared" si="3"/>
        <v>-3.4737020228228666</v>
      </c>
      <c r="AC23" s="27">
        <f t="shared" si="3"/>
        <v>3.5678100713056438</v>
      </c>
      <c r="AD23" s="27">
        <f t="shared" si="3"/>
        <v>-4.1005380839191918</v>
      </c>
      <c r="AE23" s="27">
        <f t="shared" si="3"/>
        <v>-2.0095363862617455</v>
      </c>
      <c r="AF23" s="27">
        <f t="shared" si="3"/>
        <v>-15.128702407171879</v>
      </c>
      <c r="AG23" s="27">
        <f t="shared" si="3"/>
        <v>10.526667293640358</v>
      </c>
      <c r="AH23" s="27">
        <f t="shared" si="3"/>
        <v>7.4498379499937872</v>
      </c>
      <c r="AI23" s="27">
        <f t="shared" si="3"/>
        <v>-2.9227874328071168</v>
      </c>
      <c r="AJ23" s="27">
        <f t="shared" si="3"/>
        <v>23.497970136016157</v>
      </c>
      <c r="AK23" s="27">
        <f t="shared" si="3"/>
        <v>-9.7599734036722836</v>
      </c>
      <c r="AL23" s="27">
        <f t="shared" si="3"/>
        <v>10.848402412280823</v>
      </c>
      <c r="AM23" s="27">
        <f t="shared" si="3"/>
        <v>8.2327545083373579</v>
      </c>
      <c r="AN23" s="27">
        <f t="shared" si="3"/>
        <v>3.0075463292332127</v>
      </c>
      <c r="AO23" s="27">
        <f t="shared" si="3"/>
        <v>22.131310072794008</v>
      </c>
      <c r="AP23" s="27">
        <f t="shared" si="3"/>
        <v>14.919101857548455</v>
      </c>
      <c r="AQ23" s="27">
        <f t="shared" si="3"/>
        <v>1.0080203373496577</v>
      </c>
      <c r="AR23" s="27">
        <f t="shared" si="3"/>
        <v>8.4662267778646161</v>
      </c>
      <c r="AS23" s="27">
        <f t="shared" si="3"/>
        <v>1.2582863300659497</v>
      </c>
      <c r="AT23" s="27">
        <f t="shared" si="3"/>
        <v>0.70717370643940125</v>
      </c>
      <c r="AU23" s="27">
        <f t="shared" si="3"/>
        <v>18.234463611275341</v>
      </c>
      <c r="AV23" s="27">
        <f t="shared" si="3"/>
        <v>-4.980794774914088</v>
      </c>
      <c r="AW23" s="27">
        <f t="shared" si="3"/>
        <v>6.5669149158680495</v>
      </c>
      <c r="AX23" s="27">
        <f t="shared" si="3"/>
        <v>6.644908278355377</v>
      </c>
      <c r="AY23" s="27">
        <f t="shared" si="3"/>
        <v>9.082050107922468</v>
      </c>
      <c r="AZ23" s="27">
        <f t="shared" si="3"/>
        <v>21.464233562198977</v>
      </c>
      <c r="BA23" s="27">
        <f t="shared" si="3"/>
        <v>17.005982185545765</v>
      </c>
      <c r="BB23" s="27">
        <f t="shared" si="3"/>
        <v>4.2308028292584288</v>
      </c>
      <c r="BC23" s="27">
        <f t="shared" si="3"/>
        <v>-77.169530224445879</v>
      </c>
      <c r="BD23" s="27">
        <f t="shared" si="3"/>
        <v>-81.527815909935228</v>
      </c>
      <c r="BE23" s="27">
        <f t="shared" si="3"/>
        <v>-78.570094931742474</v>
      </c>
      <c r="BF23" s="27">
        <f t="shared" si="3"/>
        <v>-75.067470350719489</v>
      </c>
      <c r="BG23" s="27">
        <f t="shared" si="3"/>
        <v>33.725357854953117</v>
      </c>
      <c r="BH23" s="27">
        <f t="shared" si="3"/>
        <v>126.00451407953214</v>
      </c>
      <c r="BI23" s="27">
        <f t="shared" si="3"/>
        <v>152.70862271149471</v>
      </c>
      <c r="BJ23" s="27">
        <f t="shared" si="3"/>
        <v>173.22405508316683</v>
      </c>
      <c r="BK23" s="27">
        <f t="shared" si="3"/>
        <v>148.64144909759082</v>
      </c>
      <c r="BL23" s="27">
        <f t="shared" si="3"/>
        <v>108.77506550511828</v>
      </c>
      <c r="BM23" s="27">
        <f t="shared" si="3"/>
        <v>53.336474961945427</v>
      </c>
      <c r="BN23" s="27">
        <f t="shared" si="2"/>
        <v>24.915493332144798</v>
      </c>
      <c r="BO23" s="27">
        <f t="shared" si="2"/>
        <v>7.6705749846887494</v>
      </c>
      <c r="BP23" s="27">
        <f t="shared" si="2"/>
        <v>18.523252849592019</v>
      </c>
      <c r="BQ23" s="27">
        <f t="shared" si="2"/>
        <v>4.6057034599606528</v>
      </c>
      <c r="BR23" s="27">
        <f t="shared" si="2"/>
        <v>21.137347052214416</v>
      </c>
      <c r="BS23" s="27">
        <f t="shared" si="2"/>
        <v>25.107133342789247</v>
      </c>
      <c r="BT23" s="27">
        <f t="shared" si="2"/>
        <v>3.2558700580967104</v>
      </c>
    </row>
    <row r="24" spans="1:72" ht="15" customHeight="1" x14ac:dyDescent="0.25">
      <c r="A24" s="15" t="s">
        <v>98</v>
      </c>
      <c r="B24" s="15"/>
      <c r="C24" s="28"/>
      <c r="D24" s="28"/>
      <c r="E24" s="28"/>
      <c r="F24" s="28">
        <f t="shared" si="3"/>
        <v>9.2024499506726087</v>
      </c>
      <c r="G24" s="28">
        <f t="shared" si="3"/>
        <v>-5.6889383294359108</v>
      </c>
      <c r="H24" s="28">
        <f t="shared" si="3"/>
        <v>8.8757601077335213</v>
      </c>
      <c r="I24" s="28">
        <f t="shared" si="3"/>
        <v>4.4849288107212004</v>
      </c>
      <c r="J24" s="28">
        <f t="shared" si="3"/>
        <v>-0.54830144312767448</v>
      </c>
      <c r="K24" s="28">
        <f t="shared" si="3"/>
        <v>-0.49160819024446356</v>
      </c>
      <c r="L24" s="28">
        <f t="shared" si="3"/>
        <v>-13.162009240115868</v>
      </c>
      <c r="M24" s="28">
        <f t="shared" si="3"/>
        <v>-18.531443868318988</v>
      </c>
      <c r="N24" s="28">
        <f t="shared" si="3"/>
        <v>-4.1180444322553633</v>
      </c>
      <c r="O24" s="28">
        <f t="shared" si="3"/>
        <v>7.191278010802904</v>
      </c>
      <c r="P24" s="28">
        <f t="shared" si="3"/>
        <v>15.480388309871618</v>
      </c>
      <c r="Q24" s="28">
        <f t="shared" si="3"/>
        <v>22.320829978112577</v>
      </c>
      <c r="R24" s="28">
        <f t="shared" si="3"/>
        <v>14.942196888756598</v>
      </c>
      <c r="S24" s="28">
        <f t="shared" si="3"/>
        <v>15.273883178697446</v>
      </c>
      <c r="T24" s="28">
        <f t="shared" si="3"/>
        <v>13.587903299278704</v>
      </c>
      <c r="U24" s="28">
        <f t="shared" si="3"/>
        <v>3.3460752715779751</v>
      </c>
      <c r="V24" s="28">
        <f t="shared" si="3"/>
        <v>-7.3771698352487203E-2</v>
      </c>
      <c r="W24" s="28">
        <f t="shared" si="3"/>
        <v>-8.4001613913376243</v>
      </c>
      <c r="X24" s="28">
        <f t="shared" si="3"/>
        <v>-3.2866777483437359</v>
      </c>
      <c r="Y24" s="28">
        <f t="shared" si="3"/>
        <v>-12.15798669147501</v>
      </c>
      <c r="Z24" s="28">
        <f t="shared" si="3"/>
        <v>-14.741497112843582</v>
      </c>
      <c r="AA24" s="28">
        <f t="shared" si="3"/>
        <v>-4.7198007946278935</v>
      </c>
      <c r="AB24" s="28">
        <f t="shared" si="3"/>
        <v>-13.398606693351899</v>
      </c>
      <c r="AC24" s="28">
        <f t="shared" si="3"/>
        <v>6.9411434069702294</v>
      </c>
      <c r="AD24" s="28">
        <f t="shared" si="3"/>
        <v>11.71839357292448</v>
      </c>
      <c r="AE24" s="28">
        <f t="shared" si="3"/>
        <v>0.92340929481977696</v>
      </c>
      <c r="AF24" s="28">
        <f t="shared" si="3"/>
        <v>21.103637918169159</v>
      </c>
      <c r="AG24" s="28">
        <f t="shared" si="3"/>
        <v>13.424219067260434</v>
      </c>
      <c r="AH24" s="28">
        <f t="shared" si="3"/>
        <v>13.043146376077086</v>
      </c>
      <c r="AI24" s="28">
        <f t="shared" si="3"/>
        <v>11.291875619770963</v>
      </c>
      <c r="AJ24" s="28">
        <f t="shared" si="3"/>
        <v>-12.734032548004038</v>
      </c>
      <c r="AK24" s="28">
        <f t="shared" si="3"/>
        <v>-6.0731488185461142</v>
      </c>
      <c r="AL24" s="28">
        <f t="shared" si="3"/>
        <v>-1.052558355717248</v>
      </c>
      <c r="AM24" s="28">
        <f t="shared" si="3"/>
        <v>-6.1529200655041638E-2</v>
      </c>
      <c r="AN24" s="28">
        <f t="shared" si="3"/>
        <v>22.718650667300189</v>
      </c>
      <c r="AO24" s="28">
        <f t="shared" si="3"/>
        <v>11.622494839004439</v>
      </c>
      <c r="AP24" s="28">
        <f t="shared" si="3"/>
        <v>18.439568940272231</v>
      </c>
      <c r="AQ24" s="28">
        <f t="shared" si="3"/>
        <v>13.121287169613671</v>
      </c>
      <c r="AR24" s="28">
        <f t="shared" si="3"/>
        <v>6.8056424915172276</v>
      </c>
      <c r="AS24" s="28">
        <f t="shared" si="3"/>
        <v>17.817555852935605</v>
      </c>
      <c r="AT24" s="28">
        <f t="shared" si="3"/>
        <v>1.9878640958548077</v>
      </c>
      <c r="AU24" s="28">
        <f t="shared" si="3"/>
        <v>18.87119671813171</v>
      </c>
      <c r="AV24" s="28">
        <f t="shared" si="3"/>
        <v>12.221208628420555</v>
      </c>
      <c r="AW24" s="28">
        <f t="shared" si="3"/>
        <v>4.2728987539972341</v>
      </c>
      <c r="AX24" s="28">
        <f t="shared" si="3"/>
        <v>4.7703576877360598</v>
      </c>
      <c r="AY24" s="28">
        <f t="shared" si="3"/>
        <v>-2.457254323993141</v>
      </c>
      <c r="AZ24" s="28">
        <f t="shared" si="3"/>
        <v>2.0495344746190414</v>
      </c>
      <c r="BA24" s="28">
        <f t="shared" si="3"/>
        <v>4.381511828630158</v>
      </c>
      <c r="BB24" s="28">
        <f t="shared" si="3"/>
        <v>6.8513755175807045</v>
      </c>
      <c r="BC24" s="28">
        <f t="shared" si="3"/>
        <v>-39.261981490883201</v>
      </c>
      <c r="BD24" s="28">
        <f t="shared" si="3"/>
        <v>-34.378212443113817</v>
      </c>
      <c r="BE24" s="28">
        <f t="shared" si="3"/>
        <v>-32.697516521257199</v>
      </c>
      <c r="BF24" s="28">
        <f t="shared" si="3"/>
        <v>-28.005674701618943</v>
      </c>
      <c r="BG24" s="28">
        <f t="shared" si="3"/>
        <v>31.116434002164972</v>
      </c>
      <c r="BH24" s="28">
        <f t="shared" si="3"/>
        <v>24.08290274885443</v>
      </c>
      <c r="BI24" s="28">
        <f t="shared" si="3"/>
        <v>27.8077085111454</v>
      </c>
      <c r="BJ24" s="28">
        <f t="shared" si="3"/>
        <v>29.955158860386845</v>
      </c>
      <c r="BK24" s="28">
        <f t="shared" si="3"/>
        <v>37.796929421882155</v>
      </c>
      <c r="BL24" s="28">
        <f t="shared" si="3"/>
        <v>43.645751277678158</v>
      </c>
      <c r="BM24" s="28">
        <f t="shared" si="3"/>
        <v>25.325325166585387</v>
      </c>
      <c r="BN24" s="28">
        <f t="shared" si="2"/>
        <v>30.560740771866655</v>
      </c>
      <c r="BO24" s="28">
        <f t="shared" si="2"/>
        <v>-4.0999740332486105</v>
      </c>
      <c r="BP24" s="28">
        <f t="shared" si="2"/>
        <v>6.6006672773932573</v>
      </c>
      <c r="BQ24" s="28">
        <f t="shared" si="2"/>
        <v>-4.7446078692354066</v>
      </c>
      <c r="BR24" s="28">
        <f t="shared" si="2"/>
        <v>0.33902984223534993</v>
      </c>
      <c r="BS24" s="28">
        <f t="shared" si="2"/>
        <v>15.973848633770316</v>
      </c>
      <c r="BT24" s="28">
        <f t="shared" si="2"/>
        <v>-9.5252631828378291</v>
      </c>
    </row>
    <row r="25" spans="1:72" ht="15" customHeight="1" x14ac:dyDescent="0.25">
      <c r="A25" s="12" t="s">
        <v>90</v>
      </c>
      <c r="C25" s="27"/>
      <c r="D25" s="27"/>
      <c r="E25" s="27"/>
      <c r="F25" s="27">
        <f t="shared" si="3"/>
        <v>6.8081442317116769</v>
      </c>
      <c r="G25" s="27">
        <f t="shared" si="3"/>
        <v>-9.4720397188522654</v>
      </c>
      <c r="H25" s="27">
        <f t="shared" si="3"/>
        <v>8.496689212289299</v>
      </c>
      <c r="I25" s="27">
        <f t="shared" si="3"/>
        <v>5.6595640448197315</v>
      </c>
      <c r="J25" s="27">
        <f t="shared" si="3"/>
        <v>1.6366698935586177</v>
      </c>
      <c r="K25" s="27">
        <f t="shared" si="3"/>
        <v>-0.49176377526735093</v>
      </c>
      <c r="L25" s="27">
        <f t="shared" si="3"/>
        <v>-17.790154130527412</v>
      </c>
      <c r="M25" s="27">
        <f t="shared" si="3"/>
        <v>-23.017921461226575</v>
      </c>
      <c r="N25" s="27">
        <f t="shared" si="3"/>
        <v>-2.6966334695207927</v>
      </c>
      <c r="O25" s="27">
        <f t="shared" si="3"/>
        <v>14.192684965932179</v>
      </c>
      <c r="P25" s="27">
        <f t="shared" si="3"/>
        <v>20.941267198345859</v>
      </c>
      <c r="Q25" s="27">
        <f t="shared" si="3"/>
        <v>20.702577671985377</v>
      </c>
      <c r="R25" s="27">
        <f t="shared" si="3"/>
        <v>15.798693031389433</v>
      </c>
      <c r="S25" s="27">
        <f t="shared" si="3"/>
        <v>15.897114230217401</v>
      </c>
      <c r="T25" s="27">
        <f t="shared" si="3"/>
        <v>18.834003262980282</v>
      </c>
      <c r="U25" s="27">
        <f t="shared" si="3"/>
        <v>12.810745214041329</v>
      </c>
      <c r="V25" s="27">
        <f t="shared" si="3"/>
        <v>-1.4209948782799353</v>
      </c>
      <c r="W25" s="27">
        <f t="shared" si="3"/>
        <v>-11.497207838173896</v>
      </c>
      <c r="X25" s="27">
        <f t="shared" si="3"/>
        <v>-18.945096741996338</v>
      </c>
      <c r="Y25" s="27">
        <f t="shared" si="3"/>
        <v>-15.786391294622659</v>
      </c>
      <c r="Z25" s="27">
        <f t="shared" si="3"/>
        <v>-22.388579390738748</v>
      </c>
      <c r="AA25" s="27">
        <f t="shared" si="3"/>
        <v>-9.8838401013702448</v>
      </c>
      <c r="AB25" s="27">
        <f t="shared" si="3"/>
        <v>-7.6464697142136444</v>
      </c>
      <c r="AC25" s="27">
        <f t="shared" si="3"/>
        <v>4.1934112562086678</v>
      </c>
      <c r="AD25" s="27">
        <f t="shared" si="3"/>
        <v>16.317946513054782</v>
      </c>
      <c r="AE25" s="27">
        <f t="shared" si="3"/>
        <v>-0.88591101424728702</v>
      </c>
      <c r="AF25" s="27">
        <f t="shared" si="3"/>
        <v>29.961334737241852</v>
      </c>
      <c r="AG25" s="27">
        <f t="shared" si="3"/>
        <v>11.429957762178077</v>
      </c>
      <c r="AH25" s="27">
        <f t="shared" si="3"/>
        <v>17.899578901765079</v>
      </c>
      <c r="AI25" s="27">
        <f t="shared" si="3"/>
        <v>15.338877399038031</v>
      </c>
      <c r="AJ25" s="27">
        <f t="shared" si="3"/>
        <v>-18.139707352135492</v>
      </c>
      <c r="AK25" s="27">
        <f t="shared" si="3"/>
        <v>-6.5422204952012901</v>
      </c>
      <c r="AL25" s="27">
        <f t="shared" si="3"/>
        <v>-8.4950074032947178</v>
      </c>
      <c r="AM25" s="27">
        <f t="shared" si="3"/>
        <v>-5.2897094860308913</v>
      </c>
      <c r="AN25" s="27">
        <f t="shared" si="3"/>
        <v>28.892166368632321</v>
      </c>
      <c r="AO25" s="27">
        <f t="shared" si="3"/>
        <v>15.408453205154293</v>
      </c>
      <c r="AP25" s="27">
        <f t="shared" si="3"/>
        <v>28.575043817300184</v>
      </c>
      <c r="AQ25" s="27">
        <f t="shared" si="3"/>
        <v>21.765317212241687</v>
      </c>
      <c r="AR25" s="27">
        <f t="shared" si="3"/>
        <v>9.0746775039913352</v>
      </c>
      <c r="AS25" s="27">
        <f t="shared" si="3"/>
        <v>21.321255377301117</v>
      </c>
      <c r="AT25" s="27">
        <f t="shared" si="3"/>
        <v>1.1318325854278832</v>
      </c>
      <c r="AU25" s="27">
        <f t="shared" si="3"/>
        <v>18.897834579702312</v>
      </c>
      <c r="AV25" s="27">
        <f t="shared" si="3"/>
        <v>11.212037945405239</v>
      </c>
      <c r="AW25" s="27">
        <f t="shared" si="3"/>
        <v>0.80298937816700722</v>
      </c>
      <c r="AX25" s="27">
        <f t="shared" si="3"/>
        <v>2.4019442651534106</v>
      </c>
      <c r="AY25" s="27">
        <f t="shared" si="3"/>
        <v>-1.0810297083663656</v>
      </c>
      <c r="AZ25" s="27">
        <f t="shared" si="3"/>
        <v>1.4130502392296407</v>
      </c>
      <c r="BA25" s="27">
        <f t="shared" si="3"/>
        <v>7.8872040151321432</v>
      </c>
      <c r="BB25" s="27">
        <f t="shared" si="3"/>
        <v>11.817843119113558</v>
      </c>
      <c r="BC25" s="27">
        <f t="shared" si="3"/>
        <v>-35.464603649294503</v>
      </c>
      <c r="BD25" s="27">
        <f t="shared" si="3"/>
        <v>-27.832871585583685</v>
      </c>
      <c r="BE25" s="27">
        <f t="shared" si="3"/>
        <v>-28.796922096997037</v>
      </c>
      <c r="BF25" s="27">
        <f t="shared" si="3"/>
        <v>-22.124166350198681</v>
      </c>
      <c r="BG25" s="27">
        <f t="shared" si="3"/>
        <v>33.150488360087117</v>
      </c>
      <c r="BH25" s="27">
        <f t="shared" si="3"/>
        <v>23.6407777905149</v>
      </c>
      <c r="BI25" s="27">
        <f t="shared" si="3"/>
        <v>31.176972867529518</v>
      </c>
      <c r="BJ25" s="27">
        <f t="shared" si="3"/>
        <v>30.675705730296631</v>
      </c>
      <c r="BK25" s="27">
        <f t="shared" si="3"/>
        <v>40.852192496895576</v>
      </c>
      <c r="BL25" s="27">
        <f t="shared" si="3"/>
        <v>49.947025831469169</v>
      </c>
      <c r="BM25" s="27">
        <f t="shared" si="3"/>
        <v>27.642828339019744</v>
      </c>
      <c r="BN25" s="27">
        <f t="shared" si="2"/>
        <v>25.00821886376896</v>
      </c>
      <c r="BO25" s="27">
        <f t="shared" si="2"/>
        <v>-12.281472283167783</v>
      </c>
      <c r="BP25" s="27">
        <f t="shared" si="2"/>
        <v>3.8163805077773283E-2</v>
      </c>
      <c r="BQ25" s="27">
        <f t="shared" si="2"/>
        <v>-10.169667291587569</v>
      </c>
      <c r="BR25" s="27">
        <f t="shared" si="2"/>
        <v>0.36389979056381527</v>
      </c>
      <c r="BS25" s="27">
        <f t="shared" si="2"/>
        <v>17.022711217376152</v>
      </c>
      <c r="BT25" s="27">
        <f t="shared" si="2"/>
        <v>-11.336205360475226</v>
      </c>
    </row>
    <row r="26" spans="1:72" ht="15" customHeight="1" x14ac:dyDescent="0.25">
      <c r="A26" s="12" t="s">
        <v>91</v>
      </c>
      <c r="C26" s="27"/>
      <c r="D26" s="27"/>
      <c r="E26" s="27"/>
      <c r="F26" s="27">
        <f t="shared" si="3"/>
        <v>16.95491673405305</v>
      </c>
      <c r="G26" s="27">
        <f t="shared" si="3"/>
        <v>8.0096930534165232</v>
      </c>
      <c r="H26" s="27">
        <f t="shared" si="3"/>
        <v>10.179777881810924</v>
      </c>
      <c r="I26" s="27">
        <f t="shared" si="3"/>
        <v>0.3844479699536052</v>
      </c>
      <c r="J26" s="27">
        <f t="shared" si="3"/>
        <v>-7.0091853972756741</v>
      </c>
      <c r="K26" s="27">
        <f t="shared" si="3"/>
        <v>-0.49113600002202995</v>
      </c>
      <c r="L26" s="27">
        <f t="shared" si="3"/>
        <v>2.5157723463880455</v>
      </c>
      <c r="M26" s="27">
        <f t="shared" si="3"/>
        <v>-2.0467970925083345</v>
      </c>
      <c r="N26" s="27">
        <f t="shared" si="3"/>
        <v>-8.711888314983474</v>
      </c>
      <c r="O26" s="27">
        <f t="shared" si="3"/>
        <v>-14.057393550138087</v>
      </c>
      <c r="P26" s="27">
        <f t="shared" si="3"/>
        <v>0.64587324404268287</v>
      </c>
      <c r="Q26" s="27">
        <f t="shared" si="3"/>
        <v>26.993782505002152</v>
      </c>
      <c r="R26" s="27">
        <f t="shared" si="3"/>
        <v>11.991696844651134</v>
      </c>
      <c r="S26" s="27">
        <f t="shared" si="3"/>
        <v>12.760693259414824</v>
      </c>
      <c r="T26" s="27">
        <f t="shared" si="3"/>
        <v>-3.5369126789838723</v>
      </c>
      <c r="U26" s="27">
        <f t="shared" ref="U26:BT26" si="4">+(U12/Q12-1)*100</f>
        <v>-22.630667504574941</v>
      </c>
      <c r="V26" s="27">
        <f t="shared" si="4"/>
        <v>4.7249724268918047</v>
      </c>
      <c r="W26" s="27">
        <f t="shared" si="4"/>
        <v>4.4361081942322356</v>
      </c>
      <c r="X26" s="27">
        <f t="shared" si="4"/>
        <v>59.680877481465068</v>
      </c>
      <c r="Y26" s="27">
        <f t="shared" si="4"/>
        <v>2.362345353519868</v>
      </c>
      <c r="Z26" s="27">
        <f t="shared" si="4"/>
        <v>10.898500830564494</v>
      </c>
      <c r="AA26" s="27">
        <f t="shared" si="4"/>
        <v>13.418096698571635</v>
      </c>
      <c r="AB26" s="27">
        <f t="shared" si="4"/>
        <v>-25.140132116026216</v>
      </c>
      <c r="AC26" s="27">
        <f t="shared" si="4"/>
        <v>15.98757459243576</v>
      </c>
      <c r="AD26" s="27">
        <f t="shared" si="4"/>
        <v>0.92550228547956248</v>
      </c>
      <c r="AE26" s="27">
        <f t="shared" si="4"/>
        <v>5.9727326539097625</v>
      </c>
      <c r="AF26" s="27">
        <f t="shared" si="4"/>
        <v>-1.202303606959354</v>
      </c>
      <c r="AG26" s="27">
        <f t="shared" si="4"/>
        <v>19.322340926258175</v>
      </c>
      <c r="AH26" s="27">
        <f t="shared" si="4"/>
        <v>-9.0500851242347746E-2</v>
      </c>
      <c r="AI26" s="27">
        <f t="shared" si="4"/>
        <v>0.72875154054190538</v>
      </c>
      <c r="AJ26" s="27">
        <f t="shared" si="4"/>
        <v>5.1727272675028191</v>
      </c>
      <c r="AK26" s="27">
        <f t="shared" si="4"/>
        <v>-4.777608033317005</v>
      </c>
      <c r="AL26" s="27">
        <f t="shared" si="4"/>
        <v>22.698847999082439</v>
      </c>
      <c r="AM26" s="27">
        <f t="shared" si="4"/>
        <v>15.563894763669239</v>
      </c>
      <c r="AN26" s="27">
        <f t="shared" si="4"/>
        <v>6.8013358223439013</v>
      </c>
      <c r="AO26" s="27">
        <f t="shared" si="4"/>
        <v>1.3597369209135124</v>
      </c>
      <c r="AP26" s="27">
        <f t="shared" si="4"/>
        <v>-5.6829061353282579</v>
      </c>
      <c r="AQ26" s="27">
        <f t="shared" si="4"/>
        <v>-8.0512313312766093</v>
      </c>
      <c r="AR26" s="27">
        <f t="shared" si="4"/>
        <v>-0.25474091424486645</v>
      </c>
      <c r="AS26" s="27">
        <f t="shared" si="4"/>
        <v>7.0035338021333216</v>
      </c>
      <c r="AT26" s="27">
        <f t="shared" si="4"/>
        <v>4.7652343925301821</v>
      </c>
      <c r="AU26" s="27">
        <f t="shared" si="4"/>
        <v>18.784792827638917</v>
      </c>
      <c r="AV26" s="27">
        <f t="shared" si="4"/>
        <v>15.655074983741502</v>
      </c>
      <c r="AW26" s="27">
        <f t="shared" si="4"/>
        <v>16.415655753421142</v>
      </c>
      <c r="AX26" s="27">
        <f t="shared" si="4"/>
        <v>12.188108452177548</v>
      </c>
      <c r="AY26" s="27">
        <f t="shared" si="4"/>
        <v>-6.9254929878661002</v>
      </c>
      <c r="AZ26" s="27">
        <f t="shared" si="4"/>
        <v>4.1320752772046054</v>
      </c>
      <c r="BA26" s="27">
        <f t="shared" si="4"/>
        <v>-6.2411896019944679</v>
      </c>
      <c r="BB26" s="27">
        <f t="shared" si="4"/>
        <v>-7.3465112048861521</v>
      </c>
      <c r="BC26" s="27">
        <f t="shared" si="4"/>
        <v>-52.365251638363517</v>
      </c>
      <c r="BD26" s="27">
        <f t="shared" si="4"/>
        <v>-55.235001915558989</v>
      </c>
      <c r="BE26" s="27">
        <f t="shared" si="4"/>
        <v>-46.297858842363752</v>
      </c>
      <c r="BF26" s="27">
        <f t="shared" si="4"/>
        <v>-48.297174681717806</v>
      </c>
      <c r="BG26" s="27">
        <f t="shared" si="4"/>
        <v>21.607484432729795</v>
      </c>
      <c r="BH26" s="27">
        <f t="shared" si="4"/>
        <v>26.354132538744302</v>
      </c>
      <c r="BI26" s="27">
        <f t="shared" si="4"/>
        <v>12.231516320121184</v>
      </c>
      <c r="BJ26" s="27">
        <f t="shared" si="4"/>
        <v>26.210811745053707</v>
      </c>
      <c r="BK26" s="27">
        <f t="shared" si="4"/>
        <v>22.158214622729353</v>
      </c>
      <c r="BL26" s="27">
        <f t="shared" si="4"/>
        <v>11.970743909013049</v>
      </c>
      <c r="BM26" s="27">
        <f t="shared" si="4"/>
        <v>12.802874742740954</v>
      </c>
      <c r="BN26" s="27">
        <f t="shared" si="4"/>
        <v>60.435364346946585</v>
      </c>
      <c r="BO26" s="27">
        <f t="shared" si="4"/>
        <v>44.186581306582198</v>
      </c>
      <c r="BP26" s="27">
        <f t="shared" si="4"/>
        <v>50.777152604059594</v>
      </c>
      <c r="BQ26" s="27">
        <f t="shared" si="4"/>
        <v>28.425717715440225</v>
      </c>
      <c r="BR26" s="27">
        <f t="shared" si="4"/>
        <v>0.23476797309547326</v>
      </c>
      <c r="BS26" s="27">
        <f t="shared" si="4"/>
        <v>12.207864681491731</v>
      </c>
      <c r="BT26" s="27">
        <f t="shared" si="4"/>
        <v>-1.4369795508948013</v>
      </c>
    </row>
    <row r="27" spans="1:72" ht="15" customHeight="1" x14ac:dyDescent="0.25">
      <c r="A27" s="4" t="s">
        <v>99</v>
      </c>
      <c r="C27" s="27"/>
      <c r="D27" s="27"/>
      <c r="E27" s="27"/>
      <c r="F27" s="27">
        <f t="shared" ref="F27:BT28" si="5">+(F13/B13-1)*100</f>
        <v>-12.658861293823421</v>
      </c>
      <c r="G27" s="27">
        <f t="shared" si="5"/>
        <v>-25.145980160651106</v>
      </c>
      <c r="H27" s="27">
        <f t="shared" si="5"/>
        <v>-4.8003838531368581</v>
      </c>
      <c r="I27" s="27">
        <f t="shared" si="5"/>
        <v>10.553172747830718</v>
      </c>
      <c r="J27" s="27">
        <f t="shared" si="5"/>
        <v>44.535952239038814</v>
      </c>
      <c r="K27" s="27">
        <f t="shared" si="5"/>
        <v>26.810281411995195</v>
      </c>
      <c r="L27" s="27">
        <f t="shared" si="5"/>
        <v>-17.22411467824988</v>
      </c>
      <c r="M27" s="27">
        <f t="shared" si="5"/>
        <v>-24.983265088957641</v>
      </c>
      <c r="N27" s="27">
        <f t="shared" si="5"/>
        <v>-12.747897201795954</v>
      </c>
      <c r="O27" s="27">
        <f t="shared" si="5"/>
        <v>14.32714225878482</v>
      </c>
      <c r="P27" s="27">
        <f t="shared" si="5"/>
        <v>23.343994836644711</v>
      </c>
      <c r="Q27" s="27">
        <f t="shared" si="5"/>
        <v>35.616968839192168</v>
      </c>
      <c r="R27" s="27">
        <f t="shared" si="5"/>
        <v>20.707336947706434</v>
      </c>
      <c r="S27" s="27">
        <f t="shared" si="5"/>
        <v>19.809973045425465</v>
      </c>
      <c r="T27" s="27">
        <f t="shared" si="5"/>
        <v>6.9380024412049046</v>
      </c>
      <c r="U27" s="27">
        <f t="shared" si="5"/>
        <v>-17.531303656081988</v>
      </c>
      <c r="V27" s="27">
        <f t="shared" si="5"/>
        <v>-33.419950579451374</v>
      </c>
      <c r="W27" s="27">
        <f t="shared" si="5"/>
        <v>-46.1668593879469</v>
      </c>
      <c r="X27" s="27">
        <f t="shared" si="5"/>
        <v>-25.426756666893169</v>
      </c>
      <c r="Y27" s="27">
        <f t="shared" si="5"/>
        <v>-34.695629134375153</v>
      </c>
      <c r="Z27" s="27">
        <f t="shared" si="5"/>
        <v>-58.206679197576946</v>
      </c>
      <c r="AA27" s="27">
        <f t="shared" si="5"/>
        <v>-12.050953618905226</v>
      </c>
      <c r="AB27" s="27">
        <f t="shared" si="5"/>
        <v>-41.034502583795273</v>
      </c>
      <c r="AC27" s="27">
        <f t="shared" si="5"/>
        <v>3.9938039388898172</v>
      </c>
      <c r="AD27" s="27">
        <f t="shared" si="5"/>
        <v>79.788358820338388</v>
      </c>
      <c r="AE27" s="27">
        <f t="shared" si="5"/>
        <v>18.920461027559288</v>
      </c>
      <c r="AF27" s="27">
        <f t="shared" si="5"/>
        <v>145.36155688298541</v>
      </c>
      <c r="AG27" s="27">
        <f t="shared" si="5"/>
        <v>3.312061703393776</v>
      </c>
      <c r="AH27" s="27">
        <f t="shared" si="5"/>
        <v>-7.3031988618482258</v>
      </c>
      <c r="AI27" s="27">
        <f t="shared" si="5"/>
        <v>2.8960608018874012</v>
      </c>
      <c r="AJ27" s="27">
        <f t="shared" si="5"/>
        <v>-67.112745800087907</v>
      </c>
      <c r="AK27" s="27">
        <f t="shared" si="5"/>
        <v>-10.945219332066358</v>
      </c>
      <c r="AL27" s="27">
        <f t="shared" si="5"/>
        <v>-47.786392705501314</v>
      </c>
      <c r="AM27" s="27">
        <f t="shared" si="5"/>
        <v>-5.5172034202261022</v>
      </c>
      <c r="AN27" s="27">
        <f t="shared" si="5"/>
        <v>137.36708985477759</v>
      </c>
      <c r="AO27" s="27">
        <f t="shared" si="5"/>
        <v>1.2640253253350497</v>
      </c>
      <c r="AP27" s="27">
        <f t="shared" si="5"/>
        <v>85.367911572575309</v>
      </c>
      <c r="AQ27" s="27">
        <f t="shared" si="5"/>
        <v>44.714351903356132</v>
      </c>
      <c r="AR27" s="27">
        <f t="shared" si="5"/>
        <v>2.7831781263973232</v>
      </c>
      <c r="AS27" s="27">
        <f t="shared" si="5"/>
        <v>53.892924852521816</v>
      </c>
      <c r="AT27" s="27">
        <f t="shared" si="5"/>
        <v>-39.037522236427982</v>
      </c>
      <c r="AU27" s="27">
        <f t="shared" si="5"/>
        <v>-1.6256814427106581</v>
      </c>
      <c r="AV27" s="27">
        <f t="shared" si="5"/>
        <v>17.420714341250545</v>
      </c>
      <c r="AW27" s="27">
        <f t="shared" si="5"/>
        <v>-19.244450344391716</v>
      </c>
      <c r="AX27" s="27">
        <f t="shared" si="5"/>
        <v>-17.189662252818351</v>
      </c>
      <c r="AY27" s="27">
        <f t="shared" si="5"/>
        <v>-26.414237588466726</v>
      </c>
      <c r="AZ27" s="27">
        <f t="shared" si="5"/>
        <v>-19.52085994714071</v>
      </c>
      <c r="BA27" s="27">
        <f t="shared" si="5"/>
        <v>-22.913488312168717</v>
      </c>
      <c r="BB27" s="27">
        <f t="shared" si="5"/>
        <v>108.24989019276505</v>
      </c>
      <c r="BC27" s="27">
        <f t="shared" si="5"/>
        <v>89.656823115553479</v>
      </c>
      <c r="BD27" s="27">
        <f t="shared" si="5"/>
        <v>94.081773035996164</v>
      </c>
      <c r="BE27" s="27">
        <f t="shared" si="5"/>
        <v>188.13810109188626</v>
      </c>
      <c r="BF27" s="27">
        <f t="shared" si="5"/>
        <v>213.33034360036856</v>
      </c>
      <c r="BG27" s="27">
        <f t="shared" si="5"/>
        <v>16.942140906534298</v>
      </c>
      <c r="BH27" s="27">
        <f t="shared" si="5"/>
        <v>-6.8394984771620537</v>
      </c>
      <c r="BI27" s="27">
        <f t="shared" si="5"/>
        <v>-16.248437548865979</v>
      </c>
      <c r="BJ27" s="27">
        <f t="shared" si="5"/>
        <v>-43.100627971230921</v>
      </c>
      <c r="BK27" s="27">
        <f t="shared" si="5"/>
        <v>-16.384345863374271</v>
      </c>
      <c r="BL27" s="27">
        <f t="shared" si="5"/>
        <v>-8.9792744776979294</v>
      </c>
      <c r="BM27" s="27">
        <f t="shared" si="5"/>
        <v>-7.1353634448245167</v>
      </c>
      <c r="BN27" s="27">
        <f t="shared" si="5"/>
        <v>33.789338833425965</v>
      </c>
      <c r="BO27" s="27">
        <f t="shared" si="5"/>
        <v>-9.525533535921781</v>
      </c>
      <c r="BP27" s="27">
        <f t="shared" si="5"/>
        <v>18.470003225235999</v>
      </c>
      <c r="BQ27" s="27">
        <f t="shared" si="5"/>
        <v>-30.133797347554079</v>
      </c>
      <c r="BR27" s="27">
        <f t="shared" si="5"/>
        <v>-49.646764892923777</v>
      </c>
      <c r="BS27" s="27">
        <f t="shared" si="5"/>
        <v>-4.4151401625926674</v>
      </c>
      <c r="BT27" s="27">
        <f t="shared" si="5"/>
        <v>-35.146415788350296</v>
      </c>
    </row>
    <row r="28" spans="1:72" ht="15" customHeight="1" x14ac:dyDescent="0.25">
      <c r="A28" s="29" t="s">
        <v>81</v>
      </c>
      <c r="B28" s="30"/>
      <c r="C28" s="31"/>
      <c r="D28" s="31"/>
      <c r="E28" s="31"/>
      <c r="F28" s="31">
        <f t="shared" si="5"/>
        <v>6.5986739040216014</v>
      </c>
      <c r="G28" s="31">
        <f t="shared" si="5"/>
        <v>3.1178356813162278</v>
      </c>
      <c r="H28" s="31">
        <f t="shared" si="5"/>
        <v>17.772924155064707</v>
      </c>
      <c r="I28" s="31">
        <f t="shared" si="5"/>
        <v>16.262834793713445</v>
      </c>
      <c r="J28" s="31">
        <f t="shared" si="5"/>
        <v>7.3655168473278909</v>
      </c>
      <c r="K28" s="31">
        <f t="shared" si="5"/>
        <v>5.0623299212026129</v>
      </c>
      <c r="L28" s="31">
        <f t="shared" si="5"/>
        <v>1.393577567402926</v>
      </c>
      <c r="M28" s="31">
        <f t="shared" si="5"/>
        <v>-9.9269486209032856</v>
      </c>
      <c r="N28" s="31">
        <f t="shared" si="5"/>
        <v>-0.88271265357409145</v>
      </c>
      <c r="O28" s="31">
        <f t="shared" si="5"/>
        <v>6.7834108084500411</v>
      </c>
      <c r="P28" s="31">
        <f t="shared" si="5"/>
        <v>1.0146946071447616</v>
      </c>
      <c r="Q28" s="31">
        <f t="shared" si="5"/>
        <v>3.195600834515222</v>
      </c>
      <c r="R28" s="31">
        <f t="shared" si="5"/>
        <v>4.1737619128058956</v>
      </c>
      <c r="S28" s="31">
        <f t="shared" si="5"/>
        <v>4.1266314449202035</v>
      </c>
      <c r="T28" s="31">
        <f t="shared" si="5"/>
        <v>6.5452293303827069</v>
      </c>
      <c r="U28" s="31">
        <f t="shared" si="5"/>
        <v>12.075219630317569</v>
      </c>
      <c r="V28" s="31">
        <f t="shared" si="5"/>
        <v>4.3585760591926537</v>
      </c>
      <c r="W28" s="31">
        <f t="shared" si="5"/>
        <v>-0.70460139945183187</v>
      </c>
      <c r="X28" s="31">
        <f t="shared" si="5"/>
        <v>1.213874254011249</v>
      </c>
      <c r="Y28" s="31">
        <f t="shared" si="5"/>
        <v>2.3211227084861452</v>
      </c>
      <c r="Z28" s="31">
        <f t="shared" si="5"/>
        <v>5.7139338583871435</v>
      </c>
      <c r="AA28" s="31">
        <f t="shared" si="5"/>
        <v>2.6684367809237219</v>
      </c>
      <c r="AB28" s="31">
        <f t="shared" si="5"/>
        <v>0.66819985169255247</v>
      </c>
      <c r="AC28" s="31">
        <f t="shared" si="5"/>
        <v>-0.40171944180191765</v>
      </c>
      <c r="AD28" s="31">
        <f t="shared" si="5"/>
        <v>0.4501717637505509</v>
      </c>
      <c r="AE28" s="31">
        <f t="shared" si="5"/>
        <v>1.4228866401807538</v>
      </c>
      <c r="AF28" s="31">
        <f t="shared" si="5"/>
        <v>0.91123878690673177</v>
      </c>
      <c r="AG28" s="31">
        <f t="shared" si="5"/>
        <v>-0.32681206737361634</v>
      </c>
      <c r="AH28" s="31">
        <f t="shared" si="5"/>
        <v>1.737485436879993</v>
      </c>
      <c r="AI28" s="31">
        <f t="shared" si="5"/>
        <v>2.6577167223772458</v>
      </c>
      <c r="AJ28" s="31">
        <f t="shared" si="5"/>
        <v>-0.21917867746071851</v>
      </c>
      <c r="AK28" s="31">
        <f t="shared" si="5"/>
        <v>5.9370480625647426</v>
      </c>
      <c r="AL28" s="31">
        <f t="shared" si="5"/>
        <v>6.4644520477496137</v>
      </c>
      <c r="AM28" s="31">
        <f t="shared" si="5"/>
        <v>5.3448915736255431</v>
      </c>
      <c r="AN28" s="31">
        <f t="shared" si="5"/>
        <v>8.6838062061218366</v>
      </c>
      <c r="AO28" s="31">
        <f t="shared" si="5"/>
        <v>3.8877887012935153</v>
      </c>
      <c r="AP28" s="31">
        <f t="shared" si="5"/>
        <v>8.6645316474561529</v>
      </c>
      <c r="AQ28" s="31">
        <f t="shared" si="5"/>
        <v>5.1368567980381474</v>
      </c>
      <c r="AR28" s="31">
        <f t="shared" si="5"/>
        <v>5.1845789028536426</v>
      </c>
      <c r="AS28" s="31">
        <f t="shared" si="5"/>
        <v>4.7256930648051032</v>
      </c>
      <c r="AT28" s="31">
        <f t="shared" si="5"/>
        <v>-1.0234405820786496</v>
      </c>
      <c r="AU28" s="31">
        <f t="shared" si="5"/>
        <v>5.6251740270961026</v>
      </c>
      <c r="AV28" s="31">
        <f t="shared" si="5"/>
        <v>9.9992584174167121</v>
      </c>
      <c r="AW28" s="31">
        <f t="shared" si="5"/>
        <v>7.3545993020683209</v>
      </c>
      <c r="AX28" s="31">
        <f t="shared" si="5"/>
        <v>8.2034052469374341</v>
      </c>
      <c r="AY28" s="31">
        <f t="shared" si="5"/>
        <v>6.408995644219484</v>
      </c>
      <c r="AZ28" s="31">
        <f t="shared" si="5"/>
        <v>6.3321972983164665</v>
      </c>
      <c r="BA28" s="31">
        <f t="shared" si="5"/>
        <v>9.7126789567462559</v>
      </c>
      <c r="BB28" s="31">
        <f t="shared" si="5"/>
        <v>3.2214905139025696</v>
      </c>
      <c r="BC28" s="31">
        <f t="shared" si="5"/>
        <v>-33.086763794208196</v>
      </c>
      <c r="BD28" s="31">
        <f t="shared" si="5"/>
        <v>-26.220996032146026</v>
      </c>
      <c r="BE28" s="31">
        <f t="shared" si="5"/>
        <v>-24.947505133083624</v>
      </c>
      <c r="BF28" s="31">
        <f t="shared" si="5"/>
        <v>-23.415657376097489</v>
      </c>
      <c r="BG28" s="31">
        <f t="shared" si="5"/>
        <v>29.242108844318302</v>
      </c>
      <c r="BH28" s="31">
        <f t="shared" si="5"/>
        <v>17.313044810033706</v>
      </c>
      <c r="BI28" s="31">
        <f t="shared" si="5"/>
        <v>22.574857792366053</v>
      </c>
      <c r="BJ28" s="31">
        <f t="shared" si="5"/>
        <v>28.716729931436458</v>
      </c>
      <c r="BK28" s="31">
        <f t="shared" si="5"/>
        <v>22.697545685083618</v>
      </c>
      <c r="BL28" s="31">
        <f t="shared" si="5"/>
        <v>26.308818600793195</v>
      </c>
      <c r="BM28" s="31">
        <f t="shared" si="5"/>
        <v>16.684808654634374</v>
      </c>
      <c r="BN28" s="31">
        <f t="shared" si="5"/>
        <v>15.428762400303908</v>
      </c>
      <c r="BO28" s="31">
        <f t="shared" si="5"/>
        <v>8.5958537104926958</v>
      </c>
      <c r="BP28" s="31">
        <f>+(BP14/BL14-1)*100</f>
        <v>5.7626048112386696</v>
      </c>
      <c r="BQ28" s="31">
        <f>+(BQ14/BM14-1)*100</f>
        <v>8.8200944166485051</v>
      </c>
      <c r="BR28" s="31">
        <f>+(BR14/BN14-1)*100</f>
        <v>13.195635797688098</v>
      </c>
      <c r="BS28" s="31">
        <f>+(BS14/BO14-1)*100</f>
        <v>10.228798318395892</v>
      </c>
      <c r="BT28" s="31">
        <f>+(BT14/BP14-1)*100</f>
        <v>5.7645316610683617</v>
      </c>
    </row>
    <row r="29" spans="1:72" ht="15" customHeight="1" x14ac:dyDescent="0.25">
      <c r="A29" s="32"/>
    </row>
    <row r="30" spans="1:72" ht="15" customHeight="1" x14ac:dyDescent="0.25">
      <c r="A30" s="32" t="s">
        <v>116</v>
      </c>
    </row>
  </sheetData>
  <pageMargins left="0.138125" right="0.31496062992125984" top="0.55118110236220474" bottom="0.74803149606299213" header="0.31496062992125984" footer="0.31496062992125984"/>
  <pageSetup paperSize="9" scale="34" orientation="landscape" r:id="rId1"/>
  <headerFooter>
    <oddHeader>&amp;C&amp;G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28"/>
  <sheetViews>
    <sheetView showGridLines="0" view="pageLayout" zoomScaleNormal="100" zoomScaleSheetLayoutView="40" workbookViewId="0">
      <selection activeCell="BS22" sqref="BR22:BS22"/>
    </sheetView>
  </sheetViews>
  <sheetFormatPr defaultColWidth="10" defaultRowHeight="15" customHeight="1" x14ac:dyDescent="0.25"/>
  <cols>
    <col min="1" max="1" width="37.28515625" style="4" customWidth="1"/>
    <col min="2" max="3" width="7.28515625" style="4" bestFit="1" customWidth="1"/>
    <col min="4" max="4" width="7.85546875" style="4" bestFit="1" customWidth="1"/>
    <col min="5" max="5" width="8" style="4" bestFit="1" customWidth="1"/>
    <col min="6" max="7" width="7.28515625" style="4" bestFit="1" customWidth="1"/>
    <col min="8" max="8" width="7.85546875" style="4" bestFit="1" customWidth="1"/>
    <col min="9" max="9" width="8" style="4" bestFit="1" customWidth="1"/>
    <col min="10" max="11" width="7.28515625" style="4" bestFit="1" customWidth="1"/>
    <col min="12" max="12" width="7.85546875" style="4" bestFit="1" customWidth="1"/>
    <col min="13" max="13" width="8" style="4" bestFit="1" customWidth="1"/>
    <col min="14" max="15" width="7.28515625" style="4" bestFit="1" customWidth="1"/>
    <col min="16" max="16" width="7.85546875" style="4" bestFit="1" customWidth="1"/>
    <col min="17" max="17" width="8" style="4" bestFit="1" customWidth="1"/>
    <col min="18" max="19" width="7.28515625" style="4" bestFit="1" customWidth="1"/>
    <col min="20" max="20" width="7.85546875" style="4" bestFit="1" customWidth="1"/>
    <col min="21" max="21" width="8" style="4" bestFit="1" customWidth="1"/>
    <col min="22" max="23" width="7.28515625" style="4" bestFit="1" customWidth="1"/>
    <col min="24" max="24" width="7.85546875" style="4" bestFit="1" customWidth="1"/>
    <col min="25" max="25" width="8" style="4" bestFit="1" customWidth="1"/>
    <col min="26" max="27" width="7.28515625" style="4" bestFit="1" customWidth="1"/>
    <col min="28" max="28" width="7.85546875" style="4" bestFit="1" customWidth="1"/>
    <col min="29" max="29" width="8" style="4" bestFit="1" customWidth="1"/>
    <col min="30" max="31" width="7.28515625" style="4" bestFit="1" customWidth="1"/>
    <col min="32" max="32" width="7.85546875" style="4" bestFit="1" customWidth="1"/>
    <col min="33" max="33" width="8" style="4" bestFit="1" customWidth="1"/>
    <col min="34" max="35" width="7.28515625" style="4" bestFit="1" customWidth="1"/>
    <col min="36" max="36" width="7.85546875" style="4" bestFit="1" customWidth="1"/>
    <col min="37" max="37" width="8" style="4" bestFit="1" customWidth="1"/>
    <col min="38" max="39" width="7.28515625" style="4" bestFit="1" customWidth="1"/>
    <col min="40" max="40" width="7.85546875" style="4" bestFit="1" customWidth="1"/>
    <col min="41" max="41" width="8" style="4" bestFit="1" customWidth="1"/>
    <col min="42" max="43" width="7.28515625" style="4" bestFit="1" customWidth="1"/>
    <col min="44" max="44" width="7.85546875" style="4" bestFit="1" customWidth="1"/>
    <col min="45" max="45" width="8" style="4" bestFit="1" customWidth="1"/>
    <col min="46" max="47" width="7.28515625" style="4" bestFit="1" customWidth="1"/>
    <col min="48" max="48" width="7.85546875" style="4" bestFit="1" customWidth="1"/>
    <col min="49" max="49" width="8" style="4" bestFit="1" customWidth="1"/>
    <col min="50" max="51" width="7.28515625" style="4" bestFit="1" customWidth="1"/>
    <col min="52" max="52" width="7.85546875" style="4" bestFit="1" customWidth="1"/>
    <col min="53" max="53" width="8" style="4" bestFit="1" customWidth="1"/>
    <col min="54" max="55" width="7.28515625" style="4" bestFit="1" customWidth="1"/>
    <col min="56" max="56" width="7.85546875" style="4" bestFit="1" customWidth="1"/>
    <col min="57" max="57" width="8" style="4" bestFit="1" customWidth="1"/>
    <col min="58" max="58" width="8.140625" style="4" bestFit="1" customWidth="1"/>
    <col min="59" max="59" width="8.7109375" style="4" bestFit="1" customWidth="1"/>
    <col min="60" max="60" width="9.28515625" style="4" bestFit="1" customWidth="1"/>
    <col min="61" max="61" width="9.42578125" style="4" bestFit="1" customWidth="1"/>
    <col min="62" max="62" width="8.140625" style="4" bestFit="1" customWidth="1"/>
    <col min="63" max="63" width="8.7109375" style="4" bestFit="1" customWidth="1"/>
    <col min="64" max="64" width="9.28515625" style="4" bestFit="1" customWidth="1"/>
    <col min="65" max="65" width="9.42578125" style="4" bestFit="1" customWidth="1"/>
    <col min="66" max="66" width="8.140625" style="4" bestFit="1" customWidth="1"/>
    <col min="67" max="67" width="8.7109375" style="4" bestFit="1" customWidth="1"/>
    <col min="68" max="68" width="9.28515625" style="4" bestFit="1" customWidth="1"/>
    <col min="69" max="70" width="9.42578125" style="4" customWidth="1"/>
    <col min="71" max="71" width="8.7109375" style="4" bestFit="1" customWidth="1"/>
    <col min="72" max="72" width="8.7109375" style="4" customWidth="1"/>
    <col min="73" max="16384" width="10" style="4"/>
  </cols>
  <sheetData>
    <row r="1" spans="1:72" ht="18" customHeight="1" x14ac:dyDescent="0.25">
      <c r="A1" s="5" t="s">
        <v>158</v>
      </c>
      <c r="B1" s="6"/>
      <c r="C1" s="6"/>
      <c r="D1" s="6"/>
      <c r="E1" s="6"/>
      <c r="F1" s="6"/>
      <c r="G1" s="6"/>
      <c r="H1" s="6"/>
    </row>
    <row r="2" spans="1:72" ht="15" customHeight="1" x14ac:dyDescent="0.25">
      <c r="A2" s="7" t="s">
        <v>82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  <c r="AE2" s="8" t="s">
        <v>30</v>
      </c>
      <c r="AF2" s="8" t="s">
        <v>31</v>
      </c>
      <c r="AG2" s="8" t="s">
        <v>32</v>
      </c>
      <c r="AH2" s="8" t="s">
        <v>33</v>
      </c>
      <c r="AI2" s="8" t="s">
        <v>34</v>
      </c>
      <c r="AJ2" s="8" t="s">
        <v>35</v>
      </c>
      <c r="AK2" s="8" t="s">
        <v>36</v>
      </c>
      <c r="AL2" s="8" t="s">
        <v>37</v>
      </c>
      <c r="AM2" s="8" t="s">
        <v>38</v>
      </c>
      <c r="AN2" s="8" t="s">
        <v>39</v>
      </c>
      <c r="AO2" s="8" t="s">
        <v>40</v>
      </c>
      <c r="AP2" s="8" t="s">
        <v>41</v>
      </c>
      <c r="AQ2" s="8" t="s">
        <v>42</v>
      </c>
      <c r="AR2" s="8" t="s">
        <v>43</v>
      </c>
      <c r="AS2" s="8" t="s">
        <v>44</v>
      </c>
      <c r="AT2" s="8" t="s">
        <v>45</v>
      </c>
      <c r="AU2" s="8" t="s">
        <v>46</v>
      </c>
      <c r="AV2" s="8" t="s">
        <v>47</v>
      </c>
      <c r="AW2" s="8" t="s">
        <v>48</v>
      </c>
      <c r="AX2" s="8" t="s">
        <v>49</v>
      </c>
      <c r="AY2" s="8" t="s">
        <v>50</v>
      </c>
      <c r="AZ2" s="8" t="s">
        <v>51</v>
      </c>
      <c r="BA2" s="8" t="s">
        <v>52</v>
      </c>
      <c r="BB2" s="8" t="s">
        <v>53</v>
      </c>
      <c r="BC2" s="8" t="s">
        <v>54</v>
      </c>
      <c r="BD2" s="8" t="s">
        <v>55</v>
      </c>
      <c r="BE2" s="8" t="s">
        <v>56</v>
      </c>
      <c r="BF2" s="9" t="s">
        <v>57</v>
      </c>
      <c r="BG2" s="9" t="s">
        <v>58</v>
      </c>
      <c r="BH2" s="9" t="s">
        <v>59</v>
      </c>
      <c r="BI2" s="9" t="s">
        <v>60</v>
      </c>
      <c r="BJ2" s="9" t="s">
        <v>61</v>
      </c>
      <c r="BK2" s="9" t="s">
        <v>62</v>
      </c>
      <c r="BL2" s="9" t="s">
        <v>63</v>
      </c>
      <c r="BM2" s="9" t="s">
        <v>64</v>
      </c>
      <c r="BN2" s="9" t="s">
        <v>123</v>
      </c>
      <c r="BO2" s="127" t="s">
        <v>125</v>
      </c>
      <c r="BP2" s="127" t="s">
        <v>128</v>
      </c>
      <c r="BQ2" s="128" t="s">
        <v>135</v>
      </c>
      <c r="BR2" s="132" t="s">
        <v>144</v>
      </c>
      <c r="BS2" s="132" t="s">
        <v>147</v>
      </c>
      <c r="BT2" s="132" t="s">
        <v>159</v>
      </c>
    </row>
    <row r="3" spans="1:72" ht="15" customHeight="1" x14ac:dyDescent="0.25">
      <c r="A3" s="10" t="s">
        <v>83</v>
      </c>
      <c r="B3" s="11">
        <v>27948.239377391295</v>
      </c>
      <c r="C3" s="11">
        <v>28189.0674646835</v>
      </c>
      <c r="D3" s="11">
        <v>29083.045131948151</v>
      </c>
      <c r="E3" s="11">
        <v>32731.089243132883</v>
      </c>
      <c r="F3" s="11">
        <v>30256.81177571899</v>
      </c>
      <c r="G3" s="11">
        <v>28054.990868944613</v>
      </c>
      <c r="H3" s="11">
        <v>30707.362058837261</v>
      </c>
      <c r="I3" s="11">
        <v>31489.422410087394</v>
      </c>
      <c r="J3" s="11">
        <v>29464.208811169432</v>
      </c>
      <c r="K3" s="11">
        <v>32498.150834862947</v>
      </c>
      <c r="L3" s="11">
        <v>32544.988043465954</v>
      </c>
      <c r="M3" s="11">
        <v>33516.518070760118</v>
      </c>
      <c r="N3" s="11">
        <v>29448.504183252073</v>
      </c>
      <c r="O3" s="11">
        <v>32313.933901948145</v>
      </c>
      <c r="P3" s="11">
        <v>32565.826087896967</v>
      </c>
      <c r="Q3" s="11">
        <v>33113.066684955222</v>
      </c>
      <c r="R3" s="11">
        <v>30777.37524063926</v>
      </c>
      <c r="S3" s="11">
        <v>31426.889470767441</v>
      </c>
      <c r="T3" s="11">
        <v>33234.932018871492</v>
      </c>
      <c r="U3" s="11">
        <v>36025.013191890568</v>
      </c>
      <c r="V3" s="11">
        <v>31915.652485590697</v>
      </c>
      <c r="W3" s="11">
        <v>32371.937967017566</v>
      </c>
      <c r="X3" s="11">
        <v>32885.037588711763</v>
      </c>
      <c r="Y3" s="11">
        <v>35650.982543237558</v>
      </c>
      <c r="Z3" s="11">
        <v>33641.936388318427</v>
      </c>
      <c r="AA3" s="11">
        <v>32068.927264771559</v>
      </c>
      <c r="AB3" s="11">
        <v>33371.352086044928</v>
      </c>
      <c r="AC3" s="11">
        <v>36153.758795996393</v>
      </c>
      <c r="AD3" s="11">
        <v>33180.369741726943</v>
      </c>
      <c r="AE3" s="11">
        <v>32333.637987288072</v>
      </c>
      <c r="AF3" s="11">
        <v>35342.613116937435</v>
      </c>
      <c r="AG3" s="11">
        <v>37357.315621834801</v>
      </c>
      <c r="AH3" s="11">
        <v>33365.167076278696</v>
      </c>
      <c r="AI3" s="11">
        <v>33870.722807982485</v>
      </c>
      <c r="AJ3" s="11">
        <v>35534.478203415027</v>
      </c>
      <c r="AK3" s="11">
        <v>39883.718912323769</v>
      </c>
      <c r="AL3" s="11">
        <v>37865.71387346134</v>
      </c>
      <c r="AM3" s="11">
        <v>37169.719436908868</v>
      </c>
      <c r="AN3" s="11">
        <v>37958.340105449577</v>
      </c>
      <c r="AO3" s="11">
        <v>40855.996584180204</v>
      </c>
      <c r="AP3" s="11">
        <v>41706.093109799498</v>
      </c>
      <c r="AQ3" s="11">
        <v>41893.651189113269</v>
      </c>
      <c r="AR3" s="11">
        <v>40038.82308408583</v>
      </c>
      <c r="AS3" s="11">
        <v>43091.672308449335</v>
      </c>
      <c r="AT3" s="11">
        <v>41534.390834128993</v>
      </c>
      <c r="AU3" s="11">
        <v>42309.883105090943</v>
      </c>
      <c r="AV3" s="11">
        <v>43675.83025196402</v>
      </c>
      <c r="AW3" s="11">
        <v>46807.268681189518</v>
      </c>
      <c r="AX3" s="11">
        <v>42850.075471573786</v>
      </c>
      <c r="AY3" s="11">
        <v>44260.849813550056</v>
      </c>
      <c r="AZ3" s="11">
        <v>46581.621671462199</v>
      </c>
      <c r="BA3" s="11">
        <v>52187.491635312908</v>
      </c>
      <c r="BB3" s="11">
        <v>49542.094711084741</v>
      </c>
      <c r="BC3" s="11">
        <v>34531.651853047406</v>
      </c>
      <c r="BD3" s="11">
        <v>38697.141970198012</v>
      </c>
      <c r="BE3" s="11">
        <v>44374.540858494023</v>
      </c>
      <c r="BF3" s="11">
        <v>39978.653750562851</v>
      </c>
      <c r="BG3" s="11">
        <v>44303.648375936471</v>
      </c>
      <c r="BH3" s="11">
        <v>46602.368088779745</v>
      </c>
      <c r="BI3" s="11">
        <v>53080.965828060595</v>
      </c>
      <c r="BJ3" s="11">
        <v>47986.893841016165</v>
      </c>
      <c r="BK3" s="11">
        <v>49664.795722007511</v>
      </c>
      <c r="BL3" s="11">
        <v>49698.743536267626</v>
      </c>
      <c r="BM3" s="11">
        <v>53977.559015322084</v>
      </c>
      <c r="BN3" s="11">
        <v>50602.920038913115</v>
      </c>
      <c r="BO3" s="11">
        <v>50989.835423600511</v>
      </c>
      <c r="BP3" s="11">
        <v>53883.002450905995</v>
      </c>
      <c r="BQ3" s="11">
        <v>57306.128144577982</v>
      </c>
      <c r="BR3" s="11">
        <v>53984.838871933316</v>
      </c>
      <c r="BS3" s="11">
        <v>54080.086257815943</v>
      </c>
      <c r="BT3" s="11">
        <v>54516.817035375898</v>
      </c>
    </row>
    <row r="4" spans="1:72" ht="15" customHeight="1" x14ac:dyDescent="0.25">
      <c r="A4" s="12" t="s">
        <v>84</v>
      </c>
      <c r="B4" s="13">
        <v>22202.017978927157</v>
      </c>
      <c r="C4" s="13">
        <v>22028.130277916553</v>
      </c>
      <c r="D4" s="13">
        <v>21893.770837047079</v>
      </c>
      <c r="E4" s="13">
        <v>23897.042195423703</v>
      </c>
      <c r="F4" s="13">
        <v>23797.090751035434</v>
      </c>
      <c r="G4" s="13">
        <v>21415.496550188156</v>
      </c>
      <c r="H4" s="13">
        <v>22702.455055514081</v>
      </c>
      <c r="I4" s="13">
        <v>23588.87612562707</v>
      </c>
      <c r="J4" s="13">
        <v>23035.549706902959</v>
      </c>
      <c r="K4" s="13">
        <v>24998.627227927547</v>
      </c>
      <c r="L4" s="13">
        <v>24725.056856717401</v>
      </c>
      <c r="M4" s="13">
        <v>24161.683415860447</v>
      </c>
      <c r="N4" s="13">
        <v>22757.566410959516</v>
      </c>
      <c r="O4" s="13">
        <v>24594.421083231198</v>
      </c>
      <c r="P4" s="13">
        <v>24348.706601015194</v>
      </c>
      <c r="Q4" s="13">
        <v>24021.268155502559</v>
      </c>
      <c r="R4" s="13">
        <v>22965.666204852663</v>
      </c>
      <c r="S4" s="13">
        <v>23447.139626455784</v>
      </c>
      <c r="T4" s="13">
        <v>25022.005504665689</v>
      </c>
      <c r="U4" s="13">
        <v>26401.802263286965</v>
      </c>
      <c r="V4" s="13">
        <v>24729.613322447291</v>
      </c>
      <c r="W4" s="13">
        <v>24762.792606334122</v>
      </c>
      <c r="X4" s="13">
        <v>25389.830937753395</v>
      </c>
      <c r="Y4" s="13">
        <v>26223.654732896783</v>
      </c>
      <c r="Z4" s="13">
        <v>26261.93367920741</v>
      </c>
      <c r="AA4" s="13">
        <v>24220.687949593615</v>
      </c>
      <c r="AB4" s="13">
        <v>26011.349108553237</v>
      </c>
      <c r="AC4" s="13">
        <v>26411.628044647099</v>
      </c>
      <c r="AD4" s="13">
        <v>25227.541550452115</v>
      </c>
      <c r="AE4" s="13">
        <v>24033.886406383022</v>
      </c>
      <c r="AF4" s="13">
        <v>27021.675205382053</v>
      </c>
      <c r="AG4" s="13">
        <v>27973.811587924538</v>
      </c>
      <c r="AH4" s="13">
        <v>25226.290848630433</v>
      </c>
      <c r="AI4" s="13">
        <v>25191.238579185771</v>
      </c>
      <c r="AJ4" s="13">
        <v>27565.274863571529</v>
      </c>
      <c r="AK4" s="13">
        <v>29437.884708612342</v>
      </c>
      <c r="AL4" s="13">
        <v>29114.136369243264</v>
      </c>
      <c r="AM4" s="13">
        <v>28362.228316809484</v>
      </c>
      <c r="AN4" s="13">
        <v>29252.83942944213</v>
      </c>
      <c r="AO4" s="13">
        <v>30539.469884505219</v>
      </c>
      <c r="AP4" s="13">
        <v>33956.734783643769</v>
      </c>
      <c r="AQ4" s="13">
        <v>33824.07200891363</v>
      </c>
      <c r="AR4" s="13">
        <v>31496.546726769273</v>
      </c>
      <c r="AS4" s="13">
        <v>33845.555149697575</v>
      </c>
      <c r="AT4" s="13">
        <v>33644.797518470798</v>
      </c>
      <c r="AU4" s="13">
        <v>33633.331344778104</v>
      </c>
      <c r="AV4" s="13">
        <v>34834.915493975466</v>
      </c>
      <c r="AW4" s="13">
        <v>36732.049432119667</v>
      </c>
      <c r="AX4" s="13">
        <v>33508.333580849598</v>
      </c>
      <c r="AY4" s="13">
        <v>34394.637143700791</v>
      </c>
      <c r="AZ4" s="13">
        <v>36558.524896066345</v>
      </c>
      <c r="BA4" s="13">
        <v>40015.923024039774</v>
      </c>
      <c r="BB4" s="13">
        <v>40357.272312937363</v>
      </c>
      <c r="BC4" s="13">
        <v>24418.966295922823</v>
      </c>
      <c r="BD4" s="13">
        <v>28010.969407646797</v>
      </c>
      <c r="BE4" s="13">
        <v>31782.699341927124</v>
      </c>
      <c r="BF4" s="13">
        <v>28808.894010840846</v>
      </c>
      <c r="BG4" s="13">
        <v>32678.958276581405</v>
      </c>
      <c r="BH4" s="13">
        <v>35197.618069493248</v>
      </c>
      <c r="BI4" s="13">
        <v>40433.917685508641</v>
      </c>
      <c r="BJ4" s="13">
        <v>37639.649018649485</v>
      </c>
      <c r="BK4" s="13">
        <v>38617.965963585251</v>
      </c>
      <c r="BL4" s="13">
        <v>38435.105937238368</v>
      </c>
      <c r="BM4" s="13">
        <v>41263.673015658911</v>
      </c>
      <c r="BN4" s="13">
        <v>39701.333747737823</v>
      </c>
      <c r="BO4" s="13">
        <v>39735.112052335935</v>
      </c>
      <c r="BP4" s="13">
        <v>42412.376466829759</v>
      </c>
      <c r="BQ4" s="13">
        <v>44439.613891827204</v>
      </c>
      <c r="BR4" s="13">
        <v>43160.875256795363</v>
      </c>
      <c r="BS4" s="13">
        <v>41805.628278812212</v>
      </c>
      <c r="BT4" s="13">
        <v>43642.02422548402</v>
      </c>
    </row>
    <row r="5" spans="1:72" ht="15" customHeight="1" x14ac:dyDescent="0.25">
      <c r="A5" s="84" t="s">
        <v>143</v>
      </c>
      <c r="B5" s="14">
        <v>5753.8473866538816</v>
      </c>
      <c r="C5" s="14">
        <v>6167.7351398739211</v>
      </c>
      <c r="D5" s="14">
        <v>7194.2493735359967</v>
      </c>
      <c r="E5" s="14">
        <v>8837.8278925906652</v>
      </c>
      <c r="F5" s="14">
        <v>6467.3923959490658</v>
      </c>
      <c r="G5" s="14">
        <v>6645.0170633394164</v>
      </c>
      <c r="H5" s="14">
        <v>8009.1465166647549</v>
      </c>
      <c r="I5" s="14">
        <v>7905.6480970094681</v>
      </c>
      <c r="J5" s="14">
        <v>6422.2290092775111</v>
      </c>
      <c r="K5" s="14">
        <v>7499.7959147748197</v>
      </c>
      <c r="L5" s="14">
        <v>7825.7798977320745</v>
      </c>
      <c r="M5" s="14">
        <v>9384.2978732877837</v>
      </c>
      <c r="N5" s="14">
        <v>6695.4093697382432</v>
      </c>
      <c r="O5" s="14">
        <v>7726.2396838242457</v>
      </c>
      <c r="P5" s="14">
        <v>8226.0077791665426</v>
      </c>
      <c r="Q5" s="14">
        <v>9104.3875390820613</v>
      </c>
      <c r="R5" s="14">
        <v>7821.0615274318061</v>
      </c>
      <c r="S5" s="14">
        <v>7989.3304494405083</v>
      </c>
      <c r="T5" s="14">
        <v>8220.8780661662258</v>
      </c>
      <c r="U5" s="14">
        <v>9638.786414712562</v>
      </c>
      <c r="V5" s="14">
        <v>7158.6855376892227</v>
      </c>
      <c r="W5" s="14">
        <v>7593.7408734382261</v>
      </c>
      <c r="X5" s="14">
        <v>7470.523674858935</v>
      </c>
      <c r="Y5" s="14">
        <v>9450.7084897618479</v>
      </c>
      <c r="Z5" s="14">
        <v>7336.7532081396075</v>
      </c>
      <c r="AA5" s="14">
        <v>7846.9459445598832</v>
      </c>
      <c r="AB5" s="14">
        <v>7319.0338455627689</v>
      </c>
      <c r="AC5" s="14">
        <v>9784.5789240298764</v>
      </c>
      <c r="AD5" s="14">
        <v>7943.167081723619</v>
      </c>
      <c r="AE5" s="14">
        <v>8314.5828496924078</v>
      </c>
      <c r="AF5" s="14">
        <v>8304.0267012705572</v>
      </c>
      <c r="AG5" s="14">
        <v>9391.5660560028355</v>
      </c>
      <c r="AH5" s="14">
        <v>8136.792067990933</v>
      </c>
      <c r="AI5" s="14">
        <v>8685.910405845174</v>
      </c>
      <c r="AJ5" s="14">
        <v>7952.6782989513958</v>
      </c>
      <c r="AK5" s="14">
        <v>10458.017227212511</v>
      </c>
      <c r="AL5" s="14">
        <v>8751.5775042181103</v>
      </c>
      <c r="AM5" s="14">
        <v>8807.4911200994138</v>
      </c>
      <c r="AN5" s="14">
        <v>8705.5006760074812</v>
      </c>
      <c r="AO5" s="14">
        <v>10316.526699675012</v>
      </c>
      <c r="AP5" s="14">
        <v>7733.3175834922304</v>
      </c>
      <c r="AQ5" s="14">
        <v>8055.5785364400926</v>
      </c>
      <c r="AR5" s="14">
        <v>8535.0388340214486</v>
      </c>
      <c r="AS5" s="14">
        <v>9238.71650263638</v>
      </c>
      <c r="AT5" s="14">
        <v>7889.4808352482869</v>
      </c>
      <c r="AU5" s="14">
        <v>8661.8271544645213</v>
      </c>
      <c r="AV5" s="14">
        <v>8828.3586668573917</v>
      </c>
      <c r="AW5" s="14">
        <v>10048.048618068109</v>
      </c>
      <c r="AX5" s="14">
        <v>9306.2505453700833</v>
      </c>
      <c r="AY5" s="14">
        <v>9821.8297310920043</v>
      </c>
      <c r="AZ5" s="14">
        <v>9989.2202918462172</v>
      </c>
      <c r="BA5" s="14">
        <v>12100.066385553308</v>
      </c>
      <c r="BB5" s="14">
        <v>9202.2711100423858</v>
      </c>
      <c r="BC5" s="14">
        <v>9990.8207621654037</v>
      </c>
      <c r="BD5" s="14">
        <v>10572.954243828781</v>
      </c>
      <c r="BE5" s="14">
        <v>12449.809342579094</v>
      </c>
      <c r="BF5" s="14">
        <v>11047.276303140452</v>
      </c>
      <c r="BG5" s="14">
        <v>11516.804505465689</v>
      </c>
      <c r="BH5" s="14">
        <v>11321.689525248577</v>
      </c>
      <c r="BI5" s="14">
        <v>12565.124954830002</v>
      </c>
      <c r="BJ5" s="14">
        <v>10317.278635956607</v>
      </c>
      <c r="BK5" s="14">
        <v>11002.617918938473</v>
      </c>
      <c r="BL5" s="14">
        <v>11211.219496641668</v>
      </c>
      <c r="BM5" s="14">
        <v>12638.180765373023</v>
      </c>
      <c r="BN5" s="14">
        <v>10862.700834881605</v>
      </c>
      <c r="BO5" s="14">
        <v>11209.11668856148</v>
      </c>
      <c r="BP5" s="14">
        <v>11432.496457075369</v>
      </c>
      <c r="BQ5" s="14">
        <v>12810.076069862536</v>
      </c>
      <c r="BR5" s="14">
        <v>10803.023710876698</v>
      </c>
      <c r="BS5" s="14">
        <v>12217.412860938692</v>
      </c>
      <c r="BT5" s="14">
        <v>10855.053422581928</v>
      </c>
    </row>
    <row r="6" spans="1:72" ht="15" customHeight="1" x14ac:dyDescent="0.25">
      <c r="A6" s="4" t="s">
        <v>85</v>
      </c>
      <c r="B6" s="13">
        <v>15787.788862827323</v>
      </c>
      <c r="C6" s="13">
        <v>19555.856526226773</v>
      </c>
      <c r="D6" s="13">
        <v>17511.466184503272</v>
      </c>
      <c r="E6" s="13">
        <v>18575.82834436719</v>
      </c>
      <c r="F6" s="13">
        <v>14974.414273701683</v>
      </c>
      <c r="G6" s="13">
        <v>16417.566989925956</v>
      </c>
      <c r="H6" s="13">
        <v>18904.21569024881</v>
      </c>
      <c r="I6" s="13">
        <v>23964.685593278464</v>
      </c>
      <c r="J6" s="13">
        <v>18968.047285763816</v>
      </c>
      <c r="K6" s="13">
        <v>16017.931747360684</v>
      </c>
      <c r="L6" s="13">
        <v>16293.318949828012</v>
      </c>
      <c r="M6" s="13">
        <v>15840.724439504558</v>
      </c>
      <c r="N6" s="13">
        <v>18390.002284694117</v>
      </c>
      <c r="O6" s="13">
        <v>19237.406152652209</v>
      </c>
      <c r="P6" s="13">
        <v>17563.143298307117</v>
      </c>
      <c r="Q6" s="13">
        <v>19088.297184869451</v>
      </c>
      <c r="R6" s="13">
        <v>18195.891402287227</v>
      </c>
      <c r="S6" s="13">
        <v>21617.784987142677</v>
      </c>
      <c r="T6" s="13">
        <v>18757.051035927732</v>
      </c>
      <c r="U6" s="13">
        <v>17036.453035681243</v>
      </c>
      <c r="V6" s="13">
        <v>14802.04934480468</v>
      </c>
      <c r="W6" s="13">
        <v>15003.25517873197</v>
      </c>
      <c r="X6" s="13">
        <v>16079.641148973085</v>
      </c>
      <c r="Y6" s="13">
        <v>14341.155832621678</v>
      </c>
      <c r="Z6" s="13">
        <v>10816.590480566878</v>
      </c>
      <c r="AA6" s="13">
        <v>14825.709872399842</v>
      </c>
      <c r="AB6" s="13">
        <v>12655.025759472737</v>
      </c>
      <c r="AC6" s="13">
        <v>14234.091613761069</v>
      </c>
      <c r="AD6" s="13">
        <v>13550.054553442649</v>
      </c>
      <c r="AE6" s="13">
        <v>16376.819232464646</v>
      </c>
      <c r="AF6" s="13">
        <v>18351.279051965241</v>
      </c>
      <c r="AG6" s="13">
        <v>13304.871309065331</v>
      </c>
      <c r="AH6" s="13">
        <v>13609.64083560729</v>
      </c>
      <c r="AI6" s="13">
        <v>15817.780483870116</v>
      </c>
      <c r="AJ6" s="13">
        <v>10197.878379154095</v>
      </c>
      <c r="AK6" s="13">
        <v>12045.224301368457</v>
      </c>
      <c r="AL6" s="13">
        <v>9866.205374990428</v>
      </c>
      <c r="AM6" s="13">
        <v>14515.800185398697</v>
      </c>
      <c r="AN6" s="13">
        <v>17026.032516332292</v>
      </c>
      <c r="AO6" s="13">
        <v>13088.366923278554</v>
      </c>
      <c r="AP6" s="13">
        <v>11037.885465182817</v>
      </c>
      <c r="AQ6" s="13">
        <v>13973.393703900641</v>
      </c>
      <c r="AR6" s="13">
        <v>15367.469630803535</v>
      </c>
      <c r="AS6" s="13">
        <v>15392.820315747613</v>
      </c>
      <c r="AT6" s="13">
        <v>9401.4169115316563</v>
      </c>
      <c r="AU6" s="13">
        <v>16727.510577267694</v>
      </c>
      <c r="AV6" s="13">
        <v>18071.043808159004</v>
      </c>
      <c r="AW6" s="13">
        <v>13820.336746116138</v>
      </c>
      <c r="AX6" s="13">
        <v>12101.114137655981</v>
      </c>
      <c r="AY6" s="13">
        <v>14761.323285326465</v>
      </c>
      <c r="AZ6" s="13">
        <v>16854.988678570327</v>
      </c>
      <c r="BA6" s="13">
        <v>12153.382189248965</v>
      </c>
      <c r="BB6" s="13">
        <v>8373.740507708153</v>
      </c>
      <c r="BC6" s="13">
        <v>13397.677681983621</v>
      </c>
      <c r="BD6" s="13">
        <v>18737.058725187137</v>
      </c>
      <c r="BE6" s="13">
        <v>15408.339314257999</v>
      </c>
      <c r="BF6" s="13">
        <v>15309.896293430686</v>
      </c>
      <c r="BG6" s="13">
        <v>16731.936372461139</v>
      </c>
      <c r="BH6" s="13">
        <v>13916.230788769879</v>
      </c>
      <c r="BI6" s="13">
        <v>11316.124113735377</v>
      </c>
      <c r="BJ6" s="13">
        <v>7834.0807143011052</v>
      </c>
      <c r="BK6" s="13">
        <v>12969.822681543077</v>
      </c>
      <c r="BL6" s="13">
        <v>17210.187713575437</v>
      </c>
      <c r="BM6" s="13">
        <v>13368.033821289326</v>
      </c>
      <c r="BN6" s="13">
        <v>9351.2388404394223</v>
      </c>
      <c r="BO6" s="13">
        <v>9355.9146820496426</v>
      </c>
      <c r="BP6" s="13">
        <v>13150.746313505839</v>
      </c>
      <c r="BQ6" s="13">
        <v>7576.5077566245873</v>
      </c>
      <c r="BR6" s="13">
        <v>6847.7979972852027</v>
      </c>
      <c r="BS6" s="13">
        <v>9871.8877352100244</v>
      </c>
      <c r="BT6" s="13">
        <v>10571.285126733972</v>
      </c>
    </row>
    <row r="7" spans="1:72" ht="15" customHeight="1" x14ac:dyDescent="0.25">
      <c r="A7" s="15" t="s">
        <v>86</v>
      </c>
      <c r="B7" s="14">
        <v>12582.46464836108</v>
      </c>
      <c r="C7" s="14">
        <v>13586.17195305281</v>
      </c>
      <c r="D7" s="14">
        <v>11795.510193183889</v>
      </c>
      <c r="E7" s="14">
        <v>15004.142306478658</v>
      </c>
      <c r="F7" s="14">
        <v>15070.905520777249</v>
      </c>
      <c r="G7" s="14">
        <v>14283.970519403327</v>
      </c>
      <c r="H7" s="14">
        <v>13632.09467179099</v>
      </c>
      <c r="I7" s="14">
        <v>14081.734830999632</v>
      </c>
      <c r="J7" s="14">
        <v>11425.205958292312</v>
      </c>
      <c r="K7" s="14">
        <v>11786.373872491695</v>
      </c>
      <c r="L7" s="14">
        <v>12062.64501102806</v>
      </c>
      <c r="M7" s="14">
        <v>12155.978197371434</v>
      </c>
      <c r="N7" s="14">
        <v>11815.473585973039</v>
      </c>
      <c r="O7" s="14">
        <v>11991.166009094746</v>
      </c>
      <c r="P7" s="14">
        <v>13253.800066583592</v>
      </c>
      <c r="Q7" s="14">
        <v>13487.975595769429</v>
      </c>
      <c r="R7" s="14">
        <v>12629.019213487243</v>
      </c>
      <c r="S7" s="14">
        <v>12704.881000007401</v>
      </c>
      <c r="T7" s="14">
        <v>14949.084949852479</v>
      </c>
      <c r="U7" s="14">
        <v>15702.854565346452</v>
      </c>
      <c r="V7" s="14">
        <v>15433.556938484915</v>
      </c>
      <c r="W7" s="14">
        <v>16048.395330809701</v>
      </c>
      <c r="X7" s="14">
        <v>16517.620660098863</v>
      </c>
      <c r="Y7" s="14">
        <v>15674.672156900628</v>
      </c>
      <c r="Z7" s="14">
        <v>15680.216578958338</v>
      </c>
      <c r="AA7" s="14">
        <v>15490.047232889685</v>
      </c>
      <c r="AB7" s="14">
        <v>16121.264672939802</v>
      </c>
      <c r="AC7" s="14">
        <v>16652.342341542433</v>
      </c>
      <c r="AD7" s="14">
        <v>15490.037415454139</v>
      </c>
      <c r="AE7" s="14">
        <v>14411.731706567136</v>
      </c>
      <c r="AF7" s="14">
        <v>13826.16194673901</v>
      </c>
      <c r="AG7" s="14">
        <v>19278.62036573347</v>
      </c>
      <c r="AH7" s="14">
        <v>18316.892818607332</v>
      </c>
      <c r="AI7" s="14">
        <v>16587.208762990147</v>
      </c>
      <c r="AJ7" s="14">
        <v>17980.051736084813</v>
      </c>
      <c r="AK7" s="14">
        <v>18654.410682317717</v>
      </c>
      <c r="AL7" s="14">
        <v>20434.633891666635</v>
      </c>
      <c r="AM7" s="14">
        <v>17259.701431646223</v>
      </c>
      <c r="AN7" s="14">
        <v>18381.665501082265</v>
      </c>
      <c r="AO7" s="14">
        <v>21841.257175604896</v>
      </c>
      <c r="AP7" s="14">
        <v>23206.523286511001</v>
      </c>
      <c r="AQ7" s="14">
        <v>17863.681586402115</v>
      </c>
      <c r="AR7" s="14">
        <v>20355.569793972598</v>
      </c>
      <c r="AS7" s="14">
        <v>24103.957921664081</v>
      </c>
      <c r="AT7" s="14">
        <v>25447.578058742518</v>
      </c>
      <c r="AU7" s="14">
        <v>22934.552618581154</v>
      </c>
      <c r="AV7" s="14">
        <v>22008.836498453773</v>
      </c>
      <c r="AW7" s="14">
        <v>26600.683288322296</v>
      </c>
      <c r="AX7" s="14">
        <v>26864.156412287153</v>
      </c>
      <c r="AY7" s="14">
        <v>24475.800273372508</v>
      </c>
      <c r="AZ7" s="14">
        <v>24676.241469307592</v>
      </c>
      <c r="BA7" s="14">
        <v>29889.735885420832</v>
      </c>
      <c r="BB7" s="14">
        <v>26745.227967673301</v>
      </c>
      <c r="BC7" s="14">
        <v>5960.2872793635297</v>
      </c>
      <c r="BD7" s="14">
        <v>5546.3438486472833</v>
      </c>
      <c r="BE7" s="14">
        <v>7771.4115093442042</v>
      </c>
      <c r="BF7" s="14">
        <v>8292.7499561857767</v>
      </c>
      <c r="BG7" s="14">
        <v>9273.1481739703559</v>
      </c>
      <c r="BH7" s="14">
        <v>11262.412443854146</v>
      </c>
      <c r="BI7" s="14">
        <v>15878.031438735816</v>
      </c>
      <c r="BJ7" s="14">
        <v>18748.478211969552</v>
      </c>
      <c r="BK7" s="14">
        <v>18572.616901651836</v>
      </c>
      <c r="BL7" s="14">
        <v>21037.340949421367</v>
      </c>
      <c r="BM7" s="14">
        <v>21635.280894450851</v>
      </c>
      <c r="BN7" s="14">
        <v>22224.341818814486</v>
      </c>
      <c r="BO7" s="14">
        <v>17487.841065022418</v>
      </c>
      <c r="BP7" s="14">
        <v>21038.458469632904</v>
      </c>
      <c r="BQ7" s="14">
        <v>23204.407017688991</v>
      </c>
      <c r="BR7" s="14">
        <v>25628.979303424087</v>
      </c>
      <c r="BS7" s="14">
        <v>20942.126721735534</v>
      </c>
      <c r="BT7" s="14">
        <v>20795.822399613913</v>
      </c>
    </row>
    <row r="8" spans="1:72" ht="15" customHeight="1" x14ac:dyDescent="0.25">
      <c r="A8" s="12" t="s">
        <v>87</v>
      </c>
      <c r="B8" s="13">
        <v>741.0524979847894</v>
      </c>
      <c r="C8" s="13">
        <v>711.29726756666901</v>
      </c>
      <c r="D8" s="13">
        <v>429.12357983412556</v>
      </c>
      <c r="E8" s="13">
        <v>623.39901572910003</v>
      </c>
      <c r="F8" s="13">
        <v>793.84380820095339</v>
      </c>
      <c r="G8" s="13">
        <v>696.84841357931816</v>
      </c>
      <c r="H8" s="13">
        <v>971.93021606348896</v>
      </c>
      <c r="I8" s="13">
        <v>797.27061436458371</v>
      </c>
      <c r="J8" s="13">
        <v>472.2160834795921</v>
      </c>
      <c r="K8" s="13">
        <v>731.17769796765833</v>
      </c>
      <c r="L8" s="13">
        <v>878.93852056615663</v>
      </c>
      <c r="M8" s="13">
        <v>889.57595588494826</v>
      </c>
      <c r="N8" s="13">
        <v>810.34054289198741</v>
      </c>
      <c r="O8" s="13">
        <v>1251.3678942168444</v>
      </c>
      <c r="P8" s="13">
        <v>689.99497626518939</v>
      </c>
      <c r="Q8" s="13">
        <v>1528.4391484582425</v>
      </c>
      <c r="R8" s="13">
        <v>1243.2061348111279</v>
      </c>
      <c r="S8" s="13">
        <v>1371.1847955907967</v>
      </c>
      <c r="T8" s="13">
        <v>1182.455297566868</v>
      </c>
      <c r="U8" s="13">
        <v>1587.0611543380674</v>
      </c>
      <c r="V8" s="13">
        <v>986.5384200966256</v>
      </c>
      <c r="W8" s="13">
        <v>1567.8940549718502</v>
      </c>
      <c r="X8" s="13">
        <v>1459.6080127936339</v>
      </c>
      <c r="Y8" s="13">
        <v>950.81682818084846</v>
      </c>
      <c r="Z8" s="13">
        <v>767.51944345970969</v>
      </c>
      <c r="AA8" s="13">
        <v>1636.7212322457019</v>
      </c>
      <c r="AB8" s="13">
        <v>1818.1303006501571</v>
      </c>
      <c r="AC8" s="13">
        <v>1615.0298641596237</v>
      </c>
      <c r="AD8" s="13">
        <v>1355.1669040192069</v>
      </c>
      <c r="AE8" s="13">
        <v>1012.7175233654017</v>
      </c>
      <c r="AF8" s="13">
        <v>1802.4346939504048</v>
      </c>
      <c r="AG8" s="13">
        <v>2802.4154357437073</v>
      </c>
      <c r="AH8" s="13">
        <v>3228.1183008793291</v>
      </c>
      <c r="AI8" s="13">
        <v>3607.3291314175904</v>
      </c>
      <c r="AJ8" s="13">
        <v>3238.143249246581</v>
      </c>
      <c r="AK8" s="13">
        <v>3829.8033184564947</v>
      </c>
      <c r="AL8" s="13">
        <v>3756.0282538355427</v>
      </c>
      <c r="AM8" s="13">
        <v>3269.0353049879154</v>
      </c>
      <c r="AN8" s="13">
        <v>3207.2417202385582</v>
      </c>
      <c r="AO8" s="13">
        <v>3822.5857209379797</v>
      </c>
      <c r="AP8" s="13">
        <v>4184.6295163598752</v>
      </c>
      <c r="AQ8" s="13">
        <v>3964.742051743473</v>
      </c>
      <c r="AR8" s="13">
        <v>4130.0895273765063</v>
      </c>
      <c r="AS8" s="13">
        <v>6274.4992601053937</v>
      </c>
      <c r="AT8" s="13">
        <v>6930.288231542665</v>
      </c>
      <c r="AU8" s="13">
        <v>7190.515881500567</v>
      </c>
      <c r="AV8" s="13">
        <v>7434.3588702775232</v>
      </c>
      <c r="AW8" s="13">
        <v>8262.3298344382092</v>
      </c>
      <c r="AX8" s="13">
        <v>7280.3286929220649</v>
      </c>
      <c r="AY8" s="13">
        <v>7354.0939235644182</v>
      </c>
      <c r="AZ8" s="13">
        <v>6648.8465956574437</v>
      </c>
      <c r="BA8" s="13">
        <v>8407.4802016786089</v>
      </c>
      <c r="BB8" s="13">
        <v>6316.696639512309</v>
      </c>
      <c r="BC8" s="13">
        <v>2210.5580605539253</v>
      </c>
      <c r="BD8" s="13">
        <v>2516.5567442960592</v>
      </c>
      <c r="BE8" s="13">
        <v>3552.2450614086183</v>
      </c>
      <c r="BF8" s="13">
        <v>3660.8265305747536</v>
      </c>
      <c r="BG8" s="13">
        <v>4705.6664152009953</v>
      </c>
      <c r="BH8" s="13">
        <v>4185.3751102679762</v>
      </c>
      <c r="BI8" s="13">
        <v>4610.2095688834715</v>
      </c>
      <c r="BJ8" s="13">
        <v>6239.2141510192478</v>
      </c>
      <c r="BK8" s="13">
        <v>7260.7563715723272</v>
      </c>
      <c r="BL8" s="13">
        <v>7496.8513625635151</v>
      </c>
      <c r="BM8" s="13">
        <v>5777.9506195952408</v>
      </c>
      <c r="BN8" s="13">
        <v>7439.013650411147</v>
      </c>
      <c r="BO8" s="13">
        <v>5231.7796465260963</v>
      </c>
      <c r="BP8" s="13">
        <v>4003.9057022788738</v>
      </c>
      <c r="BQ8" s="13">
        <v>5999.9363918983754</v>
      </c>
      <c r="BR8" s="13">
        <v>7474.1059128889492</v>
      </c>
      <c r="BS8" s="13">
        <v>5916.5567414388452</v>
      </c>
      <c r="BT8" s="13">
        <v>4051.7859829066829</v>
      </c>
    </row>
    <row r="9" spans="1:72" ht="15" customHeight="1" x14ac:dyDescent="0.25">
      <c r="A9" s="12" t="s">
        <v>88</v>
      </c>
      <c r="B9" s="13">
        <v>11957.905387304332</v>
      </c>
      <c r="C9" s="13">
        <v>13006.02745656516</v>
      </c>
      <c r="D9" s="13">
        <v>11491.632400216366</v>
      </c>
      <c r="E9" s="13">
        <v>14535.37568728258</v>
      </c>
      <c r="F9" s="13">
        <v>14422.256491035829</v>
      </c>
      <c r="G9" s="13">
        <v>13728.089804729932</v>
      </c>
      <c r="H9" s="13">
        <v>12776.166054776853</v>
      </c>
      <c r="I9" s="13">
        <v>13416.775727967739</v>
      </c>
      <c r="J9" s="13">
        <v>11074.696530633742</v>
      </c>
      <c r="K9" s="13">
        <v>11160.861181563991</v>
      </c>
      <c r="L9" s="13">
        <v>11281.20246579492</v>
      </c>
      <c r="M9" s="13">
        <v>11364.339880560628</v>
      </c>
      <c r="N9" s="13">
        <v>11105.673110756528</v>
      </c>
      <c r="O9" s="13">
        <v>10812.502334230448</v>
      </c>
      <c r="P9" s="13">
        <v>12691.557346770933</v>
      </c>
      <c r="Q9" s="13">
        <v>12033.051841827792</v>
      </c>
      <c r="R9" s="13">
        <v>11466.883571852657</v>
      </c>
      <c r="S9" s="13">
        <v>11406.590749430859</v>
      </c>
      <c r="T9" s="13">
        <v>13883.378335258383</v>
      </c>
      <c r="U9" s="13">
        <v>14213.629662423036</v>
      </c>
      <c r="V9" s="13">
        <v>14574.609197801718</v>
      </c>
      <c r="W9" s="13">
        <v>14584.86199134745</v>
      </c>
      <c r="X9" s="13">
        <v>15173.475199717261</v>
      </c>
      <c r="Y9" s="13">
        <v>14856.110195571762</v>
      </c>
      <c r="Z9" s="13">
        <v>15049.47541200717</v>
      </c>
      <c r="AA9" s="13">
        <v>13952.432238893098</v>
      </c>
      <c r="AB9" s="13">
        <v>14401.576696338358</v>
      </c>
      <c r="AC9" s="13">
        <v>15149.77881665102</v>
      </c>
      <c r="AD9" s="13">
        <v>14246.368325545909</v>
      </c>
      <c r="AE9" s="13">
        <v>13516.500370787835</v>
      </c>
      <c r="AF9" s="13">
        <v>12090.394356636411</v>
      </c>
      <c r="AG9" s="13">
        <v>16553.136991285141</v>
      </c>
      <c r="AH9" s="13">
        <v>15112.216975357091</v>
      </c>
      <c r="AI9" s="13">
        <v>12952.769857288753</v>
      </c>
      <c r="AJ9" s="13">
        <v>14760.016434186377</v>
      </c>
      <c r="AK9" s="13">
        <v>14810.166733167804</v>
      </c>
      <c r="AL9" s="13">
        <v>16678.605637831097</v>
      </c>
      <c r="AM9" s="13">
        <v>13990.666126658312</v>
      </c>
      <c r="AN9" s="13">
        <v>15174.423780843703</v>
      </c>
      <c r="AO9" s="13">
        <v>18018.671454666925</v>
      </c>
      <c r="AP9" s="13">
        <v>19021.724433900588</v>
      </c>
      <c r="AQ9" s="13">
        <v>13987.754294711389</v>
      </c>
      <c r="AR9" s="13">
        <v>16280.304538890512</v>
      </c>
      <c r="AS9" s="13">
        <v>18059.922558485952</v>
      </c>
      <c r="AT9" s="13">
        <v>18992.291298684406</v>
      </c>
      <c r="AU9" s="13">
        <v>16415.826997663313</v>
      </c>
      <c r="AV9" s="13">
        <v>15356.936021663843</v>
      </c>
      <c r="AW9" s="13">
        <v>19097.510121114548</v>
      </c>
      <c r="AX9" s="13">
        <v>20094.656152771378</v>
      </c>
      <c r="AY9" s="13">
        <v>17759.419739207362</v>
      </c>
      <c r="AZ9" s="13">
        <v>18487.408481922375</v>
      </c>
      <c r="BA9" s="13">
        <v>22124.027543774351</v>
      </c>
      <c r="BB9" s="13">
        <v>20696.041603159789</v>
      </c>
      <c r="BC9" s="13">
        <v>4013.7618565588491</v>
      </c>
      <c r="BD9" s="13">
        <v>3392.482666141158</v>
      </c>
      <c r="BE9" s="13">
        <v>4734.0133276913584</v>
      </c>
      <c r="BF9" s="13">
        <v>5200.8630624068692</v>
      </c>
      <c r="BG9" s="13">
        <v>5390.7378787203743</v>
      </c>
      <c r="BH9" s="13">
        <v>7609.372830398499</v>
      </c>
      <c r="BI9" s="13">
        <v>11623.935154448527</v>
      </c>
      <c r="BJ9" s="13">
        <v>13270.841337030137</v>
      </c>
      <c r="BK9" s="13">
        <v>12285.969009053606</v>
      </c>
      <c r="BL9" s="13">
        <v>14495.91104521841</v>
      </c>
      <c r="BM9" s="13">
        <v>16446.961356550641</v>
      </c>
      <c r="BN9" s="13">
        <v>15696.833990829971</v>
      </c>
      <c r="BO9" s="13">
        <v>12904.979515576615</v>
      </c>
      <c r="BP9" s="13">
        <v>17563.584669505421</v>
      </c>
      <c r="BQ9" s="13">
        <v>17961.999043752428</v>
      </c>
      <c r="BR9" s="13">
        <v>19014.088542232501</v>
      </c>
      <c r="BS9" s="13">
        <v>15731.071848503811</v>
      </c>
      <c r="BT9" s="13">
        <v>17477.248520508972</v>
      </c>
    </row>
    <row r="10" spans="1:72" ht="15" customHeight="1" x14ac:dyDescent="0.25">
      <c r="A10" s="15" t="s">
        <v>89</v>
      </c>
      <c r="B10" s="14">
        <v>19921.354541065266</v>
      </c>
      <c r="C10" s="14">
        <v>23375.411641408686</v>
      </c>
      <c r="D10" s="14">
        <v>22162.956838607384</v>
      </c>
      <c r="E10" s="14">
        <v>25365.104942959584</v>
      </c>
      <c r="F10" s="14">
        <v>20864.307973751627</v>
      </c>
      <c r="G10" s="14">
        <v>20868.569184585875</v>
      </c>
      <c r="H10" s="14">
        <v>22742.309422494938</v>
      </c>
      <c r="I10" s="14">
        <v>25100.452690797636</v>
      </c>
      <c r="J10" s="14">
        <v>20762.578029767697</v>
      </c>
      <c r="K10" s="14">
        <v>21239.126065035594</v>
      </c>
      <c r="L10" s="14">
        <v>20356.858285503895</v>
      </c>
      <c r="M10" s="14">
        <v>20965.434656403137</v>
      </c>
      <c r="N10" s="14">
        <v>20030.423480193644</v>
      </c>
      <c r="O10" s="14">
        <v>22495.765761737573</v>
      </c>
      <c r="P10" s="14">
        <v>22874.07235780697</v>
      </c>
      <c r="Q10" s="14">
        <v>24592.017851640448</v>
      </c>
      <c r="R10" s="14">
        <v>21739.878975744999</v>
      </c>
      <c r="S10" s="14">
        <v>24303.125252378886</v>
      </c>
      <c r="T10" s="14">
        <v>24334.551223673749</v>
      </c>
      <c r="U10" s="14">
        <v>23950.983677590833</v>
      </c>
      <c r="V10" s="14">
        <v>20804.505380029277</v>
      </c>
      <c r="W10" s="14">
        <v>21605.521139803612</v>
      </c>
      <c r="X10" s="14">
        <v>23115.917087756647</v>
      </c>
      <c r="Y10" s="14">
        <v>20823.034305655288</v>
      </c>
      <c r="Z10" s="14">
        <v>17658.44723130672</v>
      </c>
      <c r="AA10" s="14">
        <v>20596.477185124942</v>
      </c>
      <c r="AB10" s="14">
        <v>20049.912922824671</v>
      </c>
      <c r="AC10" s="14">
        <v>22347.457356086397</v>
      </c>
      <c r="AD10" s="14">
        <v>19748.684760408683</v>
      </c>
      <c r="AE10" s="14">
        <v>20775.687266062771</v>
      </c>
      <c r="AF10" s="14">
        <v>24259.884920630418</v>
      </c>
      <c r="AG10" s="14">
        <v>25329.206446809098</v>
      </c>
      <c r="AH10" s="14">
        <v>22389.675683131383</v>
      </c>
      <c r="AI10" s="14">
        <v>23344.654629569464</v>
      </c>
      <c r="AJ10" s="14">
        <v>21591.993024854266</v>
      </c>
      <c r="AK10" s="14">
        <v>24626.037662444902</v>
      </c>
      <c r="AL10" s="14">
        <v>23304.213053413761</v>
      </c>
      <c r="AM10" s="14">
        <v>24730.586536027011</v>
      </c>
      <c r="AN10" s="14">
        <v>28136.765915701064</v>
      </c>
      <c r="AO10" s="14">
        <v>28736.427494858199</v>
      </c>
      <c r="AP10" s="14">
        <v>28141.420120040319</v>
      </c>
      <c r="AQ10" s="14">
        <v>27891.369372118603</v>
      </c>
      <c r="AR10" s="14">
        <v>29505.011857936377</v>
      </c>
      <c r="AS10" s="14">
        <v>33365.01224732447</v>
      </c>
      <c r="AT10" s="14">
        <v>28906.505218017439</v>
      </c>
      <c r="AU10" s="14">
        <v>34034.883811305277</v>
      </c>
      <c r="AV10" s="14">
        <v>34354.137375050195</v>
      </c>
      <c r="AW10" s="14">
        <v>36082.369887587483</v>
      </c>
      <c r="AX10" s="14">
        <v>30940.248546254625</v>
      </c>
      <c r="AY10" s="14">
        <v>33619.449115182564</v>
      </c>
      <c r="AZ10" s="14">
        <v>35322.493609214092</v>
      </c>
      <c r="BA10" s="14">
        <v>37922.78981536597</v>
      </c>
      <c r="BB10" s="14">
        <v>33354.082404036919</v>
      </c>
      <c r="BC10" s="14">
        <v>20647.280349365697</v>
      </c>
      <c r="BD10" s="14">
        <v>23412.474057837568</v>
      </c>
      <c r="BE10" s="14">
        <v>25687.868259626946</v>
      </c>
      <c r="BF10" s="14">
        <v>24056.591585323051</v>
      </c>
      <c r="BG10" s="14">
        <v>26592.934984697225</v>
      </c>
      <c r="BH10" s="14">
        <v>27768.355627352528</v>
      </c>
      <c r="BI10" s="14">
        <v>30300.480780414564</v>
      </c>
      <c r="BJ10" s="14">
        <v>27635.072167519618</v>
      </c>
      <c r="BK10" s="14">
        <v>31870.666261124818</v>
      </c>
      <c r="BL10" s="14">
        <v>34873.852136539288</v>
      </c>
      <c r="BM10" s="14">
        <v>34120.518724939066</v>
      </c>
      <c r="BN10" s="14">
        <v>31393.137765924912</v>
      </c>
      <c r="BO10" s="14">
        <v>27088.722832846332</v>
      </c>
      <c r="BP10" s="14">
        <v>33406.811670008959</v>
      </c>
      <c r="BQ10" s="14">
        <v>29762.208577477166</v>
      </c>
      <c r="BR10" s="14">
        <v>29594.032528611689</v>
      </c>
      <c r="BS10" s="14">
        <v>29949.5945100358</v>
      </c>
      <c r="BT10" s="14">
        <v>29675.497767287408</v>
      </c>
    </row>
    <row r="11" spans="1:72" ht="15" customHeight="1" x14ac:dyDescent="0.25">
      <c r="A11" s="12" t="s">
        <v>90</v>
      </c>
      <c r="B11" s="13">
        <v>15156.248281119753</v>
      </c>
      <c r="C11" s="13">
        <v>18239.495646529231</v>
      </c>
      <c r="D11" s="13">
        <v>17098.777885743672</v>
      </c>
      <c r="E11" s="13">
        <v>19633.61568055391</v>
      </c>
      <c r="F11" s="13">
        <v>15486.389275694393</v>
      </c>
      <c r="G11" s="13">
        <v>15586.581953922834</v>
      </c>
      <c r="H11" s="13">
        <v>17449.228345970241</v>
      </c>
      <c r="I11" s="13">
        <v>19637.18313595916</v>
      </c>
      <c r="J11" s="13">
        <v>15817.594796564226</v>
      </c>
      <c r="K11" s="13">
        <v>15965.281372118283</v>
      </c>
      <c r="L11" s="13">
        <v>14885.239152098331</v>
      </c>
      <c r="M11" s="13">
        <v>15565.257939459545</v>
      </c>
      <c r="N11" s="13">
        <v>15490.797920379862</v>
      </c>
      <c r="O11" s="13">
        <v>17967.476044056872</v>
      </c>
      <c r="P11" s="13">
        <v>17421.936957235666</v>
      </c>
      <c r="Q11" s="13">
        <v>17893.692179000423</v>
      </c>
      <c r="R11" s="13">
        <v>16842.707447491193</v>
      </c>
      <c r="S11" s="13">
        <v>19406.945388829961</v>
      </c>
      <c r="T11" s="13">
        <v>19289.423930559802</v>
      </c>
      <c r="U11" s="13">
        <v>18947.302746488356</v>
      </c>
      <c r="V11" s="13">
        <v>15828.721437766697</v>
      </c>
      <c r="W11" s="13">
        <v>16610.622823076294</v>
      </c>
      <c r="X11" s="13">
        <v>15314.99475779248</v>
      </c>
      <c r="Y11" s="13">
        <v>15797.314584589185</v>
      </c>
      <c r="Z11" s="13">
        <v>12274.912923145142</v>
      </c>
      <c r="AA11" s="13">
        <v>15044.582067356188</v>
      </c>
      <c r="AB11" s="13">
        <v>14249.912340519435</v>
      </c>
      <c r="AC11" s="13">
        <v>16565.284087849839</v>
      </c>
      <c r="AD11" s="13">
        <v>14278.120078411675</v>
      </c>
      <c r="AE11" s="13">
        <v>14864.387161939219</v>
      </c>
      <c r="AF11" s="13">
        <v>18454.556452149991</v>
      </c>
      <c r="AG11" s="13">
        <v>18436.537627476559</v>
      </c>
      <c r="AH11" s="13">
        <v>16943.142392705045</v>
      </c>
      <c r="AI11" s="13">
        <v>17445.942394466183</v>
      </c>
      <c r="AJ11" s="13">
        <v>15598.056526610641</v>
      </c>
      <c r="AK11" s="13">
        <v>18113.913686218111</v>
      </c>
      <c r="AL11" s="13">
        <v>16628.097332345689</v>
      </c>
      <c r="AM11" s="13">
        <v>17875.989443156464</v>
      </c>
      <c r="AN11" s="13">
        <v>21677.559402086248</v>
      </c>
      <c r="AO11" s="13">
        <v>22121.637822411605</v>
      </c>
      <c r="AP11" s="13">
        <v>21961.402700106231</v>
      </c>
      <c r="AQ11" s="13">
        <v>21731.322309462677</v>
      </c>
      <c r="AR11" s="13">
        <v>23218.925002409665</v>
      </c>
      <c r="AS11" s="13">
        <v>26427.7261921354</v>
      </c>
      <c r="AT11" s="13">
        <v>22378.769540619123</v>
      </c>
      <c r="AU11" s="13">
        <v>26632.121965543032</v>
      </c>
      <c r="AV11" s="13">
        <v>26972.715935283824</v>
      </c>
      <c r="AW11" s="13">
        <v>27851.660725303725</v>
      </c>
      <c r="AX11" s="13">
        <v>23544.121002063082</v>
      </c>
      <c r="AY11" s="13">
        <v>26795.308878677926</v>
      </c>
      <c r="AZ11" s="13">
        <v>27691.180541640995</v>
      </c>
      <c r="BA11" s="13">
        <v>30396.350856324996</v>
      </c>
      <c r="BB11" s="13">
        <v>26733.129321578213</v>
      </c>
      <c r="BC11" s="13">
        <v>17594.124055825767</v>
      </c>
      <c r="BD11" s="13">
        <v>20276.440142773892</v>
      </c>
      <c r="BE11" s="13">
        <v>21865.641812272377</v>
      </c>
      <c r="BF11" s="13">
        <v>20882.093048073781</v>
      </c>
      <c r="BG11" s="13">
        <v>22986.29575266243</v>
      </c>
      <c r="BH11" s="13">
        <v>23857.893586396611</v>
      </c>
      <c r="BI11" s="13">
        <v>26243.848128546186</v>
      </c>
      <c r="BJ11" s="13">
        <v>23801.918378547623</v>
      </c>
      <c r="BK11" s="13">
        <v>27769.150787364164</v>
      </c>
      <c r="BL11" s="13">
        <v>30922.234059440561</v>
      </c>
      <c r="BM11" s="13">
        <v>29804.332355984487</v>
      </c>
      <c r="BN11" s="13">
        <v>25783.115068553219</v>
      </c>
      <c r="BO11" s="13">
        <v>21467.823654570446</v>
      </c>
      <c r="BP11" s="13">
        <v>27466.324284080158</v>
      </c>
      <c r="BQ11" s="13">
        <v>24257.213750125069</v>
      </c>
      <c r="BR11" s="13">
        <v>23954.098447927441</v>
      </c>
      <c r="BS11" s="13">
        <v>23845.029243307428</v>
      </c>
      <c r="BT11" s="13">
        <v>24012.898711439302</v>
      </c>
    </row>
    <row r="12" spans="1:72" ht="15" customHeight="1" x14ac:dyDescent="0.25">
      <c r="A12" s="12" t="s">
        <v>91</v>
      </c>
      <c r="B12" s="13">
        <v>4722.5847221144113</v>
      </c>
      <c r="C12" s="13">
        <v>5081.9686851144024</v>
      </c>
      <c r="D12" s="13">
        <v>5014.7623782482233</v>
      </c>
      <c r="E12" s="13">
        <v>5674.3599336222915</v>
      </c>
      <c r="F12" s="13">
        <v>5336.8312969509434</v>
      </c>
      <c r="G12" s="13">
        <v>5240.0278194681596</v>
      </c>
      <c r="H12" s="13">
        <v>5243.2318185244067</v>
      </c>
      <c r="I12" s="13">
        <v>5404.8812538885995</v>
      </c>
      <c r="J12" s="13">
        <v>4900.3153214265712</v>
      </c>
      <c r="K12" s="13">
        <v>5231.8867678454726</v>
      </c>
      <c r="L12" s="13">
        <v>5438.6338767356456</v>
      </c>
      <c r="M12" s="13">
        <v>5362.1292316179724</v>
      </c>
      <c r="N12" s="13">
        <v>4503.8559828120096</v>
      </c>
      <c r="O12" s="13">
        <v>4490.407285634089</v>
      </c>
      <c r="P12" s="13">
        <v>5410.2111958798851</v>
      </c>
      <c r="Q12" s="13">
        <v>6649.8921766598523</v>
      </c>
      <c r="R12" s="13">
        <v>4855.2721720452082</v>
      </c>
      <c r="S12" s="13">
        <v>4843.5762491871892</v>
      </c>
      <c r="T12" s="13">
        <v>4993.8769293132191</v>
      </c>
      <c r="U12" s="13">
        <v>4953.6178455531526</v>
      </c>
      <c r="V12" s="13">
        <v>4955.2522551302091</v>
      </c>
      <c r="W12" s="13">
        <v>4967.0586173337178</v>
      </c>
      <c r="X12" s="13">
        <v>7863.9819845493867</v>
      </c>
      <c r="Y12" s="13">
        <v>5006.8893817182425</v>
      </c>
      <c r="Z12" s="13">
        <v>5417.0799448198413</v>
      </c>
      <c r="AA12" s="13">
        <v>5556.3483043050892</v>
      </c>
      <c r="AB12" s="13">
        <v>5823.18635801447</v>
      </c>
      <c r="AC12" s="13">
        <v>5775.4825686031918</v>
      </c>
      <c r="AD12" s="13">
        <v>5482.550331946768</v>
      </c>
      <c r="AE12" s="13">
        <v>5928.82676586665</v>
      </c>
      <c r="AF12" s="13">
        <v>5791.2569976655468</v>
      </c>
      <c r="AG12" s="13">
        <v>6904.1463873502689</v>
      </c>
      <c r="AH12" s="13">
        <v>5432.7574116582709</v>
      </c>
      <c r="AI12" s="13">
        <v>5892.7374155945017</v>
      </c>
      <c r="AJ12" s="13">
        <v>6008.9396931200463</v>
      </c>
      <c r="AK12" s="13">
        <v>6516.8714796271624</v>
      </c>
      <c r="AL12" s="13">
        <v>6676.1157210680549</v>
      </c>
      <c r="AM12" s="13">
        <v>6854.5970928705383</v>
      </c>
      <c r="AN12" s="13">
        <v>6459.206513614804</v>
      </c>
      <c r="AO12" s="13">
        <v>6614.7896724465763</v>
      </c>
      <c r="AP12" s="13">
        <v>6242.3492630533656</v>
      </c>
      <c r="AQ12" s="13">
        <v>6219.5483663832256</v>
      </c>
      <c r="AR12" s="13">
        <v>6364.0390249351858</v>
      </c>
      <c r="AS12" s="13">
        <v>7036.5896880781638</v>
      </c>
      <c r="AT12" s="13">
        <v>6578.1992798912743</v>
      </c>
      <c r="AU12" s="13">
        <v>7482.2994258312738</v>
      </c>
      <c r="AV12" s="13">
        <v>7468.1577251106683</v>
      </c>
      <c r="AW12" s="13">
        <v>8287.835751151486</v>
      </c>
      <c r="AX12" s="13">
        <v>7410.5474485499644</v>
      </c>
      <c r="AY12" s="13">
        <v>6949.4638556368172</v>
      </c>
      <c r="AZ12" s="13">
        <v>7721.2475714674465</v>
      </c>
      <c r="BA12" s="13">
        <v>7683.2879702985756</v>
      </c>
      <c r="BB12" s="13">
        <v>6768.0216481115485</v>
      </c>
      <c r="BC12" s="13">
        <v>3258.4521069748016</v>
      </c>
      <c r="BD12" s="13">
        <v>3404.4545226532327</v>
      </c>
      <c r="BE12" s="13">
        <v>4075.0497591760732</v>
      </c>
      <c r="BF12" s="13">
        <v>3472.4723410392617</v>
      </c>
      <c r="BG12" s="13">
        <v>3923.0417245548329</v>
      </c>
      <c r="BH12" s="13">
        <v>4221.6033006774751</v>
      </c>
      <c r="BI12" s="13">
        <v>4424.1897245523032</v>
      </c>
      <c r="BJ12" s="13">
        <v>4152.2398566677111</v>
      </c>
      <c r="BK12" s="13">
        <v>4505.8478490990055</v>
      </c>
      <c r="BL12" s="13">
        <v>4455.1286122339743</v>
      </c>
      <c r="BM12" s="13">
        <v>4757.5870528010037</v>
      </c>
      <c r="BN12" s="13">
        <v>5955.6070648388441</v>
      </c>
      <c r="BO12" s="13">
        <v>5889.8189802289444</v>
      </c>
      <c r="BP12" s="13">
        <v>6309.3417306917991</v>
      </c>
      <c r="BQ12" s="13">
        <v>5825.628122973093</v>
      </c>
      <c r="BR12" s="13">
        <v>5957.3431899621964</v>
      </c>
      <c r="BS12" s="13">
        <v>6426.388436510154</v>
      </c>
      <c r="BT12" s="13">
        <v>5980.8927187825266</v>
      </c>
    </row>
    <row r="13" spans="1:72" ht="15" customHeight="1" x14ac:dyDescent="0.25">
      <c r="A13" s="16" t="s">
        <v>93</v>
      </c>
      <c r="B13" s="17">
        <v>36220.850484539464</v>
      </c>
      <c r="C13" s="17">
        <v>37722.326508605169</v>
      </c>
      <c r="D13" s="17">
        <v>36087.365098764647</v>
      </c>
      <c r="E13" s="17">
        <v>40721.500416682487</v>
      </c>
      <c r="F13" s="17">
        <v>39197.105285768652</v>
      </c>
      <c r="G13" s="17">
        <v>37641.167047600313</v>
      </c>
      <c r="H13" s="17">
        <v>40308.60807541995</v>
      </c>
      <c r="I13" s="17">
        <v>44216.615435738917</v>
      </c>
      <c r="J13" s="17">
        <v>38969.769371926966</v>
      </c>
      <c r="K13" s="17">
        <v>38991.396985157458</v>
      </c>
      <c r="L13" s="17">
        <v>40482.390758058507</v>
      </c>
      <c r="M13" s="17">
        <v>40493.698535846648</v>
      </c>
      <c r="N13" s="17">
        <v>39482.911100564161</v>
      </c>
      <c r="O13" s="17">
        <v>40947.944645703719</v>
      </c>
      <c r="P13" s="17">
        <v>40419.093667816611</v>
      </c>
      <c r="Q13" s="17">
        <v>41006.060490049676</v>
      </c>
      <c r="R13" s="17">
        <v>39742.921680023239</v>
      </c>
      <c r="S13" s="17">
        <v>41281.002109403249</v>
      </c>
      <c r="T13" s="17">
        <v>42461.086514367693</v>
      </c>
      <c r="U13" s="17">
        <v>44723.391893731867</v>
      </c>
      <c r="V13" s="17">
        <v>41260.630015466086</v>
      </c>
      <c r="W13" s="17">
        <v>41711.470849765945</v>
      </c>
      <c r="X13" s="17">
        <v>42221.365605415696</v>
      </c>
      <c r="Y13" s="17">
        <v>44837.723566658409</v>
      </c>
      <c r="Z13" s="17">
        <v>42619.451983954859</v>
      </c>
      <c r="AA13" s="17">
        <v>41715.409074916286</v>
      </c>
      <c r="AB13" s="17">
        <v>42104.366491831861</v>
      </c>
      <c r="AC13" s="17">
        <v>44666.792032186684</v>
      </c>
      <c r="AD13" s="17">
        <v>42468.438852250241</v>
      </c>
      <c r="AE13" s="17">
        <v>42217.541927135426</v>
      </c>
      <c r="AF13" s="17">
        <v>43051.296249818894</v>
      </c>
      <c r="AG13" s="17">
        <v>44560.781470877446</v>
      </c>
      <c r="AH13" s="17">
        <v>42870.053010552183</v>
      </c>
      <c r="AI13" s="17">
        <v>42798.844282173166</v>
      </c>
      <c r="AJ13" s="17">
        <v>42223.222126007866</v>
      </c>
      <c r="AK13" s="17">
        <v>46018.694581266805</v>
      </c>
      <c r="AL13" s="17">
        <v>44862.340086704673</v>
      </c>
      <c r="AM13" s="17">
        <v>44214.634517926788</v>
      </c>
      <c r="AN13" s="17">
        <v>45229.272207163085</v>
      </c>
      <c r="AO13" s="17">
        <v>47049.193188205478</v>
      </c>
      <c r="AP13" s="17">
        <v>47902.207324577677</v>
      </c>
      <c r="AQ13" s="17">
        <v>45952.773354954872</v>
      </c>
      <c r="AR13" s="17">
        <v>46345.337877136088</v>
      </c>
      <c r="AS13" s="17">
        <v>49409.178492534113</v>
      </c>
      <c r="AT13" s="17">
        <v>47283.744142561321</v>
      </c>
      <c r="AU13" s="17">
        <v>48255.782821717679</v>
      </c>
      <c r="AV13" s="17">
        <v>49780.542040741137</v>
      </c>
      <c r="AW13" s="17">
        <v>51318.184939366438</v>
      </c>
      <c r="AX13" s="17">
        <v>50764.505487073431</v>
      </c>
      <c r="AY13" s="17">
        <v>50030.585977942494</v>
      </c>
      <c r="AZ13" s="17">
        <v>52929.094169181299</v>
      </c>
      <c r="BA13" s="17">
        <v>56576.152682602275</v>
      </c>
      <c r="BB13" s="17">
        <v>51858.697946251435</v>
      </c>
      <c r="BC13" s="17">
        <v>33312.295879872443</v>
      </c>
      <c r="BD13" s="17">
        <v>39325.460083430778</v>
      </c>
      <c r="BE13" s="17">
        <v>42050.318770067905</v>
      </c>
      <c r="BF13" s="17">
        <v>39537.57084965051</v>
      </c>
      <c r="BG13" s="17">
        <v>43745.765662515732</v>
      </c>
      <c r="BH13" s="17">
        <v>44393.452555475225</v>
      </c>
      <c r="BI13" s="17">
        <v>50584.101004408556</v>
      </c>
      <c r="BJ13" s="17">
        <v>47737.440989126626</v>
      </c>
      <c r="BK13" s="17">
        <v>49941.510198087766</v>
      </c>
      <c r="BL13" s="17">
        <v>53341.689947222912</v>
      </c>
      <c r="BM13" s="17">
        <v>55483.326313809725</v>
      </c>
      <c r="BN13" s="17">
        <v>51733.674462917763</v>
      </c>
      <c r="BO13" s="17">
        <v>51429.161140853015</v>
      </c>
      <c r="BP13" s="17">
        <v>55292.086101971407</v>
      </c>
      <c r="BQ13" s="17">
        <v>59400.683994305706</v>
      </c>
      <c r="BR13" s="17">
        <v>57354.098270579903</v>
      </c>
      <c r="BS13" s="17">
        <v>55786.392424107835</v>
      </c>
      <c r="BT13" s="17">
        <v>57132.628409185992</v>
      </c>
    </row>
    <row r="14" spans="1:72" ht="15" customHeight="1" x14ac:dyDescent="0.25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6"/>
      <c r="BP14" s="126"/>
      <c r="BQ14" s="129"/>
      <c r="BR14" s="133"/>
      <c r="BS14" s="133"/>
      <c r="BT14" s="133"/>
    </row>
    <row r="15" spans="1:72" ht="15" customHeight="1" x14ac:dyDescent="0.25">
      <c r="A15" s="117" t="s">
        <v>94</v>
      </c>
      <c r="B15" s="117"/>
      <c r="C15" s="117"/>
      <c r="D15" s="117"/>
      <c r="E15" s="117"/>
      <c r="F15" s="21" t="s">
        <v>5</v>
      </c>
      <c r="G15" s="21" t="s">
        <v>6</v>
      </c>
      <c r="H15" s="21" t="s">
        <v>7</v>
      </c>
      <c r="I15" s="21" t="s">
        <v>8</v>
      </c>
      <c r="J15" s="21" t="s">
        <v>9</v>
      </c>
      <c r="K15" s="21" t="s">
        <v>10</v>
      </c>
      <c r="L15" s="21" t="s">
        <v>11</v>
      </c>
      <c r="M15" s="21" t="s">
        <v>12</v>
      </c>
      <c r="N15" s="21" t="s">
        <v>13</v>
      </c>
      <c r="O15" s="21" t="s">
        <v>14</v>
      </c>
      <c r="P15" s="21" t="s">
        <v>15</v>
      </c>
      <c r="Q15" s="21" t="s">
        <v>16</v>
      </c>
      <c r="R15" s="21" t="s">
        <v>17</v>
      </c>
      <c r="S15" s="21" t="s">
        <v>18</v>
      </c>
      <c r="T15" s="21" t="s">
        <v>19</v>
      </c>
      <c r="U15" s="21" t="s">
        <v>20</v>
      </c>
      <c r="V15" s="21" t="s">
        <v>21</v>
      </c>
      <c r="W15" s="21" t="s">
        <v>22</v>
      </c>
      <c r="X15" s="21" t="s">
        <v>23</v>
      </c>
      <c r="Y15" s="21" t="s">
        <v>24</v>
      </c>
      <c r="Z15" s="21" t="s">
        <v>25</v>
      </c>
      <c r="AA15" s="21" t="s">
        <v>26</v>
      </c>
      <c r="AB15" s="21" t="s">
        <v>27</v>
      </c>
      <c r="AC15" s="21" t="s">
        <v>28</v>
      </c>
      <c r="AD15" s="21" t="s">
        <v>29</v>
      </c>
      <c r="AE15" s="21" t="s">
        <v>30</v>
      </c>
      <c r="AF15" s="21" t="s">
        <v>31</v>
      </c>
      <c r="AG15" s="21" t="s">
        <v>32</v>
      </c>
      <c r="AH15" s="21" t="s">
        <v>33</v>
      </c>
      <c r="AI15" s="21" t="s">
        <v>34</v>
      </c>
      <c r="AJ15" s="21" t="s">
        <v>35</v>
      </c>
      <c r="AK15" s="21" t="s">
        <v>36</v>
      </c>
      <c r="AL15" s="21" t="s">
        <v>37</v>
      </c>
      <c r="AM15" s="21" t="s">
        <v>38</v>
      </c>
      <c r="AN15" s="21" t="s">
        <v>39</v>
      </c>
      <c r="AO15" s="21" t="s">
        <v>40</v>
      </c>
      <c r="AP15" s="21" t="s">
        <v>41</v>
      </c>
      <c r="AQ15" s="21" t="s">
        <v>42</v>
      </c>
      <c r="AR15" s="21" t="s">
        <v>43</v>
      </c>
      <c r="AS15" s="21" t="s">
        <v>44</v>
      </c>
      <c r="AT15" s="21" t="s">
        <v>45</v>
      </c>
      <c r="AU15" s="21" t="s">
        <v>46</v>
      </c>
      <c r="AV15" s="21" t="s">
        <v>47</v>
      </c>
      <c r="AW15" s="21" t="s">
        <v>48</v>
      </c>
      <c r="AX15" s="21" t="s">
        <v>49</v>
      </c>
      <c r="AY15" s="21" t="s">
        <v>50</v>
      </c>
      <c r="AZ15" s="21" t="s">
        <v>51</v>
      </c>
      <c r="BA15" s="21" t="s">
        <v>52</v>
      </c>
      <c r="BB15" s="21" t="s">
        <v>53</v>
      </c>
      <c r="BC15" s="21" t="s">
        <v>54</v>
      </c>
      <c r="BD15" s="21" t="s">
        <v>55</v>
      </c>
      <c r="BE15" s="21" t="s">
        <v>56</v>
      </c>
      <c r="BF15" s="22" t="s">
        <v>57</v>
      </c>
      <c r="BG15" s="22" t="s">
        <v>58</v>
      </c>
      <c r="BH15" s="22" t="s">
        <v>59</v>
      </c>
      <c r="BI15" s="22" t="s">
        <v>60</v>
      </c>
      <c r="BJ15" s="22" t="s">
        <v>61</v>
      </c>
      <c r="BK15" s="22" t="s">
        <v>62</v>
      </c>
      <c r="BL15" s="22" t="s">
        <v>63</v>
      </c>
      <c r="BM15" s="23" t="s">
        <v>64</v>
      </c>
      <c r="BN15" s="22" t="s">
        <v>123</v>
      </c>
      <c r="BO15" s="22" t="s">
        <v>125</v>
      </c>
      <c r="BP15" s="22" t="s">
        <v>128</v>
      </c>
      <c r="BQ15" s="22" t="s">
        <v>135</v>
      </c>
      <c r="BR15" s="134" t="s">
        <v>144</v>
      </c>
      <c r="BS15" s="134" t="s">
        <v>147</v>
      </c>
      <c r="BT15" s="134" t="s">
        <v>159</v>
      </c>
    </row>
    <row r="16" spans="1:72" ht="15" customHeight="1" x14ac:dyDescent="0.25">
      <c r="A16" s="15" t="s">
        <v>95</v>
      </c>
      <c r="B16" s="16"/>
      <c r="C16" s="16"/>
      <c r="D16" s="16"/>
      <c r="E16" s="16"/>
      <c r="F16" s="26">
        <f t="shared" ref="F16:BM20" si="0">+(F3/B3-1)*100</f>
        <v>8.2601711226046426</v>
      </c>
      <c r="G16" s="26">
        <f t="shared" si="0"/>
        <v>-0.47563331389682828</v>
      </c>
      <c r="H16" s="26">
        <f t="shared" si="0"/>
        <v>5.5850992202490346</v>
      </c>
      <c r="I16" s="26">
        <f t="shared" si="0"/>
        <v>-3.793539603348195</v>
      </c>
      <c r="J16" s="26">
        <f t="shared" si="0"/>
        <v>-2.6195852042336432</v>
      </c>
      <c r="K16" s="26">
        <f t="shared" si="0"/>
        <v>15.837324583971535</v>
      </c>
      <c r="L16" s="26">
        <f t="shared" si="0"/>
        <v>5.9843173148760975</v>
      </c>
      <c r="M16" s="26">
        <f t="shared" si="0"/>
        <v>6.4373859713074966</v>
      </c>
      <c r="N16" s="26">
        <f t="shared" si="0"/>
        <v>-5.3300694473101817E-2</v>
      </c>
      <c r="O16" s="26">
        <f t="shared" si="0"/>
        <v>-0.56685358453435475</v>
      </c>
      <c r="P16" s="26">
        <f t="shared" si="0"/>
        <v>6.4028428596074605E-2</v>
      </c>
      <c r="Q16" s="26">
        <f t="shared" si="0"/>
        <v>-1.2037389592592151</v>
      </c>
      <c r="R16" s="26">
        <f t="shared" si="0"/>
        <v>4.5125248098100146</v>
      </c>
      <c r="S16" s="26">
        <f t="shared" si="0"/>
        <v>-2.7450833868519653</v>
      </c>
      <c r="T16" s="26">
        <f t="shared" si="0"/>
        <v>2.0546260032482166</v>
      </c>
      <c r="U16" s="26">
        <f t="shared" si="0"/>
        <v>8.7939499371659799</v>
      </c>
      <c r="V16" s="26">
        <f t="shared" si="0"/>
        <v>3.698422091070408</v>
      </c>
      <c r="W16" s="26">
        <f t="shared" si="0"/>
        <v>3.0071334203443323</v>
      </c>
      <c r="X16" s="26">
        <f t="shared" si="0"/>
        <v>-1.0527911715331739</v>
      </c>
      <c r="Y16" s="26">
        <f t="shared" si="0"/>
        <v>-1.0382526348032162</v>
      </c>
      <c r="Z16" s="26">
        <f t="shared" si="0"/>
        <v>5.4088942831644005</v>
      </c>
      <c r="AA16" s="26">
        <f t="shared" si="0"/>
        <v>-0.93602892281188232</v>
      </c>
      <c r="AB16" s="26">
        <f t="shared" si="0"/>
        <v>1.4788321163424767</v>
      </c>
      <c r="AC16" s="26">
        <f t="shared" si="0"/>
        <v>1.4102732011637142</v>
      </c>
      <c r="AD16" s="26">
        <f t="shared" si="0"/>
        <v>-1.3719978578633607</v>
      </c>
      <c r="AE16" s="26">
        <f t="shared" si="0"/>
        <v>0.82544302255880275</v>
      </c>
      <c r="AF16" s="26">
        <f t="shared" si="0"/>
        <v>5.9070457373431973</v>
      </c>
      <c r="AG16" s="26">
        <f t="shared" si="0"/>
        <v>3.328995008872182</v>
      </c>
      <c r="AH16" s="26">
        <f t="shared" si="0"/>
        <v>0.5569477856642413</v>
      </c>
      <c r="AI16" s="26">
        <f t="shared" si="0"/>
        <v>4.7538257875550993</v>
      </c>
      <c r="AJ16" s="26">
        <f t="shared" si="0"/>
        <v>0.54287181834227205</v>
      </c>
      <c r="AK16" s="26">
        <f t="shared" si="0"/>
        <v>6.7628073603134498</v>
      </c>
      <c r="AL16" s="26">
        <f t="shared" si="0"/>
        <v>13.488758461462513</v>
      </c>
      <c r="AM16" s="26">
        <f t="shared" si="0"/>
        <v>9.7399652426339411</v>
      </c>
      <c r="AN16" s="26">
        <f t="shared" si="0"/>
        <v>6.8211551838732287</v>
      </c>
      <c r="AO16" s="26">
        <f t="shared" si="0"/>
        <v>2.437780874932427</v>
      </c>
      <c r="AP16" s="26">
        <f t="shared" si="0"/>
        <v>10.14210176829582</v>
      </c>
      <c r="AQ16" s="26">
        <f t="shared" si="0"/>
        <v>12.709086384745817</v>
      </c>
      <c r="AR16" s="26">
        <f t="shared" si="0"/>
        <v>5.4809640591674924</v>
      </c>
      <c r="AS16" s="26">
        <f t="shared" si="0"/>
        <v>5.4720871137305727</v>
      </c>
      <c r="AT16" s="26">
        <f t="shared" si="0"/>
        <v>-0.41169590068881323</v>
      </c>
      <c r="AU16" s="26">
        <f t="shared" si="0"/>
        <v>0.99354413894063853</v>
      </c>
      <c r="AV16" s="26">
        <f t="shared" si="0"/>
        <v>9.0837014870294386</v>
      </c>
      <c r="AW16" s="26">
        <f t="shared" si="0"/>
        <v>8.6225392835627588</v>
      </c>
      <c r="AX16" s="26">
        <f t="shared" si="0"/>
        <v>3.1676993715860302</v>
      </c>
      <c r="AY16" s="26">
        <f t="shared" si="0"/>
        <v>4.6111370802259799</v>
      </c>
      <c r="AZ16" s="26">
        <f t="shared" si="0"/>
        <v>6.6530879956598232</v>
      </c>
      <c r="BA16" s="26">
        <f t="shared" si="0"/>
        <v>11.494417652883794</v>
      </c>
      <c r="BB16" s="26">
        <f t="shared" si="0"/>
        <v>15.617286937919994</v>
      </c>
      <c r="BC16" s="26">
        <f t="shared" si="0"/>
        <v>-21.981498325240345</v>
      </c>
      <c r="BD16" s="26">
        <f t="shared" si="0"/>
        <v>-16.926159756465797</v>
      </c>
      <c r="BE16" s="26">
        <f t="shared" si="0"/>
        <v>-14.970926043765276</v>
      </c>
      <c r="BF16" s="26">
        <f t="shared" si="0"/>
        <v>-19.303666944833743</v>
      </c>
      <c r="BG16" s="26">
        <f t="shared" si="0"/>
        <v>28.298665133294776</v>
      </c>
      <c r="BH16" s="26">
        <f t="shared" si="0"/>
        <v>20.428449534257133</v>
      </c>
      <c r="BI16" s="26">
        <f t="shared" si="0"/>
        <v>19.620315615953054</v>
      </c>
      <c r="BJ16" s="26">
        <f t="shared" si="0"/>
        <v>20.03129004898161</v>
      </c>
      <c r="BK16" s="26">
        <f t="shared" si="0"/>
        <v>12.100916160626962</v>
      </c>
      <c r="BL16" s="26">
        <f t="shared" si="0"/>
        <v>6.6442448623836858</v>
      </c>
      <c r="BM16" s="26">
        <f t="shared" si="0"/>
        <v>1.6891048858563185</v>
      </c>
      <c r="BN16" s="26">
        <f t="shared" ref="BN16:BT24" si="1">+(BN3/BJ3-1)*100</f>
        <v>5.4515430954210631</v>
      </c>
      <c r="BO16" s="26">
        <f t="shared" si="1"/>
        <v>2.6679656733307411</v>
      </c>
      <c r="BP16" s="26">
        <f t="shared" si="1"/>
        <v>8.4192448680013641</v>
      </c>
      <c r="BQ16" s="26">
        <f t="shared" si="1"/>
        <v>6.1665795748767627</v>
      </c>
      <c r="BR16" s="26">
        <f t="shared" si="1"/>
        <v>6.6832483785906893</v>
      </c>
      <c r="BS16" s="26">
        <f t="shared" si="1"/>
        <v>6.0605232563373246</v>
      </c>
      <c r="BT16" s="26">
        <f t="shared" si="1"/>
        <v>1.1762792636646147</v>
      </c>
    </row>
    <row r="17" spans="1:72" ht="15" customHeight="1" x14ac:dyDescent="0.25">
      <c r="A17" s="12" t="s">
        <v>84</v>
      </c>
      <c r="B17" s="20"/>
      <c r="C17" s="20"/>
      <c r="D17" s="20"/>
      <c r="E17" s="20"/>
      <c r="F17" s="27">
        <f t="shared" si="0"/>
        <v>7.184359429049314</v>
      </c>
      <c r="G17" s="27">
        <f t="shared" si="0"/>
        <v>-2.7811426571349496</v>
      </c>
      <c r="H17" s="27">
        <f t="shared" si="0"/>
        <v>3.6936726180517354</v>
      </c>
      <c r="I17" s="27">
        <f t="shared" si="0"/>
        <v>-1.2895573739901911</v>
      </c>
      <c r="J17" s="27">
        <f t="shared" si="0"/>
        <v>-3.200143463332128</v>
      </c>
      <c r="K17" s="27">
        <f t="shared" si="0"/>
        <v>16.731485395830848</v>
      </c>
      <c r="L17" s="27">
        <f t="shared" si="0"/>
        <v>8.9091765461377204</v>
      </c>
      <c r="M17" s="27">
        <f t="shared" si="0"/>
        <v>2.4282941127961477</v>
      </c>
      <c r="N17" s="27">
        <f t="shared" si="0"/>
        <v>-1.2067578133815537</v>
      </c>
      <c r="O17" s="27">
        <f t="shared" si="0"/>
        <v>-1.6169133649258316</v>
      </c>
      <c r="P17" s="27">
        <f t="shared" si="0"/>
        <v>-1.5221411132972151</v>
      </c>
      <c r="Q17" s="27">
        <f t="shared" si="0"/>
        <v>-0.58114849839360216</v>
      </c>
      <c r="R17" s="27">
        <f t="shared" si="0"/>
        <v>0.91442024219658968</v>
      </c>
      <c r="S17" s="27">
        <f t="shared" si="0"/>
        <v>-4.6648036678433762</v>
      </c>
      <c r="T17" s="27">
        <f t="shared" si="0"/>
        <v>2.7652347809818512</v>
      </c>
      <c r="U17" s="27">
        <f t="shared" si="0"/>
        <v>9.9101100423754964</v>
      </c>
      <c r="V17" s="27">
        <f t="shared" si="0"/>
        <v>7.6808009916207176</v>
      </c>
      <c r="W17" s="27">
        <f t="shared" si="0"/>
        <v>5.6111449022714366</v>
      </c>
      <c r="X17" s="27">
        <f t="shared" si="0"/>
        <v>1.47000780180917</v>
      </c>
      <c r="Y17" s="27">
        <f t="shared" si="0"/>
        <v>-0.67475518759529951</v>
      </c>
      <c r="Z17" s="27">
        <f t="shared" si="0"/>
        <v>6.1962972763881297</v>
      </c>
      <c r="AA17" s="27">
        <f t="shared" si="0"/>
        <v>-2.1891903120887957</v>
      </c>
      <c r="AB17" s="27">
        <f t="shared" si="0"/>
        <v>2.4479019664352064</v>
      </c>
      <c r="AC17" s="27">
        <f t="shared" si="0"/>
        <v>0.71680821634105829</v>
      </c>
      <c r="AD17" s="27">
        <f t="shared" si="0"/>
        <v>-3.9387508223519108</v>
      </c>
      <c r="AE17" s="27">
        <f t="shared" si="0"/>
        <v>-0.77124788362473717</v>
      </c>
      <c r="AF17" s="27">
        <f t="shared" si="0"/>
        <v>3.8841741449565648</v>
      </c>
      <c r="AG17" s="27">
        <f t="shared" si="0"/>
        <v>5.9147567148706948</v>
      </c>
      <c r="AH17" s="27">
        <f t="shared" si="0"/>
        <v>-4.9576841214649114E-3</v>
      </c>
      <c r="AI17" s="27">
        <f t="shared" si="0"/>
        <v>4.8155015515733313</v>
      </c>
      <c r="AJ17" s="27">
        <f t="shared" si="0"/>
        <v>2.0117170902905546</v>
      </c>
      <c r="AK17" s="27">
        <f t="shared" si="0"/>
        <v>5.2337276816427858</v>
      </c>
      <c r="AL17" s="27">
        <f t="shared" si="0"/>
        <v>15.411879391789007</v>
      </c>
      <c r="AM17" s="27">
        <f t="shared" si="0"/>
        <v>12.587669032850734</v>
      </c>
      <c r="AN17" s="27">
        <f t="shared" si="0"/>
        <v>6.1220668911260434</v>
      </c>
      <c r="AO17" s="27">
        <f t="shared" si="0"/>
        <v>3.7420663434101886</v>
      </c>
      <c r="AP17" s="27">
        <f t="shared" si="0"/>
        <v>16.633151514383648</v>
      </c>
      <c r="AQ17" s="27">
        <f t="shared" si="0"/>
        <v>19.257456188190503</v>
      </c>
      <c r="AR17" s="27">
        <f t="shared" si="0"/>
        <v>7.6700496125819306</v>
      </c>
      <c r="AS17" s="27">
        <f t="shared" si="0"/>
        <v>10.825614451381682</v>
      </c>
      <c r="AT17" s="27">
        <f t="shared" si="0"/>
        <v>-0.91863150906731361</v>
      </c>
      <c r="AU17" s="27">
        <f t="shared" si="0"/>
        <v>-0.56391987364874385</v>
      </c>
      <c r="AV17" s="27">
        <f t="shared" si="0"/>
        <v>10.599158047916646</v>
      </c>
      <c r="AW17" s="27">
        <f t="shared" si="0"/>
        <v>8.5284294190337349</v>
      </c>
      <c r="AX17" s="27">
        <f t="shared" si="0"/>
        <v>-0.40560189891551968</v>
      </c>
      <c r="AY17" s="27">
        <f t="shared" si="0"/>
        <v>2.2635456212127147</v>
      </c>
      <c r="AZ17" s="27">
        <f t="shared" si="0"/>
        <v>4.9479362233244562</v>
      </c>
      <c r="BA17" s="27">
        <f t="shared" si="0"/>
        <v>8.9400772423239303</v>
      </c>
      <c r="BB17" s="27">
        <f t="shared" si="0"/>
        <v>20.439508624212841</v>
      </c>
      <c r="BC17" s="27">
        <f t="shared" si="0"/>
        <v>-29.003564730453814</v>
      </c>
      <c r="BD17" s="27">
        <f t="shared" si="0"/>
        <v>-23.380471484338404</v>
      </c>
      <c r="BE17" s="27">
        <f t="shared" si="0"/>
        <v>-20.574868851997984</v>
      </c>
      <c r="BF17" s="27">
        <f t="shared" si="0"/>
        <v>-28.615358869024565</v>
      </c>
      <c r="BG17" s="27">
        <f t="shared" si="0"/>
        <v>33.826132853288435</v>
      </c>
      <c r="BH17" s="27">
        <f t="shared" si="0"/>
        <v>25.656551036339881</v>
      </c>
      <c r="BI17" s="27">
        <f t="shared" si="0"/>
        <v>27.219898003342323</v>
      </c>
      <c r="BJ17" s="27">
        <f t="shared" si="0"/>
        <v>30.652877560956028</v>
      </c>
      <c r="BK17" s="27">
        <f t="shared" si="0"/>
        <v>18.173797453206753</v>
      </c>
      <c r="BL17" s="27">
        <f t="shared" si="0"/>
        <v>9.1980311319735044</v>
      </c>
      <c r="BM17" s="27">
        <f t="shared" si="0"/>
        <v>2.0521269707378664</v>
      </c>
      <c r="BN17" s="27">
        <f t="shared" si="1"/>
        <v>5.4774281451636986</v>
      </c>
      <c r="BO17" s="27">
        <f t="shared" si="1"/>
        <v>2.8928144216712415</v>
      </c>
      <c r="BP17" s="27">
        <f t="shared" si="1"/>
        <v>10.348015005047673</v>
      </c>
      <c r="BQ17" s="27">
        <f t="shared" si="1"/>
        <v>7.6966994066744121</v>
      </c>
      <c r="BR17" s="27">
        <f t="shared" si="1"/>
        <v>8.7139176004500385</v>
      </c>
      <c r="BS17" s="27">
        <f t="shared" si="1"/>
        <v>5.2107975025945663</v>
      </c>
      <c r="BT17" s="27">
        <f t="shared" si="1"/>
        <v>2.8992663488591752</v>
      </c>
    </row>
    <row r="18" spans="1:72" ht="15" customHeight="1" x14ac:dyDescent="0.25">
      <c r="A18" s="84" t="s">
        <v>143</v>
      </c>
      <c r="B18" s="16"/>
      <c r="C18" s="16"/>
      <c r="D18" s="16"/>
      <c r="E18" s="16"/>
      <c r="F18" s="28">
        <f t="shared" si="0"/>
        <v>12.401180659575029</v>
      </c>
      <c r="G18" s="28">
        <f t="shared" si="0"/>
        <v>7.7383660718487235</v>
      </c>
      <c r="H18" s="28">
        <f t="shared" si="0"/>
        <v>11.327062780536256</v>
      </c>
      <c r="I18" s="28">
        <f t="shared" si="0"/>
        <v>-10.547612002749062</v>
      </c>
      <c r="J18" s="28">
        <f t="shared" si="0"/>
        <v>-0.69832451638226489</v>
      </c>
      <c r="K18" s="28">
        <f t="shared" si="0"/>
        <v>12.863456079762713</v>
      </c>
      <c r="L18" s="28">
        <f t="shared" si="0"/>
        <v>-2.2894651577561542</v>
      </c>
      <c r="M18" s="28">
        <f t="shared" si="0"/>
        <v>18.703713574572788</v>
      </c>
      <c r="N18" s="28">
        <f t="shared" si="0"/>
        <v>4.2536689374685466</v>
      </c>
      <c r="O18" s="28">
        <f t="shared" si="0"/>
        <v>3.0193324141437605</v>
      </c>
      <c r="P18" s="28">
        <f t="shared" si="0"/>
        <v>5.1142235874849451</v>
      </c>
      <c r="Q18" s="28">
        <f t="shared" si="0"/>
        <v>-2.9827520181609057</v>
      </c>
      <c r="R18" s="28">
        <f t="shared" si="0"/>
        <v>16.812297733149208</v>
      </c>
      <c r="S18" s="28">
        <f t="shared" si="0"/>
        <v>3.4051592544698472</v>
      </c>
      <c r="T18" s="28">
        <f t="shared" si="0"/>
        <v>-6.2359690606039742E-2</v>
      </c>
      <c r="U18" s="28">
        <f t="shared" si="0"/>
        <v>5.8696850648822574</v>
      </c>
      <c r="V18" s="28">
        <f t="shared" si="0"/>
        <v>-8.4691315548323978</v>
      </c>
      <c r="W18" s="28">
        <f t="shared" si="0"/>
        <v>-4.9514734495677999</v>
      </c>
      <c r="X18" s="28">
        <f t="shared" si="0"/>
        <v>-9.1274239231870276</v>
      </c>
      <c r="Y18" s="28">
        <f t="shared" si="0"/>
        <v>-1.9512614644477844</v>
      </c>
      <c r="Z18" s="28">
        <f t="shared" si="0"/>
        <v>2.4874352911982145</v>
      </c>
      <c r="AA18" s="28">
        <f t="shared" si="0"/>
        <v>3.3343917753018149</v>
      </c>
      <c r="AB18" s="28">
        <f t="shared" si="0"/>
        <v>-2.0278341370630448</v>
      </c>
      <c r="AC18" s="28">
        <f t="shared" si="0"/>
        <v>3.5327556090606116</v>
      </c>
      <c r="AD18" s="28">
        <f t="shared" si="0"/>
        <v>8.2654255415220756</v>
      </c>
      <c r="AE18" s="28">
        <f t="shared" si="0"/>
        <v>5.9594765713497422</v>
      </c>
      <c r="AF18" s="28">
        <f t="shared" si="0"/>
        <v>13.457962847172089</v>
      </c>
      <c r="AG18" s="28">
        <f t="shared" si="0"/>
        <v>-4.0166559141532776</v>
      </c>
      <c r="AH18" s="28">
        <f t="shared" si="0"/>
        <v>2.437629528312768</v>
      </c>
      <c r="AI18" s="28">
        <f t="shared" si="0"/>
        <v>4.4659793866447917</v>
      </c>
      <c r="AJ18" s="28">
        <f t="shared" si="0"/>
        <v>-4.2310606041934262</v>
      </c>
      <c r="AK18" s="28">
        <f t="shared" si="0"/>
        <v>11.355413621650756</v>
      </c>
      <c r="AL18" s="28">
        <f t="shared" si="0"/>
        <v>7.5556242692456532</v>
      </c>
      <c r="AM18" s="28">
        <f t="shared" si="0"/>
        <v>1.399746354422704</v>
      </c>
      <c r="AN18" s="28">
        <f t="shared" si="0"/>
        <v>9.4662747411189621</v>
      </c>
      <c r="AO18" s="28">
        <f t="shared" si="0"/>
        <v>-1.3529383674118489</v>
      </c>
      <c r="AP18" s="28">
        <f t="shared" si="0"/>
        <v>-11.635158578383109</v>
      </c>
      <c r="AQ18" s="28">
        <f t="shared" si="0"/>
        <v>-8.537193775232943</v>
      </c>
      <c r="AR18" s="28">
        <f t="shared" si="0"/>
        <v>-1.9580934897383773</v>
      </c>
      <c r="AS18" s="28">
        <f t="shared" si="0"/>
        <v>-10.447413440732777</v>
      </c>
      <c r="AT18" s="28">
        <f t="shared" si="0"/>
        <v>2.0193565060538488</v>
      </c>
      <c r="AU18" s="28">
        <f t="shared" si="0"/>
        <v>7.5258234437416416</v>
      </c>
      <c r="AV18" s="28">
        <f t="shared" si="0"/>
        <v>3.4366549296383164</v>
      </c>
      <c r="AW18" s="28">
        <f t="shared" si="0"/>
        <v>8.7602224313385602</v>
      </c>
      <c r="AX18" s="28">
        <f t="shared" si="0"/>
        <v>17.957705198953189</v>
      </c>
      <c r="AY18" s="28">
        <f t="shared" si="0"/>
        <v>13.392123346972905</v>
      </c>
      <c r="AZ18" s="28">
        <f t="shared" si="0"/>
        <v>13.14923496874707</v>
      </c>
      <c r="BA18" s="28">
        <f t="shared" si="0"/>
        <v>20.422052534611733</v>
      </c>
      <c r="BB18" s="28">
        <f t="shared" si="0"/>
        <v>-1.117307500166409</v>
      </c>
      <c r="BC18" s="28">
        <f t="shared" si="0"/>
        <v>1.7205656756443366</v>
      </c>
      <c r="BD18" s="28">
        <f t="shared" si="0"/>
        <v>5.8436387918989086</v>
      </c>
      <c r="BE18" s="28">
        <f t="shared" si="0"/>
        <v>2.8904218033328766</v>
      </c>
      <c r="BF18" s="28">
        <f t="shared" si="0"/>
        <v>20.049454868642403</v>
      </c>
      <c r="BG18" s="28">
        <f t="shared" si="0"/>
        <v>15.273857670223535</v>
      </c>
      <c r="BH18" s="28">
        <f t="shared" si="0"/>
        <v>7.0816090200789272</v>
      </c>
      <c r="BI18" s="28">
        <f t="shared" si="0"/>
        <v>0.92624400163721088</v>
      </c>
      <c r="BJ18" s="28">
        <f t="shared" si="0"/>
        <v>-6.6079425113711121</v>
      </c>
      <c r="BK18" s="28">
        <f t="shared" si="0"/>
        <v>-4.4646636684958168</v>
      </c>
      <c r="BL18" s="28">
        <f t="shared" si="0"/>
        <v>-0.97573801472429222</v>
      </c>
      <c r="BM18" s="28">
        <f t="shared" si="0"/>
        <v>0.58141730230019117</v>
      </c>
      <c r="BN18" s="28">
        <f t="shared" si="1"/>
        <v>5.2864928647381459</v>
      </c>
      <c r="BO18" s="28">
        <f t="shared" si="1"/>
        <v>1.8768148739180202</v>
      </c>
      <c r="BP18" s="28">
        <f t="shared" si="1"/>
        <v>1.9737100009502573</v>
      </c>
      <c r="BQ18" s="28">
        <f t="shared" si="1"/>
        <v>1.3601269651126069</v>
      </c>
      <c r="BR18" s="28">
        <f t="shared" si="1"/>
        <v>-0.54937648483585066</v>
      </c>
      <c r="BS18" s="28">
        <f t="shared" si="1"/>
        <v>8.9953222933805588</v>
      </c>
      <c r="BT18" s="28">
        <f t="shared" si="1"/>
        <v>-5.0508918735423851</v>
      </c>
    </row>
    <row r="19" spans="1:72" ht="15" customHeight="1" x14ac:dyDescent="0.25">
      <c r="A19" s="4" t="s">
        <v>96</v>
      </c>
      <c r="B19" s="20"/>
      <c r="C19" s="20"/>
      <c r="D19" s="20"/>
      <c r="E19" s="20"/>
      <c r="F19" s="27">
        <f t="shared" si="0"/>
        <v>-5.1519221354723532</v>
      </c>
      <c r="G19" s="27">
        <f t="shared" si="0"/>
        <v>-16.047824507671095</v>
      </c>
      <c r="H19" s="27">
        <f t="shared" si="0"/>
        <v>7.9533574805863427</v>
      </c>
      <c r="I19" s="27">
        <f t="shared" si="0"/>
        <v>29.010050852162152</v>
      </c>
      <c r="J19" s="27">
        <f t="shared" si="0"/>
        <v>26.669711008836039</v>
      </c>
      <c r="K19" s="27">
        <f t="shared" si="0"/>
        <v>-2.4341928545837055</v>
      </c>
      <c r="L19" s="27">
        <f t="shared" si="0"/>
        <v>-13.811187849319516</v>
      </c>
      <c r="M19" s="27">
        <f t="shared" si="0"/>
        <v>-33.89971932722743</v>
      </c>
      <c r="N19" s="27">
        <f t="shared" si="0"/>
        <v>-3.0474671027604483</v>
      </c>
      <c r="O19" s="27">
        <f t="shared" si="0"/>
        <v>20.099189184159229</v>
      </c>
      <c r="P19" s="27">
        <f t="shared" si="0"/>
        <v>7.7935278403944208</v>
      </c>
      <c r="Q19" s="27">
        <f t="shared" si="0"/>
        <v>20.501415561941716</v>
      </c>
      <c r="R19" s="27">
        <f t="shared" si="0"/>
        <v>-1.0555239711332098</v>
      </c>
      <c r="S19" s="27">
        <f t="shared" si="0"/>
        <v>12.373699528937232</v>
      </c>
      <c r="T19" s="27">
        <f t="shared" si="0"/>
        <v>6.7978021777895137</v>
      </c>
      <c r="U19" s="27">
        <f t="shared" si="0"/>
        <v>-10.749225713096211</v>
      </c>
      <c r="V19" s="27">
        <f t="shared" si="0"/>
        <v>-18.651694398747289</v>
      </c>
      <c r="W19" s="27">
        <f t="shared" si="0"/>
        <v>-30.597629740256661</v>
      </c>
      <c r="X19" s="27">
        <f t="shared" si="0"/>
        <v>-14.274151527477684</v>
      </c>
      <c r="Y19" s="27">
        <f t="shared" si="0"/>
        <v>-15.820765023180117</v>
      </c>
      <c r="Z19" s="27">
        <f t="shared" si="0"/>
        <v>-26.925047818710624</v>
      </c>
      <c r="AA19" s="27">
        <f t="shared" si="0"/>
        <v>-1.1833785682976883</v>
      </c>
      <c r="AB19" s="27">
        <f t="shared" si="0"/>
        <v>-21.297834682828466</v>
      </c>
      <c r="AC19" s="27">
        <f t="shared" si="0"/>
        <v>-0.74655223128579085</v>
      </c>
      <c r="AD19" s="27">
        <f t="shared" si="0"/>
        <v>25.271032288656237</v>
      </c>
      <c r="AE19" s="27">
        <f t="shared" si="0"/>
        <v>10.462294037956422</v>
      </c>
      <c r="AF19" s="27">
        <f t="shared" si="0"/>
        <v>45.011787417569302</v>
      </c>
      <c r="AG19" s="27">
        <f t="shared" si="0"/>
        <v>-6.5281321064239677</v>
      </c>
      <c r="AH19" s="27">
        <f t="shared" si="0"/>
        <v>0.43974938941853114</v>
      </c>
      <c r="AI19" s="27">
        <f t="shared" si="0"/>
        <v>-3.413597846194194</v>
      </c>
      <c r="AJ19" s="27">
        <f t="shared" si="0"/>
        <v>-44.429604332881624</v>
      </c>
      <c r="AK19" s="27">
        <f t="shared" si="0"/>
        <v>-9.4675625072646046</v>
      </c>
      <c r="AL19" s="27">
        <f t="shared" si="0"/>
        <v>-27.505762318303105</v>
      </c>
      <c r="AM19" s="27">
        <f t="shared" si="0"/>
        <v>-8.2311187704184441</v>
      </c>
      <c r="AN19" s="27">
        <f t="shared" si="0"/>
        <v>66.956614732098686</v>
      </c>
      <c r="AO19" s="27">
        <f t="shared" si="0"/>
        <v>8.6602174921025501</v>
      </c>
      <c r="AP19" s="27">
        <f t="shared" si="0"/>
        <v>11.875691267915922</v>
      </c>
      <c r="AQ19" s="27">
        <f t="shared" si="0"/>
        <v>-3.7366626336153175</v>
      </c>
      <c r="AR19" s="27">
        <f t="shared" si="0"/>
        <v>-9.7413351227761069</v>
      </c>
      <c r="AS19" s="27">
        <f t="shared" si="0"/>
        <v>17.606882554388292</v>
      </c>
      <c r="AT19" s="27">
        <f t="shared" si="0"/>
        <v>-14.825924392974809</v>
      </c>
      <c r="AU19" s="27">
        <f t="shared" si="0"/>
        <v>19.709720714433509</v>
      </c>
      <c r="AV19" s="27">
        <f t="shared" si="0"/>
        <v>17.592838914327523</v>
      </c>
      <c r="AW19" s="27">
        <f t="shared" si="0"/>
        <v>-10.215694962818134</v>
      </c>
      <c r="AX19" s="27">
        <f t="shared" si="0"/>
        <v>28.715854764539905</v>
      </c>
      <c r="AY19" s="27">
        <f t="shared" si="0"/>
        <v>-11.754213413042059</v>
      </c>
      <c r="AZ19" s="27">
        <f t="shared" si="0"/>
        <v>-6.7293020950988547</v>
      </c>
      <c r="BA19" s="27">
        <f t="shared" si="0"/>
        <v>-12.061605932544506</v>
      </c>
      <c r="BB19" s="27">
        <f t="shared" si="0"/>
        <v>-30.801904581240734</v>
      </c>
      <c r="BC19" s="27">
        <f t="shared" si="0"/>
        <v>-9.2379631350420937</v>
      </c>
      <c r="BD19" s="27">
        <f t="shared" si="0"/>
        <v>11.166249248269743</v>
      </c>
      <c r="BE19" s="27">
        <f t="shared" si="0"/>
        <v>26.782315196903859</v>
      </c>
      <c r="BF19" s="27">
        <f t="shared" si="0"/>
        <v>82.832227477525706</v>
      </c>
      <c r="BG19" s="27">
        <f t="shared" si="0"/>
        <v>24.88684061239379</v>
      </c>
      <c r="BH19" s="27">
        <f t="shared" si="0"/>
        <v>-25.728840407256126</v>
      </c>
      <c r="BI19" s="27">
        <f t="shared" si="0"/>
        <v>-26.558444210375864</v>
      </c>
      <c r="BJ19" s="27">
        <f t="shared" si="0"/>
        <v>-48.829955708696559</v>
      </c>
      <c r="BK19" s="27">
        <f t="shared" si="0"/>
        <v>-22.484628241295923</v>
      </c>
      <c r="BL19" s="27">
        <f t="shared" si="0"/>
        <v>23.669892909966084</v>
      </c>
      <c r="BM19" s="27">
        <f t="shared" si="0"/>
        <v>18.13261932204653</v>
      </c>
      <c r="BN19" s="27">
        <f t="shared" si="1"/>
        <v>19.36612834954261</v>
      </c>
      <c r="BO19" s="27">
        <f t="shared" si="1"/>
        <v>-27.863973843191136</v>
      </c>
      <c r="BP19" s="27">
        <f t="shared" si="1"/>
        <v>-23.5874324419338</v>
      </c>
      <c r="BQ19" s="27">
        <f t="shared" si="1"/>
        <v>-43.323693985883068</v>
      </c>
      <c r="BR19" s="27">
        <f t="shared" si="1"/>
        <v>-26.771221288115242</v>
      </c>
      <c r="BS19" s="27">
        <f t="shared" si="1"/>
        <v>5.5149397006615919</v>
      </c>
      <c r="BT19" s="27">
        <f t="shared" si="1"/>
        <v>-19.614561221690941</v>
      </c>
    </row>
    <row r="20" spans="1:72" ht="15" customHeight="1" x14ac:dyDescent="0.25">
      <c r="A20" s="15" t="s">
        <v>97</v>
      </c>
      <c r="B20" s="16"/>
      <c r="C20" s="16"/>
      <c r="D20" s="16"/>
      <c r="E20" s="16"/>
      <c r="F20" s="28">
        <f t="shared" si="0"/>
        <v>19.777054352704248</v>
      </c>
      <c r="G20" s="28">
        <f t="shared" si="0"/>
        <v>5.1360940282646927</v>
      </c>
      <c r="H20" s="28">
        <f t="shared" si="0"/>
        <v>15.570199580416478</v>
      </c>
      <c r="I20" s="28">
        <f t="shared" si="0"/>
        <v>-6.1476854633719213</v>
      </c>
      <c r="J20" s="28">
        <f t="shared" si="0"/>
        <v>-24.190315289674235</v>
      </c>
      <c r="K20" s="28">
        <f t="shared" si="0"/>
        <v>-17.485310849101097</v>
      </c>
      <c r="L20" s="28">
        <f t="shared" si="0"/>
        <v>-11.512901711360657</v>
      </c>
      <c r="M20" s="28">
        <f t="shared" si="0"/>
        <v>-13.675563818946678</v>
      </c>
      <c r="N20" s="28">
        <f t="shared" si="0"/>
        <v>3.4158476364049672</v>
      </c>
      <c r="O20" s="28">
        <f t="shared" si="0"/>
        <v>1.7375330090369623</v>
      </c>
      <c r="P20" s="28">
        <f t="shared" si="0"/>
        <v>9.8747418536029095</v>
      </c>
      <c r="Q20" s="28">
        <f t="shared" si="0"/>
        <v>10.957550077590806</v>
      </c>
      <c r="R20" s="28">
        <f t="shared" si="0"/>
        <v>6.8854254685146055</v>
      </c>
      <c r="S20" s="28">
        <f t="shared" si="0"/>
        <v>5.9520065886114359</v>
      </c>
      <c r="T20" s="28">
        <f t="shared" si="0"/>
        <v>12.790934484843763</v>
      </c>
      <c r="U20" s="28">
        <f t="shared" ref="U20:BM25" si="2">+(U7/Q7-1)*100</f>
        <v>16.42113713693054</v>
      </c>
      <c r="V20" s="28">
        <f t="shared" si="2"/>
        <v>22.207090492051407</v>
      </c>
      <c r="W20" s="28">
        <f t="shared" si="2"/>
        <v>26.316770151568925</v>
      </c>
      <c r="X20" s="28">
        <f t="shared" si="2"/>
        <v>10.492519880033612</v>
      </c>
      <c r="Y20" s="28">
        <f t="shared" si="2"/>
        <v>-0.17947315456908752</v>
      </c>
      <c r="Z20" s="28">
        <f t="shared" si="2"/>
        <v>1.5982034566403458</v>
      </c>
      <c r="AA20" s="28">
        <f t="shared" si="2"/>
        <v>-3.47915219192102</v>
      </c>
      <c r="AB20" s="28">
        <f t="shared" si="2"/>
        <v>-2.3995949254151716</v>
      </c>
      <c r="AC20" s="28">
        <f t="shared" si="2"/>
        <v>6.2372608170397692</v>
      </c>
      <c r="AD20" s="28">
        <f t="shared" si="2"/>
        <v>-1.2128605657105829</v>
      </c>
      <c r="AE20" s="28">
        <f t="shared" si="2"/>
        <v>-6.9613443400804105</v>
      </c>
      <c r="AF20" s="28">
        <f t="shared" si="2"/>
        <v>-14.23649305909117</v>
      </c>
      <c r="AG20" s="28">
        <f t="shared" si="2"/>
        <v>15.771222872588254</v>
      </c>
      <c r="AH20" s="28">
        <f t="shared" si="2"/>
        <v>18.249506617284794</v>
      </c>
      <c r="AI20" s="28">
        <f t="shared" si="2"/>
        <v>15.095181486286545</v>
      </c>
      <c r="AJ20" s="28">
        <f t="shared" si="2"/>
        <v>30.043694015355605</v>
      </c>
      <c r="AK20" s="28">
        <f t="shared" si="2"/>
        <v>-3.2378337846480254</v>
      </c>
      <c r="AL20" s="28">
        <f t="shared" si="2"/>
        <v>11.56168294498061</v>
      </c>
      <c r="AM20" s="28">
        <f t="shared" si="2"/>
        <v>4.054284709773226</v>
      </c>
      <c r="AN20" s="28">
        <f t="shared" si="2"/>
        <v>2.2336630110548539</v>
      </c>
      <c r="AO20" s="28">
        <f t="shared" si="2"/>
        <v>17.083608523253702</v>
      </c>
      <c r="AP20" s="28">
        <f t="shared" si="2"/>
        <v>13.564663842471681</v>
      </c>
      <c r="AQ20" s="28">
        <f t="shared" si="2"/>
        <v>3.4993661805092113</v>
      </c>
      <c r="AR20" s="28">
        <f t="shared" si="2"/>
        <v>10.738440936019188</v>
      </c>
      <c r="AS20" s="28">
        <f t="shared" si="2"/>
        <v>10.359755062938669</v>
      </c>
      <c r="AT20" s="28">
        <f t="shared" si="2"/>
        <v>9.6570035268236367</v>
      </c>
      <c r="AU20" s="28">
        <f t="shared" si="2"/>
        <v>28.386483534497174</v>
      </c>
      <c r="AV20" s="28">
        <f t="shared" si="2"/>
        <v>8.1219377360328906</v>
      </c>
      <c r="AW20" s="28">
        <f t="shared" si="2"/>
        <v>10.358155182532137</v>
      </c>
      <c r="AX20" s="28">
        <f t="shared" si="2"/>
        <v>5.5666529454184044</v>
      </c>
      <c r="AY20" s="28">
        <f t="shared" si="2"/>
        <v>6.7201993447330688</v>
      </c>
      <c r="AZ20" s="28">
        <f t="shared" si="2"/>
        <v>12.119700062478156</v>
      </c>
      <c r="BA20" s="28">
        <f t="shared" si="2"/>
        <v>12.36454177303945</v>
      </c>
      <c r="BB20" s="28">
        <f t="shared" si="2"/>
        <v>-0.44270306794169656</v>
      </c>
      <c r="BC20" s="28">
        <f t="shared" si="2"/>
        <v>-75.648243518934933</v>
      </c>
      <c r="BD20" s="28">
        <f t="shared" si="2"/>
        <v>-77.523546867760047</v>
      </c>
      <c r="BE20" s="28">
        <f t="shared" si="2"/>
        <v>-73.999731750273426</v>
      </c>
      <c r="BF20" s="28">
        <f t="shared" si="2"/>
        <v>-68.993534225211533</v>
      </c>
      <c r="BG20" s="28">
        <f t="shared" si="2"/>
        <v>55.582235206632369</v>
      </c>
      <c r="BH20" s="28">
        <f t="shared" si="2"/>
        <v>103.06011944428892</v>
      </c>
      <c r="BI20" s="28">
        <f t="shared" si="2"/>
        <v>104.31335311023435</v>
      </c>
      <c r="BJ20" s="28">
        <f t="shared" si="2"/>
        <v>126.08276278708459</v>
      </c>
      <c r="BK20" s="28">
        <f t="shared" si="2"/>
        <v>100.28383622495114</v>
      </c>
      <c r="BL20" s="28">
        <f t="shared" si="2"/>
        <v>86.79249276562733</v>
      </c>
      <c r="BM20" s="28">
        <f t="shared" si="2"/>
        <v>36.259214361232026</v>
      </c>
      <c r="BN20" s="28">
        <f t="shared" si="1"/>
        <v>18.539443935379495</v>
      </c>
      <c r="BO20" s="28">
        <f t="shared" si="1"/>
        <v>-5.8407269281096301</v>
      </c>
      <c r="BP20" s="28">
        <f t="shared" si="1"/>
        <v>5.3120791939642586E-3</v>
      </c>
      <c r="BQ20" s="28">
        <f t="shared" si="1"/>
        <v>7.2526265357645503</v>
      </c>
      <c r="BR20" s="28">
        <f t="shared" si="1"/>
        <v>15.319407487367442</v>
      </c>
      <c r="BS20" s="28">
        <f t="shared" si="1"/>
        <v>19.752499144231493</v>
      </c>
      <c r="BT20" s="28">
        <f t="shared" si="1"/>
        <v>-1.153297758812577</v>
      </c>
    </row>
    <row r="21" spans="1:72" ht="15" customHeight="1" x14ac:dyDescent="0.25">
      <c r="A21" s="12" t="s">
        <v>87</v>
      </c>
      <c r="B21" s="20"/>
      <c r="C21" s="20"/>
      <c r="D21" s="20"/>
      <c r="E21" s="20"/>
      <c r="F21" s="27">
        <f t="shared" ref="F21:U26" si="3">+(F8/B8-1)*100</f>
        <v>7.1238286571766674</v>
      </c>
      <c r="G21" s="27">
        <f t="shared" si="3"/>
        <v>-2.0313383231148952</v>
      </c>
      <c r="H21" s="27">
        <f t="shared" si="3"/>
        <v>126.49191555476422</v>
      </c>
      <c r="I21" s="27">
        <f t="shared" si="3"/>
        <v>27.890900410250264</v>
      </c>
      <c r="J21" s="27">
        <f t="shared" si="3"/>
        <v>-40.515240076035788</v>
      </c>
      <c r="K21" s="27">
        <f t="shared" si="3"/>
        <v>4.9263632835166993</v>
      </c>
      <c r="L21" s="27">
        <f t="shared" si="3"/>
        <v>-9.5677337694024196</v>
      </c>
      <c r="M21" s="27">
        <f t="shared" si="3"/>
        <v>11.577667589558782</v>
      </c>
      <c r="N21" s="27">
        <f t="shared" si="3"/>
        <v>71.603757525765886</v>
      </c>
      <c r="O21" s="27">
        <f t="shared" si="3"/>
        <v>71.144155202637947</v>
      </c>
      <c r="P21" s="27">
        <f t="shared" si="3"/>
        <v>-21.496787304220287</v>
      </c>
      <c r="Q21" s="27">
        <f t="shared" si="3"/>
        <v>71.816598498073674</v>
      </c>
      <c r="R21" s="27">
        <f t="shared" si="3"/>
        <v>53.417738470088906</v>
      </c>
      <c r="S21" s="27">
        <f t="shared" si="3"/>
        <v>9.5748741779042135</v>
      </c>
      <c r="T21" s="27">
        <f t="shared" si="3"/>
        <v>71.371580698641026</v>
      </c>
      <c r="U21" s="27">
        <f t="shared" si="2"/>
        <v>3.8354164075787844</v>
      </c>
      <c r="V21" s="27">
        <f t="shared" si="2"/>
        <v>-20.645628068228294</v>
      </c>
      <c r="W21" s="27">
        <f t="shared" si="2"/>
        <v>14.345933532343324</v>
      </c>
      <c r="X21" s="27">
        <f t="shared" si="2"/>
        <v>23.438747815419458</v>
      </c>
      <c r="Y21" s="27">
        <f t="shared" si="2"/>
        <v>-40.089465010098124</v>
      </c>
      <c r="Z21" s="27">
        <f t="shared" si="2"/>
        <v>-22.200754899688992</v>
      </c>
      <c r="AA21" s="27">
        <f t="shared" si="2"/>
        <v>4.3897849510684761</v>
      </c>
      <c r="AB21" s="27">
        <f t="shared" si="2"/>
        <v>24.562915845489599</v>
      </c>
      <c r="AC21" s="27">
        <f t="shared" si="2"/>
        <v>69.85709721288606</v>
      </c>
      <c r="AD21" s="27">
        <f t="shared" si="2"/>
        <v>76.564504725846106</v>
      </c>
      <c r="AE21" s="27">
        <f t="shared" si="2"/>
        <v>-38.125228449814955</v>
      </c>
      <c r="AF21" s="27">
        <f t="shared" si="2"/>
        <v>-0.86328282929664102</v>
      </c>
      <c r="AG21" s="27">
        <f t="shared" si="2"/>
        <v>73.520966883292687</v>
      </c>
      <c r="AH21" s="27">
        <f t="shared" si="2"/>
        <v>138.20817135551718</v>
      </c>
      <c r="AI21" s="27">
        <f t="shared" si="2"/>
        <v>256.20289450802949</v>
      </c>
      <c r="AJ21" s="27">
        <f t="shared" si="2"/>
        <v>79.653845995913827</v>
      </c>
      <c r="AK21" s="27">
        <f t="shared" si="2"/>
        <v>36.660798738433243</v>
      </c>
      <c r="AL21" s="27">
        <f t="shared" si="2"/>
        <v>16.353488433568629</v>
      </c>
      <c r="AM21" s="27">
        <f t="shared" si="2"/>
        <v>-9.3779584314429894</v>
      </c>
      <c r="AN21" s="27">
        <f t="shared" si="2"/>
        <v>-0.95429777590020359</v>
      </c>
      <c r="AO21" s="27">
        <f t="shared" si="2"/>
        <v>-0.18845869926876757</v>
      </c>
      <c r="AP21" s="27">
        <f t="shared" si="2"/>
        <v>11.411023388513053</v>
      </c>
      <c r="AQ21" s="27">
        <f t="shared" si="2"/>
        <v>21.281714079197723</v>
      </c>
      <c r="AR21" s="27">
        <f t="shared" si="2"/>
        <v>28.773877606871046</v>
      </c>
      <c r="AS21" s="27">
        <f t="shared" si="2"/>
        <v>64.142800663362692</v>
      </c>
      <c r="AT21" s="27">
        <f t="shared" si="2"/>
        <v>65.612946246462059</v>
      </c>
      <c r="AU21" s="27">
        <f t="shared" si="2"/>
        <v>81.361505683291014</v>
      </c>
      <c r="AV21" s="27">
        <f t="shared" si="2"/>
        <v>80.004787329632961</v>
      </c>
      <c r="AW21" s="27">
        <f t="shared" si="2"/>
        <v>31.681103016010638</v>
      </c>
      <c r="AX21" s="27">
        <f t="shared" si="2"/>
        <v>5.0508788333826882</v>
      </c>
      <c r="AY21" s="27">
        <f t="shared" si="2"/>
        <v>2.2749138554119197</v>
      </c>
      <c r="AZ21" s="27">
        <f t="shared" si="2"/>
        <v>-10.565971973192578</v>
      </c>
      <c r="BA21" s="27">
        <f t="shared" si="2"/>
        <v>1.7567728491714174</v>
      </c>
      <c r="BB21" s="27">
        <f t="shared" si="2"/>
        <v>-13.236106418472549</v>
      </c>
      <c r="BC21" s="27">
        <f t="shared" si="2"/>
        <v>-69.941122814997982</v>
      </c>
      <c r="BD21" s="27">
        <f t="shared" si="2"/>
        <v>-62.15047665651219</v>
      </c>
      <c r="BE21" s="27">
        <f t="shared" si="2"/>
        <v>-57.748992846877137</v>
      </c>
      <c r="BF21" s="27">
        <f t="shared" si="2"/>
        <v>-42.045237574407345</v>
      </c>
      <c r="BG21" s="27">
        <f t="shared" si="2"/>
        <v>112.87232844822186</v>
      </c>
      <c r="BH21" s="27">
        <f t="shared" si="2"/>
        <v>66.313559976519642</v>
      </c>
      <c r="BI21" s="27">
        <f t="shared" si="2"/>
        <v>29.782982006746028</v>
      </c>
      <c r="BJ21" s="27">
        <f t="shared" si="2"/>
        <v>70.431843708248152</v>
      </c>
      <c r="BK21" s="27">
        <f t="shared" si="2"/>
        <v>54.298153139743867</v>
      </c>
      <c r="BL21" s="27">
        <f t="shared" si="2"/>
        <v>79.120178360393496</v>
      </c>
      <c r="BM21" s="27">
        <f t="shared" si="2"/>
        <v>25.329457007625365</v>
      </c>
      <c r="BN21" s="27">
        <f t="shared" si="1"/>
        <v>19.229977852193091</v>
      </c>
      <c r="BO21" s="27">
        <f t="shared" si="1"/>
        <v>-27.944426464854011</v>
      </c>
      <c r="BP21" s="27">
        <f t="shared" si="1"/>
        <v>-46.592169050157665</v>
      </c>
      <c r="BQ21" s="27">
        <f t="shared" si="1"/>
        <v>3.8419465121473317</v>
      </c>
      <c r="BR21" s="27">
        <f t="shared" si="1"/>
        <v>0.47173273402802973</v>
      </c>
      <c r="BS21" s="27">
        <f t="shared" si="1"/>
        <v>13.088798481171526</v>
      </c>
      <c r="BT21" s="27">
        <f t="shared" si="1"/>
        <v>1.1958393675594703</v>
      </c>
    </row>
    <row r="22" spans="1:72" ht="15" customHeight="1" x14ac:dyDescent="0.25">
      <c r="A22" s="12" t="s">
        <v>88</v>
      </c>
      <c r="B22" s="20"/>
      <c r="C22" s="20"/>
      <c r="D22" s="20"/>
      <c r="E22" s="20"/>
      <c r="F22" s="27">
        <f t="shared" si="3"/>
        <v>20.608551614297689</v>
      </c>
      <c r="G22" s="27">
        <f t="shared" si="3"/>
        <v>5.5517516826422808</v>
      </c>
      <c r="H22" s="27">
        <f t="shared" si="3"/>
        <v>11.177991166305512</v>
      </c>
      <c r="I22" s="27">
        <f t="shared" si="3"/>
        <v>-7.6957072412895178</v>
      </c>
      <c r="J22" s="27">
        <f t="shared" si="3"/>
        <v>-23.211069380736404</v>
      </c>
      <c r="K22" s="27">
        <f t="shared" si="3"/>
        <v>-18.700552368774702</v>
      </c>
      <c r="L22" s="27">
        <f t="shared" si="3"/>
        <v>-11.701190972099052</v>
      </c>
      <c r="M22" s="27">
        <f t="shared" si="3"/>
        <v>-15.297534139508173</v>
      </c>
      <c r="N22" s="27">
        <f t="shared" si="3"/>
        <v>0.27970590469095225</v>
      </c>
      <c r="O22" s="27">
        <f t="shared" si="3"/>
        <v>-3.1212541905724644</v>
      </c>
      <c r="P22" s="27">
        <f t="shared" si="3"/>
        <v>12.501813394913075</v>
      </c>
      <c r="Q22" s="27">
        <f t="shared" si="3"/>
        <v>5.884300965083189</v>
      </c>
      <c r="R22" s="27">
        <f t="shared" si="3"/>
        <v>3.2524859816581042</v>
      </c>
      <c r="S22" s="27">
        <f t="shared" si="3"/>
        <v>5.4944581451754626</v>
      </c>
      <c r="T22" s="27">
        <f t="shared" si="3"/>
        <v>9.3906599160636475</v>
      </c>
      <c r="U22" s="27">
        <f t="shared" si="2"/>
        <v>18.121569234958269</v>
      </c>
      <c r="V22" s="27">
        <f t="shared" si="2"/>
        <v>27.101745705149405</v>
      </c>
      <c r="W22" s="27">
        <f t="shared" si="2"/>
        <v>27.863463428589942</v>
      </c>
      <c r="X22" s="27">
        <f t="shared" si="2"/>
        <v>9.2923842691986067</v>
      </c>
      <c r="Y22" s="27">
        <f t="shared" si="2"/>
        <v>4.5201721756355395</v>
      </c>
      <c r="Z22" s="27">
        <f t="shared" si="2"/>
        <v>3.2581745950147178</v>
      </c>
      <c r="AA22" s="27">
        <f t="shared" si="2"/>
        <v>-4.3362066286917518</v>
      </c>
      <c r="AB22" s="27">
        <f t="shared" si="2"/>
        <v>-5.0871569842700692</v>
      </c>
      <c r="AC22" s="27">
        <f t="shared" si="2"/>
        <v>1.9767531151377193</v>
      </c>
      <c r="AD22" s="27">
        <f t="shared" si="2"/>
        <v>-5.3364457196993342</v>
      </c>
      <c r="AE22" s="27">
        <f t="shared" si="2"/>
        <v>-3.1244148736309985</v>
      </c>
      <c r="AF22" s="27">
        <f t="shared" si="2"/>
        <v>-16.048120205404814</v>
      </c>
      <c r="AG22" s="27">
        <f t="shared" si="2"/>
        <v>9.2632255006370059</v>
      </c>
      <c r="AH22" s="27">
        <f t="shared" si="2"/>
        <v>6.0776797989883669</v>
      </c>
      <c r="AI22" s="27">
        <f t="shared" si="2"/>
        <v>-4.1706839643006148</v>
      </c>
      <c r="AJ22" s="27">
        <f t="shared" si="2"/>
        <v>22.080521104628925</v>
      </c>
      <c r="AK22" s="27">
        <f t="shared" si="2"/>
        <v>-10.529546508525678</v>
      </c>
      <c r="AL22" s="27">
        <f t="shared" si="2"/>
        <v>10.365048788197374</v>
      </c>
      <c r="AM22" s="27">
        <f t="shared" si="2"/>
        <v>8.012929132570946</v>
      </c>
      <c r="AN22" s="27">
        <f t="shared" si="2"/>
        <v>2.8076347238848554</v>
      </c>
      <c r="AO22" s="27">
        <f t="shared" si="2"/>
        <v>21.664203916851111</v>
      </c>
      <c r="AP22" s="27">
        <f t="shared" si="2"/>
        <v>14.048649191361262</v>
      </c>
      <c r="AQ22" s="27">
        <f t="shared" si="2"/>
        <v>-2.0812675540693437E-2</v>
      </c>
      <c r="AR22" s="27">
        <f t="shared" si="2"/>
        <v>7.2877940804769281</v>
      </c>
      <c r="AS22" s="27">
        <f t="shared" si="2"/>
        <v>0.22893532368803982</v>
      </c>
      <c r="AT22" s="27">
        <f t="shared" si="2"/>
        <v>-0.15473431611555677</v>
      </c>
      <c r="AU22" s="27">
        <f t="shared" si="2"/>
        <v>17.358559864537739</v>
      </c>
      <c r="AV22" s="27">
        <f t="shared" si="2"/>
        <v>-5.6716906924002553</v>
      </c>
      <c r="AW22" s="27">
        <f t="shared" si="2"/>
        <v>5.7452492349755691</v>
      </c>
      <c r="AX22" s="27">
        <f t="shared" si="2"/>
        <v>5.8042752017147814</v>
      </c>
      <c r="AY22" s="27">
        <f t="shared" si="2"/>
        <v>8.1847398960484874</v>
      </c>
      <c r="AZ22" s="27">
        <f t="shared" si="2"/>
        <v>20.384746383278628</v>
      </c>
      <c r="BA22" s="27">
        <f t="shared" si="2"/>
        <v>15.847706865795196</v>
      </c>
      <c r="BB22" s="27">
        <f t="shared" si="2"/>
        <v>2.9927630799767124</v>
      </c>
      <c r="BC22" s="27">
        <f t="shared" si="2"/>
        <v>-77.399251127007872</v>
      </c>
      <c r="BD22" s="27">
        <f t="shared" si="2"/>
        <v>-81.649766274930073</v>
      </c>
      <c r="BE22" s="27">
        <f t="shared" si="2"/>
        <v>-78.602389106935007</v>
      </c>
      <c r="BF22" s="27">
        <f t="shared" si="2"/>
        <v>-74.870252185747347</v>
      </c>
      <c r="BG22" s="27">
        <f t="shared" si="2"/>
        <v>34.306370715826652</v>
      </c>
      <c r="BH22" s="27">
        <f t="shared" si="2"/>
        <v>124.30100841322562</v>
      </c>
      <c r="BI22" s="27">
        <f>+(BI9/BE9-1)*100</f>
        <v>145.54082022657053</v>
      </c>
      <c r="BJ22" s="27">
        <f t="shared" si="2"/>
        <v>155.16613642368466</v>
      </c>
      <c r="BK22" s="27">
        <f t="shared" si="2"/>
        <v>127.90885562349001</v>
      </c>
      <c r="BL22" s="27">
        <f t="shared" si="2"/>
        <v>90.500733349653302</v>
      </c>
      <c r="BM22" s="27">
        <f t="shared" si="2"/>
        <v>41.492198106906343</v>
      </c>
      <c r="BN22" s="27">
        <f t="shared" si="1"/>
        <v>18.280624356727813</v>
      </c>
      <c r="BO22" s="27">
        <f t="shared" si="1"/>
        <v>5.0383531495713285</v>
      </c>
      <c r="BP22" s="27">
        <f t="shared" si="1"/>
        <v>21.162337535859166</v>
      </c>
      <c r="BQ22" s="27">
        <f t="shared" si="1"/>
        <v>9.211657122294902</v>
      </c>
      <c r="BR22" s="27">
        <f t="shared" si="1"/>
        <v>21.133271545972001</v>
      </c>
      <c r="BS22" s="27">
        <f t="shared" si="1"/>
        <v>21.899239200775455</v>
      </c>
      <c r="BT22" s="27">
        <f t="shared" si="1"/>
        <v>-0.49156337172073794</v>
      </c>
    </row>
    <row r="23" spans="1:72" ht="15" customHeight="1" x14ac:dyDescent="0.25">
      <c r="A23" s="35" t="s">
        <v>98</v>
      </c>
      <c r="B23" s="16"/>
      <c r="C23" s="16"/>
      <c r="D23" s="16"/>
      <c r="E23" s="16"/>
      <c r="F23" s="28">
        <f t="shared" si="3"/>
        <v>4.7333801059691316</v>
      </c>
      <c r="G23" s="28">
        <f t="shared" si="3"/>
        <v>-10.724270850409457</v>
      </c>
      <c r="H23" s="28">
        <f t="shared" si="3"/>
        <v>2.6140581697038368</v>
      </c>
      <c r="I23" s="28">
        <f t="shared" si="3"/>
        <v>-1.0433714063359578</v>
      </c>
      <c r="J23" s="28">
        <f t="shared" si="3"/>
        <v>-0.48757880736763903</v>
      </c>
      <c r="K23" s="28">
        <f t="shared" si="3"/>
        <v>1.7756697987872716</v>
      </c>
      <c r="L23" s="28">
        <f t="shared" si="3"/>
        <v>-10.489045297359024</v>
      </c>
      <c r="M23" s="28">
        <f t="shared" si="3"/>
        <v>-16.473878321367831</v>
      </c>
      <c r="N23" s="28">
        <f t="shared" si="3"/>
        <v>-3.5263181119625453</v>
      </c>
      <c r="O23" s="28">
        <f t="shared" si="3"/>
        <v>5.9166261966432376</v>
      </c>
      <c r="P23" s="28">
        <f t="shared" si="3"/>
        <v>12.365434965451328</v>
      </c>
      <c r="Q23" s="28">
        <f t="shared" si="3"/>
        <v>17.297915615261061</v>
      </c>
      <c r="R23" s="28">
        <f t="shared" si="3"/>
        <v>8.5342953295105772</v>
      </c>
      <c r="S23" s="28">
        <f t="shared" si="3"/>
        <v>8.0342207941878527</v>
      </c>
      <c r="T23" s="28">
        <f t="shared" si="3"/>
        <v>6.3848659872246749</v>
      </c>
      <c r="U23" s="28">
        <f t="shared" si="2"/>
        <v>-2.6066757836500809</v>
      </c>
      <c r="V23" s="28">
        <f t="shared" si="2"/>
        <v>-4.3025703903840089</v>
      </c>
      <c r="W23" s="28">
        <f t="shared" si="2"/>
        <v>-11.099823930303865</v>
      </c>
      <c r="X23" s="28">
        <f t="shared" si="2"/>
        <v>-5.007834846494152</v>
      </c>
      <c r="Y23" s="28">
        <f t="shared" si="2"/>
        <v>-13.059795013188269</v>
      </c>
      <c r="Z23" s="28">
        <f t="shared" si="2"/>
        <v>-15.122004062363004</v>
      </c>
      <c r="AA23" s="28">
        <f t="shared" si="2"/>
        <v>-4.670306021083281</v>
      </c>
      <c r="AB23" s="28">
        <f t="shared" si="2"/>
        <v>-13.263605996215855</v>
      </c>
      <c r="AC23" s="28">
        <f t="shared" si="2"/>
        <v>7.3208497285004004</v>
      </c>
      <c r="AD23" s="28">
        <f t="shared" si="2"/>
        <v>11.837040379157315</v>
      </c>
      <c r="AE23" s="28">
        <f t="shared" si="2"/>
        <v>0.87010064549901678</v>
      </c>
      <c r="AF23" s="28">
        <f t="shared" si="2"/>
        <v>20.99745776458284</v>
      </c>
      <c r="AG23" s="28">
        <f t="shared" si="2"/>
        <v>13.342677169985118</v>
      </c>
      <c r="AH23" s="28">
        <f t="shared" si="2"/>
        <v>13.37299650464443</v>
      </c>
      <c r="AI23" s="28">
        <f t="shared" si="2"/>
        <v>12.365258152990787</v>
      </c>
      <c r="AJ23" s="28">
        <f t="shared" si="2"/>
        <v>-10.997133352052291</v>
      </c>
      <c r="AK23" s="28">
        <f t="shared" si="2"/>
        <v>-2.7761184932533878</v>
      </c>
      <c r="AL23" s="28">
        <f t="shared" si="2"/>
        <v>4.0846387559396513</v>
      </c>
      <c r="AM23" s="28">
        <f t="shared" si="2"/>
        <v>5.9368276312045332</v>
      </c>
      <c r="AN23" s="28">
        <f t="shared" si="2"/>
        <v>30.311110620095107</v>
      </c>
      <c r="AO23" s="28">
        <f t="shared" si="2"/>
        <v>16.691235060854748</v>
      </c>
      <c r="AP23" s="28">
        <f t="shared" si="2"/>
        <v>20.75679215401771</v>
      </c>
      <c r="AQ23" s="28">
        <f t="shared" si="2"/>
        <v>12.780864826990769</v>
      </c>
      <c r="AR23" s="28">
        <f t="shared" si="2"/>
        <v>4.8628401229005247</v>
      </c>
      <c r="AS23" s="28">
        <f t="shared" si="2"/>
        <v>16.10702914721902</v>
      </c>
      <c r="AT23" s="28">
        <f t="shared" si="2"/>
        <v>2.7187153125662</v>
      </c>
      <c r="AU23" s="28">
        <f t="shared" si="2"/>
        <v>22.026578749941162</v>
      </c>
      <c r="AV23" s="28">
        <f t="shared" si="2"/>
        <v>16.434921431185522</v>
      </c>
      <c r="AW23" s="28">
        <f t="shared" si="2"/>
        <v>8.1443328122288161</v>
      </c>
      <c r="AX23" s="28">
        <f t="shared" si="2"/>
        <v>7.0355904766016275</v>
      </c>
      <c r="AY23" s="28">
        <f t="shared" si="2"/>
        <v>-1.220614409691978</v>
      </c>
      <c r="AZ23" s="28">
        <f t="shared" si="2"/>
        <v>2.8187470510238066</v>
      </c>
      <c r="BA23" s="28">
        <f t="shared" si="2"/>
        <v>5.1006071206304071</v>
      </c>
      <c r="BB23" s="28">
        <f t="shared" si="2"/>
        <v>7.801598148682265</v>
      </c>
      <c r="BC23" s="28">
        <f t="shared" si="2"/>
        <v>-38.585310310627982</v>
      </c>
      <c r="BD23" s="28">
        <f t="shared" si="2"/>
        <v>-33.717946652185738</v>
      </c>
      <c r="BE23" s="28">
        <f t="shared" si="2"/>
        <v>-32.262714888084375</v>
      </c>
      <c r="BF23" s="28">
        <f t="shared" si="2"/>
        <v>-27.875120970464984</v>
      </c>
      <c r="BG23" s="28">
        <f t="shared" si="2"/>
        <v>28.79630893138032</v>
      </c>
      <c r="BH23" s="28">
        <f t="shared" si="2"/>
        <v>18.604960581074437</v>
      </c>
      <c r="BI23" s="28">
        <f t="shared" si="2"/>
        <v>17.956384991420869</v>
      </c>
      <c r="BJ23" s="28">
        <f t="shared" si="2"/>
        <v>14.875260152730041</v>
      </c>
      <c r="BK23" s="28">
        <f t="shared" si="2"/>
        <v>19.846366260304226</v>
      </c>
      <c r="BL23" s="28">
        <f t="shared" si="2"/>
        <v>25.588466974931954</v>
      </c>
      <c r="BM23" s="28">
        <f t="shared" si="2"/>
        <v>12.607185913015861</v>
      </c>
      <c r="BN23" s="28">
        <f t="shared" si="1"/>
        <v>13.5988991656127</v>
      </c>
      <c r="BO23" s="28">
        <f t="shared" si="1"/>
        <v>-15.004215440928515</v>
      </c>
      <c r="BP23" s="28">
        <f t="shared" si="1"/>
        <v>-4.2067061040074405</v>
      </c>
      <c r="BQ23" s="28">
        <f t="shared" si="1"/>
        <v>-12.773282207683323</v>
      </c>
      <c r="BR23" s="28">
        <f t="shared" si="1"/>
        <v>-5.7308869560214077</v>
      </c>
      <c r="BS23" s="28">
        <f t="shared" si="1"/>
        <v>10.561116870820243</v>
      </c>
      <c r="BT23" s="28">
        <f t="shared" si="1"/>
        <v>-11.169320615146717</v>
      </c>
    </row>
    <row r="24" spans="1:72" ht="15" customHeight="1" x14ac:dyDescent="0.25">
      <c r="A24" s="12" t="s">
        <v>90</v>
      </c>
      <c r="B24" s="20"/>
      <c r="C24" s="20"/>
      <c r="D24" s="20"/>
      <c r="E24" s="20"/>
      <c r="F24" s="27">
        <f t="shared" si="3"/>
        <v>2.1782501081478056</v>
      </c>
      <c r="G24" s="27">
        <f t="shared" si="3"/>
        <v>-14.544885143856579</v>
      </c>
      <c r="H24" s="27">
        <f t="shared" si="3"/>
        <v>2.0495643757017401</v>
      </c>
      <c r="I24" s="27">
        <f t="shared" si="3"/>
        <v>1.8170139740392166E-2</v>
      </c>
      <c r="J24" s="27">
        <f t="shared" si="3"/>
        <v>2.1386878178869972</v>
      </c>
      <c r="K24" s="27">
        <f t="shared" si="3"/>
        <v>2.4296501908818824</v>
      </c>
      <c r="L24" s="27">
        <f t="shared" si="3"/>
        <v>-14.693997597114617</v>
      </c>
      <c r="M24" s="27">
        <f t="shared" si="3"/>
        <v>-20.735790710446643</v>
      </c>
      <c r="N24" s="27">
        <f t="shared" si="3"/>
        <v>-2.0660339349149903</v>
      </c>
      <c r="O24" s="27">
        <f t="shared" si="3"/>
        <v>12.540929441025806</v>
      </c>
      <c r="P24" s="27">
        <f t="shared" si="3"/>
        <v>17.041700030595376</v>
      </c>
      <c r="Q24" s="27">
        <f t="shared" si="3"/>
        <v>14.959175418725668</v>
      </c>
      <c r="R24" s="27">
        <f t="shared" si="3"/>
        <v>8.7271781225210177</v>
      </c>
      <c r="S24" s="27">
        <f t="shared" si="3"/>
        <v>8.0115278364276676</v>
      </c>
      <c r="T24" s="27">
        <f t="shared" si="3"/>
        <v>10.71916961878645</v>
      </c>
      <c r="U24" s="27">
        <f t="shared" si="2"/>
        <v>5.888167500301722</v>
      </c>
      <c r="V24" s="27">
        <f t="shared" si="2"/>
        <v>-6.0203266777962945</v>
      </c>
      <c r="W24" s="27">
        <f t="shared" si="2"/>
        <v>-14.408875326475357</v>
      </c>
      <c r="X24" s="27">
        <f t="shared" si="2"/>
        <v>-20.604188010356928</v>
      </c>
      <c r="Y24" s="27">
        <f t="shared" si="2"/>
        <v>-16.624995145987111</v>
      </c>
      <c r="Z24" s="27">
        <f t="shared" si="2"/>
        <v>-22.451646070050291</v>
      </c>
      <c r="AA24" s="27">
        <f t="shared" si="2"/>
        <v>-9.4279472383448812</v>
      </c>
      <c r="AB24" s="27">
        <f t="shared" si="2"/>
        <v>-6.954507227180839</v>
      </c>
      <c r="AC24" s="27">
        <f t="shared" si="2"/>
        <v>4.8613927332296969</v>
      </c>
      <c r="AD24" s="27">
        <f t="shared" si="2"/>
        <v>16.319522328255019</v>
      </c>
      <c r="AE24" s="27">
        <f t="shared" si="2"/>
        <v>-1.1977395225086118</v>
      </c>
      <c r="AF24" s="27">
        <f t="shared" si="2"/>
        <v>29.506455977800705</v>
      </c>
      <c r="AG24" s="27">
        <f t="shared" si="2"/>
        <v>11.296235728303806</v>
      </c>
      <c r="AH24" s="27">
        <f t="shared" si="2"/>
        <v>18.665078453310159</v>
      </c>
      <c r="AI24" s="27">
        <f t="shared" si="2"/>
        <v>17.3673842345625</v>
      </c>
      <c r="AJ24" s="27">
        <f t="shared" si="2"/>
        <v>-15.478561800961421</v>
      </c>
      <c r="AK24" s="27">
        <f t="shared" si="2"/>
        <v>-1.7499161056012569</v>
      </c>
      <c r="AL24" s="27">
        <f t="shared" si="2"/>
        <v>-1.8594252061235106</v>
      </c>
      <c r="AM24" s="27">
        <f t="shared" si="2"/>
        <v>2.4650261875603263</v>
      </c>
      <c r="AN24" s="27">
        <f t="shared" si="2"/>
        <v>38.976027975689398</v>
      </c>
      <c r="AO24" s="27">
        <f t="shared" si="2"/>
        <v>22.12511445962533</v>
      </c>
      <c r="AP24" s="27">
        <f t="shared" si="2"/>
        <v>32.074056707534226</v>
      </c>
      <c r="AQ24" s="27">
        <f t="shared" si="2"/>
        <v>21.567101941773448</v>
      </c>
      <c r="AR24" s="27">
        <f t="shared" si="2"/>
        <v>7.1104203740531613</v>
      </c>
      <c r="AS24" s="27">
        <f t="shared" si="2"/>
        <v>19.465504336940477</v>
      </c>
      <c r="AT24" s="27">
        <f t="shared" si="2"/>
        <v>1.9004562058819285</v>
      </c>
      <c r="AU24" s="27">
        <f t="shared" si="2"/>
        <v>22.551778425127655</v>
      </c>
      <c r="AV24" s="27">
        <f t="shared" si="2"/>
        <v>16.16694542268684</v>
      </c>
      <c r="AW24" s="27">
        <f t="shared" si="2"/>
        <v>5.3880327153990049</v>
      </c>
      <c r="AX24" s="27">
        <f t="shared" si="2"/>
        <v>5.20739739210756</v>
      </c>
      <c r="AY24" s="27">
        <f t="shared" si="2"/>
        <v>0.61274468983743002</v>
      </c>
      <c r="AZ24" s="27">
        <f t="shared" si="2"/>
        <v>2.663671719529459</v>
      </c>
      <c r="BA24" s="27">
        <f t="shared" si="2"/>
        <v>9.1365831148064061</v>
      </c>
      <c r="BB24" s="27">
        <f t="shared" si="2"/>
        <v>13.544817915417994</v>
      </c>
      <c r="BC24" s="27">
        <f t="shared" si="2"/>
        <v>-34.338789914729816</v>
      </c>
      <c r="BD24" s="27">
        <f t="shared" si="2"/>
        <v>-26.77654131688999</v>
      </c>
      <c r="BE24" s="27">
        <f t="shared" si="2"/>
        <v>-28.064911753305132</v>
      </c>
      <c r="BF24" s="27">
        <f t="shared" si="2"/>
        <v>-21.886836378641405</v>
      </c>
      <c r="BG24" s="27">
        <f t="shared" si="2"/>
        <v>30.647571198926538</v>
      </c>
      <c r="BH24" s="27">
        <f t="shared" si="2"/>
        <v>17.663127345847606</v>
      </c>
      <c r="BI24" s="27">
        <f t="shared" si="2"/>
        <v>20.023223438227554</v>
      </c>
      <c r="BJ24" s="27">
        <f t="shared" si="2"/>
        <v>13.982436165531675</v>
      </c>
      <c r="BK24" s="27">
        <f t="shared" si="2"/>
        <v>20.807419717236296</v>
      </c>
      <c r="BL24" s="27">
        <f t="shared" si="2"/>
        <v>29.610076210046987</v>
      </c>
      <c r="BM24" s="27">
        <f t="shared" si="2"/>
        <v>13.566928942731771</v>
      </c>
      <c r="BN24" s="27">
        <f t="shared" si="1"/>
        <v>8.3236849168898175</v>
      </c>
      <c r="BO24" s="27">
        <f t="shared" si="1"/>
        <v>-22.691825115736052</v>
      </c>
      <c r="BP24" s="27">
        <f t="shared" si="1"/>
        <v>-11.176132257188298</v>
      </c>
      <c r="BQ24" s="27">
        <f t="shared" si="1"/>
        <v>-18.611786164522481</v>
      </c>
      <c r="BR24" s="27">
        <f t="shared" si="1"/>
        <v>-7.0938543142002537</v>
      </c>
      <c r="BS24" s="27">
        <f t="shared" si="1"/>
        <v>11.073342258570683</v>
      </c>
      <c r="BT24" s="27">
        <f t="shared" si="1"/>
        <v>-12.573308087833601</v>
      </c>
    </row>
    <row r="25" spans="1:72" ht="15" customHeight="1" x14ac:dyDescent="0.25">
      <c r="A25" s="12" t="s">
        <v>91</v>
      </c>
      <c r="B25" s="20"/>
      <c r="C25" s="20"/>
      <c r="D25" s="20"/>
      <c r="E25" s="20"/>
      <c r="F25" s="27">
        <f t="shared" si="3"/>
        <v>13.006576080259702</v>
      </c>
      <c r="G25" s="27">
        <f t="shared" si="3"/>
        <v>3.110194968668889</v>
      </c>
      <c r="H25" s="27">
        <f t="shared" si="3"/>
        <v>4.555937510961261</v>
      </c>
      <c r="I25" s="27">
        <f t="shared" si="3"/>
        <v>-4.7490586231047738</v>
      </c>
      <c r="J25" s="27">
        <f t="shared" si="3"/>
        <v>-8.1793099919377994</v>
      </c>
      <c r="K25" s="27">
        <f t="shared" si="3"/>
        <v>-0.15536275575561698</v>
      </c>
      <c r="L25" s="27">
        <f t="shared" si="3"/>
        <v>3.7267484058377986</v>
      </c>
      <c r="M25" s="27">
        <f t="shared" si="3"/>
        <v>-0.79098911266308747</v>
      </c>
      <c r="N25" s="27">
        <f t="shared" si="3"/>
        <v>-8.0904862770982859</v>
      </c>
      <c r="O25" s="27">
        <f t="shared" si="3"/>
        <v>-14.172315172576456</v>
      </c>
      <c r="P25" s="27">
        <f t="shared" si="3"/>
        <v>-0.52260699101922548</v>
      </c>
      <c r="Q25" s="27">
        <f t="shared" si="3"/>
        <v>24.01588789484115</v>
      </c>
      <c r="R25" s="27">
        <f t="shared" si="3"/>
        <v>7.8025627501035144</v>
      </c>
      <c r="S25" s="27">
        <f t="shared" si="3"/>
        <v>7.8649650485597133</v>
      </c>
      <c r="T25" s="27">
        <f t="shared" si="3"/>
        <v>-7.695342224047053</v>
      </c>
      <c r="U25" s="27">
        <f t="shared" si="2"/>
        <v>-25.508298270765561</v>
      </c>
      <c r="V25" s="27">
        <f t="shared" si="2"/>
        <v>2.0592065602552223</v>
      </c>
      <c r="W25" s="27">
        <f t="shared" si="2"/>
        <v>2.5494048569432604</v>
      </c>
      <c r="X25" s="27">
        <f t="shared" si="2"/>
        <v>57.472482719570706</v>
      </c>
      <c r="Y25" s="27">
        <f t="shared" si="2"/>
        <v>1.0754066588505973</v>
      </c>
      <c r="Z25" s="27">
        <f t="shared" si="2"/>
        <v>9.3199632614363601</v>
      </c>
      <c r="AA25" s="27">
        <f t="shared" si="2"/>
        <v>11.863956767389583</v>
      </c>
      <c r="AB25" s="27">
        <f t="shared" si="2"/>
        <v>-25.951173725277243</v>
      </c>
      <c r="AC25" s="27">
        <f t="shared" si="2"/>
        <v>15.350712354287865</v>
      </c>
      <c r="AD25" s="27">
        <f t="shared" si="2"/>
        <v>1.2085918574920251</v>
      </c>
      <c r="AE25" s="27">
        <f t="shared" si="2"/>
        <v>6.7036557314623879</v>
      </c>
      <c r="AF25" s="27">
        <f t="shared" si="2"/>
        <v>-0.54831424560161102</v>
      </c>
      <c r="AG25" s="27">
        <f t="shared" si="2"/>
        <v>19.542329239858592</v>
      </c>
      <c r="AH25" s="27">
        <f t="shared" si="2"/>
        <v>-0.90820726256454209</v>
      </c>
      <c r="AI25" s="27">
        <f t="shared" si="2"/>
        <v>-0.60870981219962594</v>
      </c>
      <c r="AJ25" s="27">
        <f t="shared" si="2"/>
        <v>3.7588160142478122</v>
      </c>
      <c r="AK25" s="27">
        <f t="shared" si="2"/>
        <v>-5.609309044093691</v>
      </c>
      <c r="AL25" s="27">
        <f t="shared" si="2"/>
        <v>22.886321166147304</v>
      </c>
      <c r="AM25" s="27">
        <f t="shared" si="2"/>
        <v>16.322798886822575</v>
      </c>
      <c r="AN25" s="27">
        <f t="shared" si="2"/>
        <v>7.493282400725243</v>
      </c>
      <c r="AO25" s="27">
        <f t="shared" si="2"/>
        <v>1.5025337406993966</v>
      </c>
      <c r="AP25" s="27">
        <f t="shared" si="2"/>
        <v>-6.4972878862155863</v>
      </c>
      <c r="AQ25" s="27">
        <f t="shared" si="2"/>
        <v>-9.264566799233565</v>
      </c>
      <c r="AR25" s="27">
        <f t="shared" si="2"/>
        <v>-1.47336191340256</v>
      </c>
      <c r="AS25" s="27">
        <f t="shared" si="2"/>
        <v>6.3766202180027598</v>
      </c>
      <c r="AT25" s="27">
        <f t="shared" si="2"/>
        <v>5.3801862517643295</v>
      </c>
      <c r="AU25" s="27">
        <f t="shared" si="2"/>
        <v>20.302938172701435</v>
      </c>
      <c r="AV25" s="27">
        <f t="shared" si="2"/>
        <v>17.349338931602908</v>
      </c>
      <c r="AW25" s="27">
        <f t="shared" si="2"/>
        <v>17.781995519694192</v>
      </c>
      <c r="AX25" s="27">
        <f t="shared" si="2"/>
        <v>12.653130944255109</v>
      </c>
      <c r="AY25" s="27">
        <f t="shared" si="2"/>
        <v>-7.1212810376839357</v>
      </c>
      <c r="AZ25" s="27">
        <f t="shared" ref="AZ25:BT25" si="4">+(AZ12/AV12-1)*100</f>
        <v>3.3889194051941018</v>
      </c>
      <c r="BA25" s="27">
        <f t="shared" si="4"/>
        <v>-7.2943986705928161</v>
      </c>
      <c r="BB25" s="27">
        <f t="shared" si="4"/>
        <v>-8.6704228655082751</v>
      </c>
      <c r="BC25" s="27">
        <f t="shared" si="4"/>
        <v>-53.112179951381137</v>
      </c>
      <c r="BD25" s="27">
        <f t="shared" si="4"/>
        <v>-55.907973534823398</v>
      </c>
      <c r="BE25" s="27">
        <f t="shared" si="4"/>
        <v>-46.962162879628281</v>
      </c>
      <c r="BF25" s="27">
        <f t="shared" si="4"/>
        <v>-48.692948669746492</v>
      </c>
      <c r="BG25" s="27">
        <f t="shared" si="4"/>
        <v>20.395868828560037</v>
      </c>
      <c r="BH25" s="27">
        <f t="shared" si="4"/>
        <v>24.00234083278059</v>
      </c>
      <c r="BI25" s="27">
        <f t="shared" si="4"/>
        <v>8.5677472916753317</v>
      </c>
      <c r="BJ25" s="27">
        <f t="shared" si="4"/>
        <v>19.575894315835065</v>
      </c>
      <c r="BK25" s="27">
        <f t="shared" si="4"/>
        <v>14.855975680715105</v>
      </c>
      <c r="BL25" s="27">
        <f t="shared" si="4"/>
        <v>5.5316735117916904</v>
      </c>
      <c r="BM25" s="27">
        <f t="shared" si="4"/>
        <v>7.5357827987912129</v>
      </c>
      <c r="BN25" s="27">
        <f t="shared" si="4"/>
        <v>43.431190644617182</v>
      </c>
      <c r="BO25" s="27">
        <f t="shared" si="4"/>
        <v>30.714999207234193</v>
      </c>
      <c r="BP25" s="27">
        <f t="shared" si="4"/>
        <v>41.619743891704395</v>
      </c>
      <c r="BQ25" s="27">
        <f t="shared" si="4"/>
        <v>22.449217603770077</v>
      </c>
      <c r="BR25" s="27">
        <f t="shared" si="4"/>
        <v>2.9151102556812525E-2</v>
      </c>
      <c r="BS25" s="27">
        <f t="shared" si="4"/>
        <v>9.110117952391672</v>
      </c>
      <c r="BT25" s="27">
        <f t="shared" si="4"/>
        <v>-5.2057572077849557</v>
      </c>
    </row>
    <row r="26" spans="1:72" ht="15" customHeight="1" x14ac:dyDescent="0.25">
      <c r="A26" s="29" t="s">
        <v>81</v>
      </c>
      <c r="B26" s="29"/>
      <c r="C26" s="29"/>
      <c r="D26" s="29"/>
      <c r="E26" s="29"/>
      <c r="F26" s="31">
        <f t="shared" si="3"/>
        <v>8.2169655361890914</v>
      </c>
      <c r="G26" s="31">
        <f t="shared" si="3"/>
        <v>-0.2151496700139699</v>
      </c>
      <c r="H26" s="31">
        <f t="shared" si="3"/>
        <v>11.697287859899209</v>
      </c>
      <c r="I26" s="31">
        <f t="shared" si="3"/>
        <v>8.5829720989960769</v>
      </c>
      <c r="J26" s="31">
        <f t="shared" si="3"/>
        <v>-0.57998138429937729</v>
      </c>
      <c r="K26" s="31">
        <f t="shared" si="3"/>
        <v>3.587109655366616</v>
      </c>
      <c r="L26" s="31">
        <f t="shared" si="3"/>
        <v>0.43113044814993007</v>
      </c>
      <c r="M26" s="31">
        <f t="shared" si="3"/>
        <v>-8.4197238146887834</v>
      </c>
      <c r="N26" s="31">
        <f t="shared" si="3"/>
        <v>1.3167687079176149</v>
      </c>
      <c r="O26" s="31">
        <f t="shared" si="3"/>
        <v>5.0178957714468231</v>
      </c>
      <c r="P26" s="31">
        <f t="shared" si="3"/>
        <v>-0.15635709516315099</v>
      </c>
      <c r="Q26" s="31">
        <f t="shared" si="3"/>
        <v>1.265288113283769</v>
      </c>
      <c r="R26" s="31">
        <f t="shared" si="3"/>
        <v>0.65853953574199764</v>
      </c>
      <c r="S26" s="31">
        <f t="shared" si="3"/>
        <v>0.81336796408528755</v>
      </c>
      <c r="T26" s="31">
        <f t="shared" si="3"/>
        <v>5.0520500616197728</v>
      </c>
      <c r="U26" s="31">
        <f t="shared" si="3"/>
        <v>9.0653219530420834</v>
      </c>
      <c r="V26" s="31">
        <f t="shared" ref="V26:BT26" si="5">+(V13/R13-1)*100</f>
        <v>3.818814197059206</v>
      </c>
      <c r="W26" s="31">
        <f t="shared" si="5"/>
        <v>1.0427768667578885</v>
      </c>
      <c r="X26" s="31">
        <f t="shared" si="5"/>
        <v>-0.56456612072534051</v>
      </c>
      <c r="Y26" s="31">
        <f t="shared" si="5"/>
        <v>0.25564177511001596</v>
      </c>
      <c r="Z26" s="31">
        <f t="shared" si="5"/>
        <v>3.2932651973065719</v>
      </c>
      <c r="AA26" s="31">
        <f t="shared" si="5"/>
        <v>9.4415878177045442E-3</v>
      </c>
      <c r="AB26" s="31">
        <f t="shared" si="5"/>
        <v>-0.27710878581537202</v>
      </c>
      <c r="AC26" s="31">
        <f t="shared" si="5"/>
        <v>-0.38122259756923071</v>
      </c>
      <c r="AD26" s="31">
        <f t="shared" si="5"/>
        <v>-0.3543291259621828</v>
      </c>
      <c r="AE26" s="31">
        <f t="shared" si="5"/>
        <v>1.2037107230984168</v>
      </c>
      <c r="AF26" s="31">
        <f t="shared" si="5"/>
        <v>2.2490060696453762</v>
      </c>
      <c r="AG26" s="31">
        <f t="shared" si="5"/>
        <v>-0.2373364114280907</v>
      </c>
      <c r="AH26" s="31">
        <f t="shared" si="5"/>
        <v>0.94567676410046708</v>
      </c>
      <c r="AI26" s="31">
        <f t="shared" si="5"/>
        <v>1.3769213661018576</v>
      </c>
      <c r="AJ26" s="31">
        <f t="shared" si="5"/>
        <v>-1.9234592124842465</v>
      </c>
      <c r="AK26" s="31">
        <f t="shared" si="5"/>
        <v>3.271740445894511</v>
      </c>
      <c r="AL26" s="31">
        <f t="shared" si="5"/>
        <v>4.6472699151132391</v>
      </c>
      <c r="AM26" s="31">
        <f t="shared" si="5"/>
        <v>3.3080104369625163</v>
      </c>
      <c r="AN26" s="31">
        <f t="shared" si="5"/>
        <v>7.1194236957667245</v>
      </c>
      <c r="AO26" s="31">
        <f t="shared" si="5"/>
        <v>2.2393043008181346</v>
      </c>
      <c r="AP26" s="31">
        <f t="shared" si="5"/>
        <v>6.7759890188472172</v>
      </c>
      <c r="AQ26" s="31">
        <f t="shared" si="5"/>
        <v>3.9311392166395898</v>
      </c>
      <c r="AR26" s="31">
        <f t="shared" si="5"/>
        <v>2.4675737979180878</v>
      </c>
      <c r="AS26" s="31">
        <f t="shared" si="5"/>
        <v>5.0159952687993226</v>
      </c>
      <c r="AT26" s="31">
        <f t="shared" si="5"/>
        <v>-1.2910953723400453</v>
      </c>
      <c r="AU26" s="31">
        <f t="shared" si="5"/>
        <v>5.0116876493472517</v>
      </c>
      <c r="AV26" s="31">
        <f t="shared" si="5"/>
        <v>7.4121892750290241</v>
      </c>
      <c r="AW26" s="31">
        <f t="shared" si="5"/>
        <v>3.8636676526017988</v>
      </c>
      <c r="AX26" s="31">
        <f t="shared" si="5"/>
        <v>7.3614334220605482</v>
      </c>
      <c r="AY26" s="31">
        <f t="shared" si="5"/>
        <v>3.6779077085576928</v>
      </c>
      <c r="AZ26" s="31">
        <f t="shared" si="5"/>
        <v>6.3248650966141406</v>
      </c>
      <c r="BA26" s="31">
        <f t="shared" si="5"/>
        <v>10.245817831336467</v>
      </c>
      <c r="BB26" s="31">
        <f t="shared" si="5"/>
        <v>2.1554281848694901</v>
      </c>
      <c r="BC26" s="31">
        <f t="shared" si="5"/>
        <v>-33.416138890399608</v>
      </c>
      <c r="BD26" s="31">
        <f t="shared" si="5"/>
        <v>-25.701618928652337</v>
      </c>
      <c r="BE26" s="31">
        <f t="shared" si="5"/>
        <v>-25.674835109459838</v>
      </c>
      <c r="BF26" s="31">
        <f t="shared" si="5"/>
        <v>-23.759036737426509</v>
      </c>
      <c r="BG26" s="31">
        <f t="shared" si="5"/>
        <v>31.320176250437527</v>
      </c>
      <c r="BH26" s="31">
        <f t="shared" si="5"/>
        <v>12.887306242043884</v>
      </c>
      <c r="BI26" s="31">
        <f t="shared" si="5"/>
        <v>20.294215320943376</v>
      </c>
      <c r="BJ26" s="31">
        <f t="shared" si="5"/>
        <v>20.739438370297858</v>
      </c>
      <c r="BK26" s="31">
        <f t="shared" si="5"/>
        <v>14.163072566543189</v>
      </c>
      <c r="BL26" s="31">
        <f t="shared" si="5"/>
        <v>20.156660220481236</v>
      </c>
      <c r="BM26" s="31">
        <f t="shared" si="5"/>
        <v>9.6853066717033975</v>
      </c>
      <c r="BN26" s="31">
        <f t="shared" si="5"/>
        <v>8.3712771170565645</v>
      </c>
      <c r="BO26" s="31">
        <f t="shared" si="5"/>
        <v>2.978786458127991</v>
      </c>
      <c r="BP26" s="31">
        <f t="shared" si="5"/>
        <v>3.6564198784819979</v>
      </c>
      <c r="BQ26" s="31">
        <f t="shared" si="5"/>
        <v>7.0604232672347056</v>
      </c>
      <c r="BR26" s="31">
        <f t="shared" si="5"/>
        <v>10.864149639497978</v>
      </c>
      <c r="BS26" s="31">
        <f t="shared" si="5"/>
        <v>8.4722970132087738</v>
      </c>
      <c r="BT26" s="31">
        <f t="shared" si="5"/>
        <v>3.3287626439346019</v>
      </c>
    </row>
    <row r="27" spans="1:72" ht="15" customHeight="1" x14ac:dyDescent="0.25">
      <c r="A27" s="32"/>
      <c r="B27" s="20"/>
      <c r="C27" s="20"/>
      <c r="D27" s="20"/>
      <c r="E27" s="20"/>
    </row>
    <row r="28" spans="1:72" ht="15" customHeight="1" x14ac:dyDescent="0.25">
      <c r="A28" s="32" t="s">
        <v>116</v>
      </c>
      <c r="B28" s="20"/>
      <c r="C28" s="20"/>
      <c r="D28" s="20"/>
      <c r="E28" s="20"/>
    </row>
  </sheetData>
  <pageMargins left="0.30875000000000002" right="0.7" top="0.26270833333333332" bottom="0.75" header="0.3" footer="0.3"/>
  <pageSetup paperSize="9" scale="26" orientation="landscape" r:id="rId1"/>
  <headerFooter>
    <oddHeader>&amp;C&amp;G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A1:Y26"/>
  <sheetViews>
    <sheetView showGridLines="0" view="pageLayout" zoomScaleNormal="100" workbookViewId="0">
      <selection activeCell="E15" sqref="E15"/>
    </sheetView>
  </sheetViews>
  <sheetFormatPr defaultColWidth="9.140625" defaultRowHeight="15" customHeight="1" x14ac:dyDescent="0.25"/>
  <cols>
    <col min="1" max="1" width="47.5703125" style="34" bestFit="1" customWidth="1"/>
    <col min="2" max="18" width="9" style="34" bestFit="1" customWidth="1"/>
    <col min="19" max="16384" width="9.140625" style="34"/>
  </cols>
  <sheetData>
    <row r="1" spans="1:25" ht="15" customHeight="1" x14ac:dyDescent="0.25">
      <c r="A1" s="60" t="s">
        <v>136</v>
      </c>
    </row>
    <row r="2" spans="1:25" ht="15" customHeight="1" x14ac:dyDescent="0.25">
      <c r="A2" s="62" t="s">
        <v>112</v>
      </c>
      <c r="B2" s="107">
        <v>2007</v>
      </c>
      <c r="C2" s="107">
        <v>2008</v>
      </c>
      <c r="D2" s="107">
        <v>2009</v>
      </c>
      <c r="E2" s="107">
        <v>2010</v>
      </c>
      <c r="F2" s="107">
        <v>2011</v>
      </c>
      <c r="G2" s="107">
        <v>2012</v>
      </c>
      <c r="H2" s="107">
        <v>2013</v>
      </c>
      <c r="I2" s="107">
        <v>2014</v>
      </c>
      <c r="J2" s="107">
        <v>2015</v>
      </c>
      <c r="K2" s="107">
        <v>2016</v>
      </c>
      <c r="L2" s="107">
        <v>2017</v>
      </c>
      <c r="M2" s="107">
        <v>2018</v>
      </c>
      <c r="N2" s="107">
        <v>2019</v>
      </c>
      <c r="O2" s="107">
        <v>2020</v>
      </c>
      <c r="P2" s="107">
        <v>2021</v>
      </c>
      <c r="Q2" s="107">
        <v>2022</v>
      </c>
      <c r="R2" s="107" t="s">
        <v>137</v>
      </c>
    </row>
    <row r="3" spans="1:25" ht="15" customHeight="1" x14ac:dyDescent="0.25">
      <c r="A3" s="97" t="s">
        <v>65</v>
      </c>
      <c r="B3" s="65">
        <v>6739.275999999998</v>
      </c>
      <c r="C3" s="65">
        <v>6781.4519999999975</v>
      </c>
      <c r="D3" s="65">
        <v>7182.4319999999998</v>
      </c>
      <c r="E3" s="65">
        <v>6994.4529999999977</v>
      </c>
      <c r="F3" s="65">
        <v>7408.5870000000014</v>
      </c>
      <c r="G3" s="65">
        <v>8195.1860000000015</v>
      </c>
      <c r="H3" s="65">
        <v>8034.8549999999987</v>
      </c>
      <c r="I3" s="65">
        <v>7793.0840000000007</v>
      </c>
      <c r="J3" s="65">
        <v>8609.8909999999996</v>
      </c>
      <c r="K3" s="65">
        <v>9183.0600000000013</v>
      </c>
      <c r="L3" s="65">
        <v>8025.1819999999998</v>
      </c>
      <c r="M3" s="65">
        <v>6608.5230000000001</v>
      </c>
      <c r="N3" s="65">
        <v>6446.4569999999994</v>
      </c>
      <c r="O3" s="65">
        <v>7632.7510000000002</v>
      </c>
      <c r="P3" s="65">
        <v>7911.3910000000014</v>
      </c>
      <c r="Q3" s="65">
        <v>7586.387999999999</v>
      </c>
      <c r="R3" s="65">
        <v>7782.6058887105082</v>
      </c>
    </row>
    <row r="4" spans="1:25" ht="15" customHeight="1" x14ac:dyDescent="0.25">
      <c r="A4" s="73" t="s">
        <v>117</v>
      </c>
      <c r="B4" s="64">
        <v>1365.701</v>
      </c>
      <c r="C4" s="64">
        <v>1066.2369999999996</v>
      </c>
      <c r="D4" s="64">
        <v>1751.7339999999999</v>
      </c>
      <c r="E4" s="64">
        <v>1863.6059999999993</v>
      </c>
      <c r="F4" s="64">
        <v>1352.53</v>
      </c>
      <c r="G4" s="64">
        <v>1367.6059999999998</v>
      </c>
      <c r="H4" s="64">
        <v>1780.6159999999995</v>
      </c>
      <c r="I4" s="64">
        <v>1930.7629999999995</v>
      </c>
      <c r="J4" s="64">
        <v>2534.8119999999994</v>
      </c>
      <c r="K4" s="64">
        <v>2459.2069999999999</v>
      </c>
      <c r="L4" s="64">
        <v>2472.5880000000002</v>
      </c>
      <c r="M4" s="64">
        <v>2707.7579999999989</v>
      </c>
      <c r="N4" s="64">
        <v>3396.8779999999997</v>
      </c>
      <c r="O4" s="64">
        <v>3283.7849999999999</v>
      </c>
      <c r="P4" s="64">
        <v>3510.1789999999996</v>
      </c>
      <c r="Q4" s="64">
        <v>4086.7210000000005</v>
      </c>
      <c r="R4" s="64">
        <v>4197.0008880026062</v>
      </c>
    </row>
    <row r="5" spans="1:25" ht="15" customHeight="1" x14ac:dyDescent="0.25">
      <c r="A5" s="98" t="s">
        <v>66</v>
      </c>
      <c r="B5" s="65">
        <v>625.45899999999995</v>
      </c>
      <c r="C5" s="65">
        <v>844.65700000000004</v>
      </c>
      <c r="D5" s="65">
        <v>581.59300000000019</v>
      </c>
      <c r="E5" s="65">
        <v>547.90499999999997</v>
      </c>
      <c r="F5" s="65">
        <v>463.41500000000013</v>
      </c>
      <c r="G5" s="65">
        <v>447.82899999999984</v>
      </c>
      <c r="H5" s="65">
        <v>560.92700000000002</v>
      </c>
      <c r="I5" s="65">
        <v>669.89800000000014</v>
      </c>
      <c r="J5" s="65">
        <v>517.33100000000002</v>
      </c>
      <c r="K5" s="65">
        <v>457.78699999999998</v>
      </c>
      <c r="L5" s="65">
        <v>492.65400000000011</v>
      </c>
      <c r="M5" s="65">
        <v>498.44200000000001</v>
      </c>
      <c r="N5" s="65">
        <v>614.92700000000002</v>
      </c>
      <c r="O5" s="65">
        <v>566.20600000000002</v>
      </c>
      <c r="P5" s="65">
        <v>569.21299999999997</v>
      </c>
      <c r="Q5" s="65">
        <v>554.88900000000001</v>
      </c>
      <c r="R5" s="65">
        <v>508.30344124952194</v>
      </c>
    </row>
    <row r="6" spans="1:25" ht="15" customHeight="1" x14ac:dyDescent="0.25">
      <c r="A6" s="73" t="s">
        <v>119</v>
      </c>
      <c r="B6" s="64">
        <v>5009.0200000000023</v>
      </c>
      <c r="C6" s="64">
        <v>5872.39</v>
      </c>
      <c r="D6" s="64">
        <v>6057.2159999999949</v>
      </c>
      <c r="E6" s="64">
        <v>6783.6339999999991</v>
      </c>
      <c r="F6" s="64">
        <v>7186.4409999999989</v>
      </c>
      <c r="G6" s="64">
        <v>7664.4189999999999</v>
      </c>
      <c r="H6" s="64">
        <v>8151.3910000000042</v>
      </c>
      <c r="I6" s="64">
        <v>8796.9940000000024</v>
      </c>
      <c r="J6" s="64">
        <v>8594.5509999999958</v>
      </c>
      <c r="K6" s="64">
        <v>9411.4199999999964</v>
      </c>
      <c r="L6" s="64">
        <v>9180.7449999999935</v>
      </c>
      <c r="M6" s="64">
        <v>9430.4179999999997</v>
      </c>
      <c r="N6" s="64">
        <v>10687.635000000004</v>
      </c>
      <c r="O6" s="64">
        <v>9142.2209999999995</v>
      </c>
      <c r="P6" s="64">
        <v>10301.165000000001</v>
      </c>
      <c r="Q6" s="64">
        <v>11198.562999999996</v>
      </c>
      <c r="R6" s="64">
        <v>12131.567025795261</v>
      </c>
      <c r="S6" s="99"/>
      <c r="T6" s="99"/>
      <c r="U6" s="99"/>
      <c r="V6" s="99"/>
      <c r="W6" s="99"/>
      <c r="X6" s="99"/>
      <c r="Y6" s="99"/>
    </row>
    <row r="7" spans="1:25" ht="15" customHeight="1" x14ac:dyDescent="0.25">
      <c r="A7" s="98" t="s">
        <v>67</v>
      </c>
      <c r="B7" s="65">
        <v>879.49600000000191</v>
      </c>
      <c r="C7" s="65">
        <v>1272.7860000000019</v>
      </c>
      <c r="D7" s="65">
        <v>2009.650000000001</v>
      </c>
      <c r="E7" s="65">
        <v>1808.3050000000014</v>
      </c>
      <c r="F7" s="65">
        <v>1990.7560000000001</v>
      </c>
      <c r="G7" s="65">
        <v>3056.7209999999995</v>
      </c>
      <c r="H7" s="65">
        <v>3705.4309999999996</v>
      </c>
      <c r="I7" s="65">
        <v>3802.016999999998</v>
      </c>
      <c r="J7" s="65">
        <v>4918.6940000000013</v>
      </c>
      <c r="K7" s="65">
        <v>5011.5329999999985</v>
      </c>
      <c r="L7" s="65">
        <v>4341.1289999999999</v>
      </c>
      <c r="M7" s="65">
        <v>4263.1719999999978</v>
      </c>
      <c r="N7" s="65">
        <v>4718.5799999999981</v>
      </c>
      <c r="O7" s="65">
        <v>3936.6960000000004</v>
      </c>
      <c r="P7" s="65">
        <v>3081.373000000001</v>
      </c>
      <c r="Q7" s="65">
        <v>4328.0090000000009</v>
      </c>
      <c r="R7" s="65">
        <v>5240.9513201727868</v>
      </c>
    </row>
    <row r="8" spans="1:25" ht="15" customHeight="1" x14ac:dyDescent="0.25">
      <c r="A8" s="73" t="s">
        <v>68</v>
      </c>
      <c r="B8" s="64">
        <v>12119.179</v>
      </c>
      <c r="C8" s="64">
        <v>14865.519000000006</v>
      </c>
      <c r="D8" s="64">
        <v>15026.644000000004</v>
      </c>
      <c r="E8" s="64">
        <v>13565.629999999992</v>
      </c>
      <c r="F8" s="64">
        <v>14001.414000000006</v>
      </c>
      <c r="G8" s="64">
        <v>11961.197</v>
      </c>
      <c r="H8" s="64">
        <v>12153.459000000006</v>
      </c>
      <c r="I8" s="64">
        <v>12936.323000000004</v>
      </c>
      <c r="J8" s="64">
        <v>11388.039000000001</v>
      </c>
      <c r="K8" s="64">
        <v>8477.1929999999938</v>
      </c>
      <c r="L8" s="64">
        <v>10434.092000000004</v>
      </c>
      <c r="M8" s="64">
        <v>15941.055999999997</v>
      </c>
      <c r="N8" s="64">
        <v>13449.223999999997</v>
      </c>
      <c r="O8" s="64">
        <v>12250.317999999999</v>
      </c>
      <c r="P8" s="64">
        <v>9993.4779999999992</v>
      </c>
      <c r="Q8" s="64">
        <v>10023.547999999999</v>
      </c>
      <c r="R8" s="64">
        <v>9375.5395477194925</v>
      </c>
    </row>
    <row r="9" spans="1:25" ht="15" customHeight="1" x14ac:dyDescent="0.25">
      <c r="A9" s="98" t="s">
        <v>69</v>
      </c>
      <c r="B9" s="65">
        <v>14541.154999999997</v>
      </c>
      <c r="C9" s="65">
        <v>14726.349</v>
      </c>
      <c r="D9" s="65">
        <v>15904.275000000003</v>
      </c>
      <c r="E9" s="65">
        <v>16655.823</v>
      </c>
      <c r="F9" s="65">
        <v>17977.619999999995</v>
      </c>
      <c r="G9" s="65">
        <v>17763.635999999995</v>
      </c>
      <c r="H9" s="65">
        <v>16340.092000000001</v>
      </c>
      <c r="I9" s="65">
        <v>16755.637000000002</v>
      </c>
      <c r="J9" s="65">
        <v>15304.749999999996</v>
      </c>
      <c r="K9" s="65">
        <v>17864.093000000001</v>
      </c>
      <c r="L9" s="65">
        <v>19635.815999999992</v>
      </c>
      <c r="M9" s="65">
        <v>21521.888999999996</v>
      </c>
      <c r="N9" s="65">
        <v>23636.420999999998</v>
      </c>
      <c r="O9" s="65">
        <v>17743.848999999998</v>
      </c>
      <c r="P9" s="65">
        <v>20569.23</v>
      </c>
      <c r="Q9" s="65">
        <v>28872.523999999998</v>
      </c>
      <c r="R9" s="65">
        <v>28494.797850743631</v>
      </c>
    </row>
    <row r="10" spans="1:25" ht="15" customHeight="1" x14ac:dyDescent="0.25">
      <c r="A10" s="100" t="s">
        <v>120</v>
      </c>
      <c r="B10" s="64">
        <v>13248.046999999997</v>
      </c>
      <c r="C10" s="64">
        <v>15146.262000000004</v>
      </c>
      <c r="D10" s="64">
        <v>13796.352000000001</v>
      </c>
      <c r="E10" s="64">
        <v>14549.809999999996</v>
      </c>
      <c r="F10" s="64">
        <v>13682.847000000003</v>
      </c>
      <c r="G10" s="64">
        <v>12901.474999999997</v>
      </c>
      <c r="H10" s="64">
        <v>14377.688000000004</v>
      </c>
      <c r="I10" s="64">
        <v>12682.936</v>
      </c>
      <c r="J10" s="64">
        <v>14639.397999999988</v>
      </c>
      <c r="K10" s="64">
        <v>18541.432999999997</v>
      </c>
      <c r="L10" s="64">
        <v>21996.582000000006</v>
      </c>
      <c r="M10" s="64">
        <v>19175.712999999996</v>
      </c>
      <c r="N10" s="64">
        <v>22537.073000000011</v>
      </c>
      <c r="O10" s="64">
        <v>12864.474999999995</v>
      </c>
      <c r="P10" s="64">
        <v>18729.569</v>
      </c>
      <c r="Q10" s="64">
        <v>22094.839</v>
      </c>
      <c r="R10" s="64">
        <v>25423.325069781407</v>
      </c>
    </row>
    <row r="11" spans="1:25" ht="15" customHeight="1" x14ac:dyDescent="0.25">
      <c r="A11" s="98" t="s">
        <v>70</v>
      </c>
      <c r="B11" s="65">
        <v>8560.3670000000002</v>
      </c>
      <c r="C11" s="65">
        <v>9626.6640000000007</v>
      </c>
      <c r="D11" s="65">
        <v>9729.3650000000016</v>
      </c>
      <c r="E11" s="65">
        <v>10040.017000000002</v>
      </c>
      <c r="F11" s="65">
        <v>12385.538999999999</v>
      </c>
      <c r="G11" s="65">
        <v>14799.128000000002</v>
      </c>
      <c r="H11" s="65">
        <v>15344.951000000006</v>
      </c>
      <c r="I11" s="65">
        <v>14008.883999999998</v>
      </c>
      <c r="J11" s="65">
        <v>12619.694999999996</v>
      </c>
      <c r="K11" s="65">
        <v>11260.763999999999</v>
      </c>
      <c r="L11" s="65">
        <v>15061.66</v>
      </c>
      <c r="M11" s="65">
        <v>15174.386999999999</v>
      </c>
      <c r="N11" s="65">
        <v>17141.282000000003</v>
      </c>
      <c r="O11" s="65">
        <v>4970.748999999998</v>
      </c>
      <c r="P11" s="65">
        <v>3609.3870000000002</v>
      </c>
      <c r="Q11" s="65">
        <v>13529.343000000001</v>
      </c>
      <c r="R11" s="65">
        <v>16828.438708960242</v>
      </c>
    </row>
    <row r="12" spans="1:25" ht="15" customHeight="1" x14ac:dyDescent="0.25">
      <c r="A12" s="100" t="s">
        <v>121</v>
      </c>
      <c r="B12" s="64">
        <v>6870.5639999999985</v>
      </c>
      <c r="C12" s="64">
        <v>7117.0709999999963</v>
      </c>
      <c r="D12" s="64">
        <v>7409.3019999999979</v>
      </c>
      <c r="E12" s="64">
        <v>6627.862000000001</v>
      </c>
      <c r="F12" s="64">
        <v>6710.451</v>
      </c>
      <c r="G12" s="64">
        <v>6856.6539999999977</v>
      </c>
      <c r="H12" s="64">
        <v>6663.5140000000019</v>
      </c>
      <c r="I12" s="64">
        <v>6616.6130000000012</v>
      </c>
      <c r="J12" s="64">
        <v>6503.0270000000019</v>
      </c>
      <c r="K12" s="64">
        <v>5299.3700000000017</v>
      </c>
      <c r="L12" s="64">
        <v>5150.4430000000002</v>
      </c>
      <c r="M12" s="64">
        <v>5738.2759999999998</v>
      </c>
      <c r="N12" s="64">
        <v>5458.8980000000001</v>
      </c>
      <c r="O12" s="64">
        <v>5216.8649999999998</v>
      </c>
      <c r="P12" s="64">
        <v>5826.6639999999989</v>
      </c>
      <c r="Q12" s="64">
        <v>6691.192</v>
      </c>
      <c r="R12" s="64">
        <v>8219.4990639948028</v>
      </c>
      <c r="S12" s="101"/>
      <c r="T12" s="101"/>
    </row>
    <row r="13" spans="1:25" ht="15" customHeight="1" x14ac:dyDescent="0.25">
      <c r="A13" s="98" t="s">
        <v>72</v>
      </c>
      <c r="B13" s="65">
        <v>9618.8770000000022</v>
      </c>
      <c r="C13" s="65">
        <v>12063.088999999996</v>
      </c>
      <c r="D13" s="65">
        <v>10111.99</v>
      </c>
      <c r="E13" s="65">
        <v>9980.9030000000002</v>
      </c>
      <c r="F13" s="65">
        <v>9961.5229999999956</v>
      </c>
      <c r="G13" s="65">
        <v>10200.721</v>
      </c>
      <c r="H13" s="65">
        <v>10268.475</v>
      </c>
      <c r="I13" s="65">
        <v>11185.089</v>
      </c>
      <c r="J13" s="65">
        <v>11517.222999999996</v>
      </c>
      <c r="K13" s="65">
        <v>13188.687</v>
      </c>
      <c r="L13" s="65">
        <v>13257.640000000001</v>
      </c>
      <c r="M13" s="65">
        <v>14475.338000000002</v>
      </c>
      <c r="N13" s="65">
        <v>15818.884000000002</v>
      </c>
      <c r="O13" s="65">
        <v>14629.156000000001</v>
      </c>
      <c r="P13" s="65">
        <v>13490.208999999997</v>
      </c>
      <c r="Q13" s="65">
        <v>14171.090999999997</v>
      </c>
      <c r="R13" s="65">
        <v>15877.47438724034</v>
      </c>
    </row>
    <row r="14" spans="1:25" ht="15" customHeight="1" x14ac:dyDescent="0.25">
      <c r="A14" s="73" t="s">
        <v>73</v>
      </c>
      <c r="B14" s="64">
        <v>12970.084000000004</v>
      </c>
      <c r="C14" s="64">
        <v>14175.617999999999</v>
      </c>
      <c r="D14" s="64">
        <v>14119.714999999997</v>
      </c>
      <c r="E14" s="64">
        <v>15159.442000000003</v>
      </c>
      <c r="F14" s="64">
        <v>15479.517000000003</v>
      </c>
      <c r="G14" s="64">
        <v>16099.203999999998</v>
      </c>
      <c r="H14" s="64">
        <v>16117.112999999998</v>
      </c>
      <c r="I14" s="64">
        <v>15939.882000000001</v>
      </c>
      <c r="J14" s="64">
        <v>16334.933000000001</v>
      </c>
      <c r="K14" s="64">
        <v>19129.183000000001</v>
      </c>
      <c r="L14" s="64">
        <v>17269.212</v>
      </c>
      <c r="M14" s="64">
        <v>16473.275999999998</v>
      </c>
      <c r="N14" s="64">
        <v>18095.61</v>
      </c>
      <c r="O14" s="64">
        <v>16507.781999999999</v>
      </c>
      <c r="P14" s="64">
        <v>17888.032999999999</v>
      </c>
      <c r="Q14" s="64">
        <v>20337.780999999999</v>
      </c>
      <c r="R14" s="64">
        <v>21632.48578240292</v>
      </c>
    </row>
    <row r="15" spans="1:25" ht="15" customHeight="1" x14ac:dyDescent="0.25">
      <c r="A15" s="98" t="s">
        <v>74</v>
      </c>
      <c r="B15" s="65">
        <v>2580.5460000000003</v>
      </c>
      <c r="C15" s="65">
        <v>3009.2049999999995</v>
      </c>
      <c r="D15" s="65">
        <v>2968.7680000000009</v>
      </c>
      <c r="E15" s="65">
        <v>3606.3789999999995</v>
      </c>
      <c r="F15" s="65">
        <v>4499.8270000000002</v>
      </c>
      <c r="G15" s="65">
        <v>4680.5509999999986</v>
      </c>
      <c r="H15" s="65">
        <v>4958.6530000000002</v>
      </c>
      <c r="I15" s="65">
        <v>4424.5339999999997</v>
      </c>
      <c r="J15" s="65">
        <v>5721.4779999999992</v>
      </c>
      <c r="K15" s="65">
        <v>6159.5670000000009</v>
      </c>
      <c r="L15" s="65">
        <v>6165.8940000000002</v>
      </c>
      <c r="M15" s="65">
        <v>7202.0880000000006</v>
      </c>
      <c r="N15" s="65">
        <v>7652.7160000000013</v>
      </c>
      <c r="O15" s="65">
        <v>4416.57</v>
      </c>
      <c r="P15" s="65">
        <v>6142.5119999999997</v>
      </c>
      <c r="Q15" s="65">
        <v>8712.777</v>
      </c>
      <c r="R15" s="65">
        <v>11066.290040887139</v>
      </c>
      <c r="S15" s="101"/>
    </row>
    <row r="16" spans="1:25" ht="15" customHeight="1" x14ac:dyDescent="0.25">
      <c r="A16" s="73" t="s">
        <v>75</v>
      </c>
      <c r="B16" s="64">
        <v>11481.820999999998</v>
      </c>
      <c r="C16" s="64">
        <v>11852.579</v>
      </c>
      <c r="D16" s="64">
        <v>13709.562999999998</v>
      </c>
      <c r="E16" s="64">
        <v>13973.169999999996</v>
      </c>
      <c r="F16" s="64">
        <v>15736.195</v>
      </c>
      <c r="G16" s="64">
        <v>15948.224999999997</v>
      </c>
      <c r="H16" s="64">
        <v>16174.460999999999</v>
      </c>
      <c r="I16" s="64">
        <v>17334.573</v>
      </c>
      <c r="J16" s="64">
        <v>18244.604000000003</v>
      </c>
      <c r="K16" s="64">
        <v>19523.989000000001</v>
      </c>
      <c r="L16" s="64">
        <v>19662.050999999999</v>
      </c>
      <c r="M16" s="64">
        <v>20773.846999999998</v>
      </c>
      <c r="N16" s="64">
        <v>24682.268000000004</v>
      </c>
      <c r="O16" s="64">
        <v>23199.147000000004</v>
      </c>
      <c r="P16" s="64">
        <v>23773.601000000002</v>
      </c>
      <c r="Q16" s="64">
        <v>24423.32</v>
      </c>
      <c r="R16" s="64">
        <v>30383.211709193536</v>
      </c>
    </row>
    <row r="17" spans="1:19" ht="15" customHeight="1" x14ac:dyDescent="0.25">
      <c r="A17" s="98" t="s">
        <v>76</v>
      </c>
      <c r="B17" s="65">
        <v>5764.3919999999998</v>
      </c>
      <c r="C17" s="65">
        <v>6396.4610000000002</v>
      </c>
      <c r="D17" s="65">
        <v>6592.4529999999995</v>
      </c>
      <c r="E17" s="65">
        <v>7066.3310000000019</v>
      </c>
      <c r="F17" s="65">
        <v>7534.2460000000001</v>
      </c>
      <c r="G17" s="65">
        <v>8062.0069999999996</v>
      </c>
      <c r="H17" s="65">
        <v>8184.1239999999998</v>
      </c>
      <c r="I17" s="65">
        <v>8578.35</v>
      </c>
      <c r="J17" s="65">
        <v>8717.3349999999991</v>
      </c>
      <c r="K17" s="65">
        <v>9363.152</v>
      </c>
      <c r="L17" s="65">
        <v>9502.3970000000008</v>
      </c>
      <c r="M17" s="65">
        <v>9983.5790000000015</v>
      </c>
      <c r="N17" s="65">
        <v>10230.906999999999</v>
      </c>
      <c r="O17" s="65">
        <v>9681.6990000000005</v>
      </c>
      <c r="P17" s="65">
        <v>11572.928000000002</v>
      </c>
      <c r="Q17" s="65">
        <v>11570.936</v>
      </c>
      <c r="R17" s="65">
        <v>10178.256748129405</v>
      </c>
      <c r="S17" s="101"/>
    </row>
    <row r="18" spans="1:19" ht="15" customHeight="1" x14ac:dyDescent="0.25">
      <c r="A18" s="73" t="s">
        <v>118</v>
      </c>
      <c r="B18" s="64">
        <v>1662.6030000000005</v>
      </c>
      <c r="C18" s="64">
        <v>1842.0430000000006</v>
      </c>
      <c r="D18" s="64">
        <v>2038.8030000000006</v>
      </c>
      <c r="E18" s="64">
        <v>2283.7579999999998</v>
      </c>
      <c r="F18" s="64">
        <v>2615.8249999999994</v>
      </c>
      <c r="G18" s="64">
        <v>2337.1909999999998</v>
      </c>
      <c r="H18" s="64">
        <v>2974.634</v>
      </c>
      <c r="I18" s="64">
        <v>3206.5770000000002</v>
      </c>
      <c r="J18" s="64">
        <v>3201.4630000000002</v>
      </c>
      <c r="K18" s="64">
        <v>3543.6009999999997</v>
      </c>
      <c r="L18" s="64">
        <v>4268.4840000000013</v>
      </c>
      <c r="M18" s="64">
        <v>4136.9000000000005</v>
      </c>
      <c r="N18" s="64">
        <v>4423.3069999999998</v>
      </c>
      <c r="O18" s="64">
        <v>4528.634</v>
      </c>
      <c r="P18" s="64">
        <v>5725.3770000000004</v>
      </c>
      <c r="Q18" s="64">
        <v>5966.6540000000005</v>
      </c>
      <c r="R18" s="64">
        <v>4649.9260756036947</v>
      </c>
    </row>
    <row r="19" spans="1:19" ht="15" customHeight="1" x14ac:dyDescent="0.25">
      <c r="A19" s="98" t="s">
        <v>113</v>
      </c>
      <c r="B19" s="65">
        <v>2223.1989999999992</v>
      </c>
      <c r="C19" s="65">
        <v>2192.8290000000002</v>
      </c>
      <c r="D19" s="65">
        <v>2519.0940000000001</v>
      </c>
      <c r="E19" s="65">
        <v>2538.7869999999998</v>
      </c>
      <c r="F19" s="65">
        <v>2542.4039999999991</v>
      </c>
      <c r="G19" s="65">
        <v>3745.9759999999992</v>
      </c>
      <c r="H19" s="65">
        <v>3277.6260000000011</v>
      </c>
      <c r="I19" s="65">
        <v>3798.194</v>
      </c>
      <c r="J19" s="65">
        <v>3981.5409999999997</v>
      </c>
      <c r="K19" s="65">
        <v>3888.8389999999995</v>
      </c>
      <c r="L19" s="65">
        <v>3969.1309999999999</v>
      </c>
      <c r="M19" s="65">
        <v>4239.2929999999997</v>
      </c>
      <c r="N19" s="65">
        <v>5216.0849999999991</v>
      </c>
      <c r="O19" s="65">
        <v>2582.8999999999996</v>
      </c>
      <c r="P19" s="65">
        <v>3767.5439999999999</v>
      </c>
      <c r="Q19" s="65">
        <v>6225.469000000001</v>
      </c>
      <c r="R19" s="65">
        <v>7874.0660783923504</v>
      </c>
      <c r="S19" s="101"/>
    </row>
    <row r="20" spans="1:19" s="67" customFormat="1" ht="15" customHeight="1" x14ac:dyDescent="0.25">
      <c r="A20" s="102" t="s">
        <v>78</v>
      </c>
      <c r="B20" s="66">
        <v>116259.78599999999</v>
      </c>
      <c r="C20" s="66">
        <v>128851.21100000001</v>
      </c>
      <c r="D20" s="66">
        <v>131508.94899999996</v>
      </c>
      <c r="E20" s="66">
        <v>134045.81499999997</v>
      </c>
      <c r="F20" s="66">
        <v>141529.13699999999</v>
      </c>
      <c r="G20" s="66">
        <v>146087.726</v>
      </c>
      <c r="H20" s="66">
        <v>149068.01</v>
      </c>
      <c r="I20" s="66">
        <v>150460.348</v>
      </c>
      <c r="J20" s="66">
        <v>153348.76499999996</v>
      </c>
      <c r="K20" s="66">
        <v>162762.878</v>
      </c>
      <c r="L20" s="66">
        <v>170885.7</v>
      </c>
      <c r="M20" s="66">
        <v>178343.95500000002</v>
      </c>
      <c r="N20" s="66">
        <v>194207.15200000003</v>
      </c>
      <c r="O20" s="66">
        <v>153153.80300000001</v>
      </c>
      <c r="P20" s="66">
        <v>166461.853</v>
      </c>
      <c r="Q20" s="66">
        <v>200374.04399999999</v>
      </c>
      <c r="R20" s="66">
        <v>219863.73962697966</v>
      </c>
    </row>
    <row r="21" spans="1:19" ht="15" customHeight="1" x14ac:dyDescent="0.25">
      <c r="A21" s="73" t="s">
        <v>79</v>
      </c>
      <c r="B21" s="64">
        <v>16724.515000000003</v>
      </c>
      <c r="C21" s="64">
        <v>18778.777999999998</v>
      </c>
      <c r="D21" s="64">
        <v>16743.422999999999</v>
      </c>
      <c r="E21" s="64">
        <v>17917.095000000001</v>
      </c>
      <c r="F21" s="64">
        <v>20736.208999999999</v>
      </c>
      <c r="G21" s="64">
        <v>19047.442999999996</v>
      </c>
      <c r="H21" s="64">
        <v>19478.691999999999</v>
      </c>
      <c r="I21" s="64">
        <v>19090.298999999999</v>
      </c>
      <c r="J21" s="64">
        <v>20562.048999999999</v>
      </c>
      <c r="K21" s="64">
        <v>21639.197</v>
      </c>
      <c r="L21" s="64">
        <v>24409.476000000002</v>
      </c>
      <c r="M21" s="64">
        <v>27642.282000000007</v>
      </c>
      <c r="N21" s="64">
        <v>27621.437000000002</v>
      </c>
      <c r="O21" s="64">
        <v>23165.993999999999</v>
      </c>
      <c r="P21" s="64">
        <v>24807.001</v>
      </c>
      <c r="Q21" s="64">
        <v>35253.616000000002</v>
      </c>
      <c r="R21" s="64">
        <v>38091.270821429294</v>
      </c>
    </row>
    <row r="22" spans="1:19" ht="15" customHeight="1" x14ac:dyDescent="0.25">
      <c r="A22" s="74" t="s">
        <v>80</v>
      </c>
      <c r="B22" s="103">
        <v>132984.30100000001</v>
      </c>
      <c r="C22" s="103">
        <v>147629.989</v>
      </c>
      <c r="D22" s="103">
        <v>148252.37199999997</v>
      </c>
      <c r="E22" s="103">
        <v>151962.90999999997</v>
      </c>
      <c r="F22" s="103">
        <v>162265.34599999999</v>
      </c>
      <c r="G22" s="103">
        <v>165135.16899999999</v>
      </c>
      <c r="H22" s="103">
        <v>168546.70199999999</v>
      </c>
      <c r="I22" s="103">
        <v>169550.647</v>
      </c>
      <c r="J22" s="103">
        <v>173910.81399999995</v>
      </c>
      <c r="K22" s="103">
        <v>184402.07499999998</v>
      </c>
      <c r="L22" s="103">
        <v>195295.17600000001</v>
      </c>
      <c r="M22" s="103">
        <v>205986.23700000002</v>
      </c>
      <c r="N22" s="103">
        <v>221828.58900000001</v>
      </c>
      <c r="O22" s="103">
        <v>176319.79699999999</v>
      </c>
      <c r="P22" s="103">
        <v>191268.85399999999</v>
      </c>
      <c r="Q22" s="103">
        <v>235627.66</v>
      </c>
      <c r="R22" s="103">
        <v>257955.01044840892</v>
      </c>
    </row>
    <row r="23" spans="1:19" ht="15" customHeight="1" x14ac:dyDescent="0.25">
      <c r="B23" s="63"/>
      <c r="C23" s="63"/>
      <c r="D23" s="63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spans="1:19" ht="15" customHeight="1" x14ac:dyDescent="0.25">
      <c r="A24" s="34" t="s">
        <v>122</v>
      </c>
      <c r="B24" s="63"/>
      <c r="C24" s="63"/>
      <c r="D24" s="63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9" ht="15" customHeight="1" x14ac:dyDescent="0.25">
      <c r="A25" s="32" t="s">
        <v>116</v>
      </c>
      <c r="B25" s="63"/>
      <c r="C25" s="63"/>
      <c r="D25" s="63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9" ht="15" customHeight="1" x14ac:dyDescent="0.25">
      <c r="A26" s="86" t="s">
        <v>145</v>
      </c>
    </row>
  </sheetData>
  <pageMargins left="0.7" right="0.7" top="0.75" bottom="0.75" header="0.3" footer="0.3"/>
  <pageSetup paperSize="9" scale="45" orientation="landscape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A1:R28"/>
  <sheetViews>
    <sheetView showGridLines="0" view="pageLayout" zoomScaleNormal="100" workbookViewId="0">
      <selection activeCell="Q3" sqref="Q3"/>
    </sheetView>
  </sheetViews>
  <sheetFormatPr defaultColWidth="9.140625" defaultRowHeight="15" customHeight="1" x14ac:dyDescent="0.25"/>
  <cols>
    <col min="1" max="1" width="54.7109375" style="34" customWidth="1"/>
    <col min="2" max="18" width="9" style="34" bestFit="1" customWidth="1"/>
    <col min="19" max="16384" width="9.140625" style="34"/>
  </cols>
  <sheetData>
    <row r="1" spans="1:18" ht="15" customHeight="1" thickBot="1" x14ac:dyDescent="0.3">
      <c r="A1" s="67" t="s">
        <v>138</v>
      </c>
    </row>
    <row r="2" spans="1:18" ht="15" customHeight="1" thickBot="1" x14ac:dyDescent="0.3">
      <c r="A2" s="114" t="s">
        <v>114</v>
      </c>
      <c r="B2" s="115" t="s">
        <v>100</v>
      </c>
      <c r="C2" s="115" t="s">
        <v>101</v>
      </c>
      <c r="D2" s="115" t="s">
        <v>102</v>
      </c>
      <c r="E2" s="115" t="s">
        <v>103</v>
      </c>
      <c r="F2" s="115" t="s">
        <v>104</v>
      </c>
      <c r="G2" s="115" t="s">
        <v>105</v>
      </c>
      <c r="H2" s="115" t="s">
        <v>106</v>
      </c>
      <c r="I2" s="115" t="s">
        <v>107</v>
      </c>
      <c r="J2" s="115" t="s">
        <v>108</v>
      </c>
      <c r="K2" s="115" t="s">
        <v>109</v>
      </c>
      <c r="L2" s="115" t="s">
        <v>110</v>
      </c>
      <c r="M2" s="115" t="s">
        <v>111</v>
      </c>
      <c r="N2" s="115" t="s">
        <v>124</v>
      </c>
      <c r="O2" s="115" t="s">
        <v>126</v>
      </c>
      <c r="P2" s="115" t="s">
        <v>139</v>
      </c>
      <c r="Q2" s="115" t="s">
        <v>146</v>
      </c>
      <c r="R2" s="130" t="s">
        <v>137</v>
      </c>
    </row>
    <row r="3" spans="1:18" ht="15" customHeight="1" x14ac:dyDescent="0.25">
      <c r="A3" s="98" t="s">
        <v>65</v>
      </c>
      <c r="B3" s="65">
        <v>6382.96384054586</v>
      </c>
      <c r="C3" s="65">
        <v>6634.7126270245199</v>
      </c>
      <c r="D3" s="65">
        <v>7365.6984753972947</v>
      </c>
      <c r="E3" s="65">
        <v>7046.2338530713387</v>
      </c>
      <c r="F3" s="65">
        <v>7600.3347899095661</v>
      </c>
      <c r="G3" s="65">
        <v>8198.6434355612037</v>
      </c>
      <c r="H3" s="65">
        <v>7932.7983264859486</v>
      </c>
      <c r="I3" s="65">
        <v>8031.3859811094071</v>
      </c>
      <c r="J3" s="65">
        <v>8609.8909999999978</v>
      </c>
      <c r="K3" s="65">
        <v>9387.4759999999969</v>
      </c>
      <c r="L3" s="65">
        <v>7934.2075041448061</v>
      </c>
      <c r="M3" s="65">
        <v>6539.2166230104895</v>
      </c>
      <c r="N3" s="65">
        <v>6411.2439509569413</v>
      </c>
      <c r="O3" s="65">
        <v>7717.6755199078698</v>
      </c>
      <c r="P3" s="65">
        <v>7223.3661900977731</v>
      </c>
      <c r="Q3" s="65">
        <v>6669.6824988566914</v>
      </c>
      <c r="R3" s="65">
        <v>5831.6531571637061</v>
      </c>
    </row>
    <row r="4" spans="1:18" ht="15" customHeight="1" x14ac:dyDescent="0.25">
      <c r="A4" s="73" t="s">
        <v>117</v>
      </c>
      <c r="B4" s="64">
        <v>1743.772676943478</v>
      </c>
      <c r="C4" s="64">
        <v>1368.0006017788064</v>
      </c>
      <c r="D4" s="64">
        <v>1915.3627592836356</v>
      </c>
      <c r="E4" s="64">
        <v>1987.0751208239017</v>
      </c>
      <c r="F4" s="64">
        <v>1335.6191821246143</v>
      </c>
      <c r="G4" s="64">
        <v>1769.9045187836832</v>
      </c>
      <c r="H4" s="64">
        <v>2150.6833883942913</v>
      </c>
      <c r="I4" s="64">
        <v>2160.2143836329196</v>
      </c>
      <c r="J4" s="64">
        <v>2534.8120000000004</v>
      </c>
      <c r="K4" s="64">
        <v>2511.3239999999978</v>
      </c>
      <c r="L4" s="64">
        <v>2476.2235678167785</v>
      </c>
      <c r="M4" s="64">
        <v>2485.2037524381599</v>
      </c>
      <c r="N4" s="64">
        <v>2571.1033009200355</v>
      </c>
      <c r="O4" s="64">
        <v>2505.6078254475851</v>
      </c>
      <c r="P4" s="64">
        <v>2287.9749760358668</v>
      </c>
      <c r="Q4" s="64">
        <v>2209.2537479216371</v>
      </c>
      <c r="R4" s="64">
        <v>2419.9740585781451</v>
      </c>
    </row>
    <row r="5" spans="1:18" ht="15" customHeight="1" x14ac:dyDescent="0.25">
      <c r="A5" s="98" t="s">
        <v>66</v>
      </c>
      <c r="B5" s="65">
        <v>1175.1475045598349</v>
      </c>
      <c r="C5" s="65">
        <v>1560.1965314176844</v>
      </c>
      <c r="D5" s="65">
        <v>1071.695500247818</v>
      </c>
      <c r="E5" s="65">
        <v>1022.9545118297057</v>
      </c>
      <c r="F5" s="65">
        <v>876.93230848293285</v>
      </c>
      <c r="G5" s="65">
        <v>571.83256830036794</v>
      </c>
      <c r="H5" s="65">
        <v>685.75625325866815</v>
      </c>
      <c r="I5" s="65">
        <v>731.31302093330498</v>
      </c>
      <c r="J5" s="65">
        <v>517.3309999999999</v>
      </c>
      <c r="K5" s="65">
        <v>470.50699999999989</v>
      </c>
      <c r="L5" s="65">
        <v>510.3172570365694</v>
      </c>
      <c r="M5" s="65">
        <v>524.5384865848024</v>
      </c>
      <c r="N5" s="65">
        <v>587.22523563260211</v>
      </c>
      <c r="O5" s="65">
        <v>482.35059225600043</v>
      </c>
      <c r="P5" s="65">
        <v>522.42649910174055</v>
      </c>
      <c r="Q5" s="65">
        <v>495.06948747564348</v>
      </c>
      <c r="R5" s="65">
        <v>411.82095018847536</v>
      </c>
    </row>
    <row r="6" spans="1:18" ht="15" customHeight="1" x14ac:dyDescent="0.25">
      <c r="A6" s="73" t="s">
        <v>119</v>
      </c>
      <c r="B6" s="64">
        <v>6710.0141072367924</v>
      </c>
      <c r="C6" s="64">
        <v>7505.3585889527767</v>
      </c>
      <c r="D6" s="64">
        <v>7447.8490195224194</v>
      </c>
      <c r="E6" s="64">
        <v>8169.595719115825</v>
      </c>
      <c r="F6" s="64">
        <v>8517.2714777046222</v>
      </c>
      <c r="G6" s="64">
        <v>8317.8769184036355</v>
      </c>
      <c r="H6" s="64">
        <v>8683.8543475715214</v>
      </c>
      <c r="I6" s="64">
        <v>8852.1272489046278</v>
      </c>
      <c r="J6" s="64">
        <v>8594.5509999999886</v>
      </c>
      <c r="K6" s="64">
        <v>9244.6579999999849</v>
      </c>
      <c r="L6" s="64">
        <v>9393.6297372747031</v>
      </c>
      <c r="M6" s="64">
        <v>10017.238374455612</v>
      </c>
      <c r="N6" s="64">
        <v>10288.102903872117</v>
      </c>
      <c r="O6" s="64">
        <v>8264.7678653273142</v>
      </c>
      <c r="P6" s="64">
        <v>9444.9132914053989</v>
      </c>
      <c r="Q6" s="64">
        <v>9665.8268340332961</v>
      </c>
      <c r="R6" s="64">
        <v>10744.730903253803</v>
      </c>
    </row>
    <row r="7" spans="1:18" ht="15" customHeight="1" x14ac:dyDescent="0.25">
      <c r="A7" s="98" t="s">
        <v>67</v>
      </c>
      <c r="B7" s="65">
        <v>1146.71365453829</v>
      </c>
      <c r="C7" s="65">
        <v>1606.3282259234297</v>
      </c>
      <c r="D7" s="65">
        <v>1818.0003923770796</v>
      </c>
      <c r="E7" s="65">
        <v>2034.4153979093755</v>
      </c>
      <c r="F7" s="65">
        <v>1958.4774502024975</v>
      </c>
      <c r="G7" s="65">
        <v>3121.1233588266123</v>
      </c>
      <c r="H7" s="65">
        <v>3469.8256037821679</v>
      </c>
      <c r="I7" s="65">
        <v>3534.7304832008767</v>
      </c>
      <c r="J7" s="65">
        <v>4918.6940000000041</v>
      </c>
      <c r="K7" s="65">
        <v>4268.3650000000043</v>
      </c>
      <c r="L7" s="65">
        <v>4363.9002850485094</v>
      </c>
      <c r="M7" s="65">
        <v>4538.3355061541361</v>
      </c>
      <c r="N7" s="65">
        <v>3985.2046686029712</v>
      </c>
      <c r="O7" s="65">
        <v>3414.0864231576561</v>
      </c>
      <c r="P7" s="65">
        <v>3851.7008178932911</v>
      </c>
      <c r="Q7" s="65">
        <v>5551.426507824317</v>
      </c>
      <c r="R7" s="65">
        <v>5909.6429727742352</v>
      </c>
    </row>
    <row r="8" spans="1:18" ht="15" customHeight="1" x14ac:dyDescent="0.25">
      <c r="A8" s="73" t="s">
        <v>68</v>
      </c>
      <c r="B8" s="64">
        <v>14319.871324080637</v>
      </c>
      <c r="C8" s="64">
        <v>17057.404138826947</v>
      </c>
      <c r="D8" s="64">
        <v>15752.252485106472</v>
      </c>
      <c r="E8" s="64">
        <v>14025.244969798918</v>
      </c>
      <c r="F8" s="64">
        <v>14113.205484094269</v>
      </c>
      <c r="G8" s="64">
        <v>12274.173408938288</v>
      </c>
      <c r="H8" s="64">
        <v>12339.22309640401</v>
      </c>
      <c r="I8" s="64">
        <v>13247.542633013507</v>
      </c>
      <c r="J8" s="64">
        <v>11388.039000000002</v>
      </c>
      <c r="K8" s="64">
        <v>8130.577000000002</v>
      </c>
      <c r="L8" s="64">
        <v>8927.0715082234201</v>
      </c>
      <c r="M8" s="64">
        <v>8918.922226415687</v>
      </c>
      <c r="N8" s="64">
        <v>10078.750106121308</v>
      </c>
      <c r="O8" s="64">
        <v>8333.1739839643269</v>
      </c>
      <c r="P8" s="64">
        <v>6751.9425479040692</v>
      </c>
      <c r="Q8" s="64">
        <v>6403.3135862349118</v>
      </c>
      <c r="R8" s="64">
        <v>5330.4987561946709</v>
      </c>
    </row>
    <row r="9" spans="1:18" ht="15" customHeight="1" x14ac:dyDescent="0.25">
      <c r="A9" s="98" t="s">
        <v>69</v>
      </c>
      <c r="B9" s="65">
        <v>17094.005141224847</v>
      </c>
      <c r="C9" s="65">
        <v>16508.388001379175</v>
      </c>
      <c r="D9" s="65">
        <v>17435.519518942736</v>
      </c>
      <c r="E9" s="65">
        <v>17873.7460066325</v>
      </c>
      <c r="F9" s="65">
        <v>18264.87571526385</v>
      </c>
      <c r="G9" s="65">
        <v>17868.238718021545</v>
      </c>
      <c r="H9" s="65">
        <v>16435.877511299375</v>
      </c>
      <c r="I9" s="65">
        <v>16829.054882447697</v>
      </c>
      <c r="J9" s="65">
        <v>15304.750000000007</v>
      </c>
      <c r="K9" s="65">
        <v>17726.642000000014</v>
      </c>
      <c r="L9" s="65">
        <v>19513.667543264037</v>
      </c>
      <c r="M9" s="65">
        <v>21452.654192542246</v>
      </c>
      <c r="N9" s="65">
        <v>23552.807304127731</v>
      </c>
      <c r="O9" s="65">
        <v>17177.028651292519</v>
      </c>
      <c r="P9" s="65">
        <v>18709.619093630867</v>
      </c>
      <c r="Q9" s="65">
        <v>24106.975949037245</v>
      </c>
      <c r="R9" s="65">
        <v>22994.392366967761</v>
      </c>
    </row>
    <row r="10" spans="1:18" ht="15" customHeight="1" x14ac:dyDescent="0.25">
      <c r="A10" s="100" t="s">
        <v>120</v>
      </c>
      <c r="B10" s="64">
        <v>15908.948096544658</v>
      </c>
      <c r="C10" s="64">
        <v>17130.092428345415</v>
      </c>
      <c r="D10" s="64">
        <v>15656.90621216635</v>
      </c>
      <c r="E10" s="64">
        <v>17156.258457556272</v>
      </c>
      <c r="F10" s="64">
        <v>15078.0943226161</v>
      </c>
      <c r="G10" s="64">
        <v>14128.515287000098</v>
      </c>
      <c r="H10" s="64">
        <v>15331.097765148241</v>
      </c>
      <c r="I10" s="64">
        <v>13689.87016099527</v>
      </c>
      <c r="J10" s="64">
        <v>14639.397999999996</v>
      </c>
      <c r="K10" s="64">
        <v>20329.956000000017</v>
      </c>
      <c r="L10" s="64">
        <v>23605.469515409332</v>
      </c>
      <c r="M10" s="64">
        <v>24294.925012029125</v>
      </c>
      <c r="N10" s="64">
        <v>24926.211024756212</v>
      </c>
      <c r="O10" s="64">
        <v>15727.024501122105</v>
      </c>
      <c r="P10" s="64">
        <v>23047.627857131301</v>
      </c>
      <c r="Q10" s="64">
        <v>25224.170157755081</v>
      </c>
      <c r="R10" s="64">
        <v>27594.334035901855</v>
      </c>
    </row>
    <row r="11" spans="1:18" ht="15" customHeight="1" x14ac:dyDescent="0.25">
      <c r="A11" s="98" t="s">
        <v>70</v>
      </c>
      <c r="B11" s="65">
        <v>10789.312764683473</v>
      </c>
      <c r="C11" s="65">
        <v>11636.3395965577</v>
      </c>
      <c r="D11" s="65">
        <v>11461.601052439155</v>
      </c>
      <c r="E11" s="65">
        <v>11157.324572336451</v>
      </c>
      <c r="F11" s="65">
        <v>13684.559881081623</v>
      </c>
      <c r="G11" s="65">
        <v>15864.200502419581</v>
      </c>
      <c r="H11" s="65">
        <v>16275.177183587568</v>
      </c>
      <c r="I11" s="65">
        <v>14617.733089322221</v>
      </c>
      <c r="J11" s="65">
        <v>12619.694999999994</v>
      </c>
      <c r="K11" s="65">
        <v>10294.279000000002</v>
      </c>
      <c r="L11" s="65">
        <v>10968.761753226425</v>
      </c>
      <c r="M11" s="65">
        <v>10404.331866564247</v>
      </c>
      <c r="N11" s="65">
        <v>11731.38378421048</v>
      </c>
      <c r="O11" s="65">
        <v>3413.4124210993073</v>
      </c>
      <c r="P11" s="65">
        <v>2559.1860053341475</v>
      </c>
      <c r="Q11" s="65">
        <v>8305.8101673556775</v>
      </c>
      <c r="R11" s="65">
        <v>9812.8073039441551</v>
      </c>
    </row>
    <row r="12" spans="1:18" ht="15" customHeight="1" x14ac:dyDescent="0.25">
      <c r="A12" s="100" t="s">
        <v>121</v>
      </c>
      <c r="B12" s="64">
        <v>4969.2656086677589</v>
      </c>
      <c r="C12" s="64">
        <v>5193.7458693416429</v>
      </c>
      <c r="D12" s="64">
        <v>5581.4945011487789</v>
      </c>
      <c r="E12" s="64">
        <v>5572.6272999234761</v>
      </c>
      <c r="F12" s="64">
        <v>5739.7196354602911</v>
      </c>
      <c r="G12" s="64">
        <v>7225.2534050797294</v>
      </c>
      <c r="H12" s="64">
        <v>6798.5604824017109</v>
      </c>
      <c r="I12" s="64">
        <v>6673.0054597027538</v>
      </c>
      <c r="J12" s="64">
        <v>6503.0269999999982</v>
      </c>
      <c r="K12" s="64">
        <v>4863.6989999999978</v>
      </c>
      <c r="L12" s="64">
        <v>4729.8175710893884</v>
      </c>
      <c r="M12" s="64">
        <v>4376.0677486485256</v>
      </c>
      <c r="N12" s="64">
        <v>4296.9965111342244</v>
      </c>
      <c r="O12" s="64">
        <v>4118.5438470519866</v>
      </c>
      <c r="P12" s="64">
        <v>4440.3527861918947</v>
      </c>
      <c r="Q12" s="64">
        <v>4782.4717099290301</v>
      </c>
      <c r="R12" s="64">
        <v>5738.6087172911912</v>
      </c>
    </row>
    <row r="13" spans="1:18" ht="15" customHeight="1" x14ac:dyDescent="0.25">
      <c r="A13" s="98" t="s">
        <v>72</v>
      </c>
      <c r="B13" s="65">
        <v>10694.7053592054</v>
      </c>
      <c r="C13" s="65">
        <v>12869.172786405898</v>
      </c>
      <c r="D13" s="65">
        <v>10775.593694048581</v>
      </c>
      <c r="E13" s="65">
        <v>10721.844612974119</v>
      </c>
      <c r="F13" s="65">
        <v>10494.949871092616</v>
      </c>
      <c r="G13" s="65">
        <v>10481.535035157525</v>
      </c>
      <c r="H13" s="65">
        <v>10332.031643726144</v>
      </c>
      <c r="I13" s="65">
        <v>11319.604617731913</v>
      </c>
      <c r="J13" s="65">
        <v>11517.222999999994</v>
      </c>
      <c r="K13" s="65">
        <v>13253.178</v>
      </c>
      <c r="L13" s="65">
        <v>12990.695740811501</v>
      </c>
      <c r="M13" s="65">
        <v>13953.069046403014</v>
      </c>
      <c r="N13" s="65">
        <v>14930.917777404906</v>
      </c>
      <c r="O13" s="65">
        <v>13700.943376755324</v>
      </c>
      <c r="P13" s="65">
        <v>12488.233166452297</v>
      </c>
      <c r="Q13" s="65">
        <v>12278.028631807476</v>
      </c>
      <c r="R13" s="65">
        <v>13289.771877164265</v>
      </c>
    </row>
    <row r="14" spans="1:18" ht="15" customHeight="1" x14ac:dyDescent="0.25">
      <c r="A14" s="73" t="s">
        <v>73</v>
      </c>
      <c r="B14" s="64">
        <v>14896.915903476949</v>
      </c>
      <c r="C14" s="64">
        <v>15574.963533388524</v>
      </c>
      <c r="D14" s="64">
        <v>15137.714533902126</v>
      </c>
      <c r="E14" s="64">
        <v>15620.990464523555</v>
      </c>
      <c r="F14" s="64">
        <v>15874.439029098303</v>
      </c>
      <c r="G14" s="64">
        <v>15861.150437410392</v>
      </c>
      <c r="H14" s="64">
        <v>15888.466462291353</v>
      </c>
      <c r="I14" s="64">
        <v>15937.459418178863</v>
      </c>
      <c r="J14" s="64">
        <v>16334.933000000003</v>
      </c>
      <c r="K14" s="64">
        <v>16877.671999999995</v>
      </c>
      <c r="L14" s="64">
        <v>16951.713706672363</v>
      </c>
      <c r="M14" s="64">
        <v>17335.035259165281</v>
      </c>
      <c r="N14" s="64">
        <v>19060.67422192431</v>
      </c>
      <c r="O14" s="64">
        <v>17035.433938424943</v>
      </c>
      <c r="P14" s="64">
        <v>18061.530022141771</v>
      </c>
      <c r="Q14" s="64">
        <v>20005.45413815041</v>
      </c>
      <c r="R14" s="64">
        <v>21402.395732186182</v>
      </c>
    </row>
    <row r="15" spans="1:18" ht="15" customHeight="1" x14ac:dyDescent="0.25">
      <c r="A15" s="98" t="s">
        <v>74</v>
      </c>
      <c r="B15" s="65">
        <v>2917.4034813248786</v>
      </c>
      <c r="C15" s="65">
        <v>3259.7618277533707</v>
      </c>
      <c r="D15" s="65">
        <v>3255.5360169860514</v>
      </c>
      <c r="E15" s="65">
        <v>4016.4303597255712</v>
      </c>
      <c r="F15" s="65">
        <v>4431.9012271571592</v>
      </c>
      <c r="G15" s="65">
        <v>4515.5688902133179</v>
      </c>
      <c r="H15" s="65">
        <v>4750.0942065270419</v>
      </c>
      <c r="I15" s="65">
        <v>4506.2236467380735</v>
      </c>
      <c r="J15" s="65">
        <v>5721.4780000000019</v>
      </c>
      <c r="K15" s="65">
        <v>5913.9130000000023</v>
      </c>
      <c r="L15" s="65">
        <v>6490.3622669244487</v>
      </c>
      <c r="M15" s="65">
        <v>6558.8975023399744</v>
      </c>
      <c r="N15" s="65">
        <v>6286.083667229449</v>
      </c>
      <c r="O15" s="65">
        <v>3185.8886733837739</v>
      </c>
      <c r="P15" s="65">
        <v>4272.8924762164424</v>
      </c>
      <c r="Q15" s="65">
        <v>5293.8262284079956</v>
      </c>
      <c r="R15" s="65">
        <v>6202.5407940270743</v>
      </c>
    </row>
    <row r="16" spans="1:18" ht="15" customHeight="1" x14ac:dyDescent="0.25">
      <c r="A16" s="73" t="s">
        <v>75</v>
      </c>
      <c r="B16" s="64">
        <v>12739.206368735986</v>
      </c>
      <c r="C16" s="64">
        <v>12809.048974861402</v>
      </c>
      <c r="D16" s="64">
        <v>14614.779447343566</v>
      </c>
      <c r="E16" s="64">
        <v>14696.380700596917</v>
      </c>
      <c r="F16" s="64">
        <v>16442.715027462546</v>
      </c>
      <c r="G16" s="64">
        <v>16543.216429452441</v>
      </c>
      <c r="H16" s="64">
        <v>16621.484406562842</v>
      </c>
      <c r="I16" s="64">
        <v>17634.422685842215</v>
      </c>
      <c r="J16" s="64">
        <v>18244.60400000001</v>
      </c>
      <c r="K16" s="64">
        <v>18827.973000000005</v>
      </c>
      <c r="L16" s="64">
        <v>18629.835570782736</v>
      </c>
      <c r="M16" s="64">
        <v>19774.827487367227</v>
      </c>
      <c r="N16" s="64">
        <v>22876.436926954582</v>
      </c>
      <c r="O16" s="64">
        <v>22140.013101602166</v>
      </c>
      <c r="P16" s="64">
        <v>22214.349020095629</v>
      </c>
      <c r="Q16" s="64">
        <v>22499.07570994844</v>
      </c>
      <c r="R16" s="64">
        <v>27017.754273585757</v>
      </c>
    </row>
    <row r="17" spans="1:18" ht="15" customHeight="1" x14ac:dyDescent="0.25">
      <c r="A17" s="98" t="s">
        <v>76</v>
      </c>
      <c r="B17" s="65">
        <v>6521.4022807638812</v>
      </c>
      <c r="C17" s="65">
        <v>7026.5819999168698</v>
      </c>
      <c r="D17" s="65">
        <v>7134.8457396632393</v>
      </c>
      <c r="E17" s="65">
        <v>7513.5704888671107</v>
      </c>
      <c r="F17" s="65">
        <v>7975.6865936173763</v>
      </c>
      <c r="G17" s="65">
        <v>8496.9453744150778</v>
      </c>
      <c r="H17" s="65">
        <v>8394.8545906074323</v>
      </c>
      <c r="I17" s="65">
        <v>8690.8097613269383</v>
      </c>
      <c r="J17" s="65">
        <v>8717.3349999999973</v>
      </c>
      <c r="K17" s="65">
        <v>9337.1179999999968</v>
      </c>
      <c r="L17" s="65">
        <v>8719.9986684842916</v>
      </c>
      <c r="M17" s="65">
        <v>8926.5673753349747</v>
      </c>
      <c r="N17" s="65">
        <v>9054.2582578770944</v>
      </c>
      <c r="O17" s="65">
        <v>8625.811216636961</v>
      </c>
      <c r="P17" s="65">
        <v>10148.753462221935</v>
      </c>
      <c r="Q17" s="65">
        <v>9805.7080269509934</v>
      </c>
      <c r="R17" s="65">
        <v>8338.842592094079</v>
      </c>
    </row>
    <row r="18" spans="1:18" ht="15" customHeight="1" x14ac:dyDescent="0.25">
      <c r="A18" s="73" t="s">
        <v>118</v>
      </c>
      <c r="B18" s="64">
        <v>1883.8697313282421</v>
      </c>
      <c r="C18" s="64">
        <v>2017.4184727557147</v>
      </c>
      <c r="D18" s="64">
        <v>2119.4501515812731</v>
      </c>
      <c r="E18" s="64">
        <v>2318.8037510552986</v>
      </c>
      <c r="F18" s="64">
        <v>2684.8399192790944</v>
      </c>
      <c r="G18" s="64">
        <v>2391.14332704454</v>
      </c>
      <c r="H18" s="64">
        <v>3049.3660711266325</v>
      </c>
      <c r="I18" s="64">
        <v>3254.2410260888037</v>
      </c>
      <c r="J18" s="64">
        <v>3201.4630000000025</v>
      </c>
      <c r="K18" s="64">
        <v>3258.2240000000015</v>
      </c>
      <c r="L18" s="64">
        <v>3608.1455367870153</v>
      </c>
      <c r="M18" s="64">
        <v>3584.2489322021152</v>
      </c>
      <c r="N18" s="64">
        <v>4031.4270687003659</v>
      </c>
      <c r="O18" s="64">
        <v>4554.5037435840495</v>
      </c>
      <c r="P18" s="64">
        <v>5729.9694305792573</v>
      </c>
      <c r="Q18" s="64">
        <v>5144.9305361913894</v>
      </c>
      <c r="R18" s="64">
        <v>3758.1981089264318</v>
      </c>
    </row>
    <row r="19" spans="1:18" ht="15" customHeight="1" x14ac:dyDescent="0.25">
      <c r="A19" s="98" t="s">
        <v>113</v>
      </c>
      <c r="B19" s="65">
        <v>2082.028841702821</v>
      </c>
      <c r="C19" s="65">
        <v>1999.3376464186042</v>
      </c>
      <c r="D19" s="65">
        <v>2289.7994164402835</v>
      </c>
      <c r="E19" s="65">
        <v>2315.828892152259</v>
      </c>
      <c r="F19" s="65">
        <v>2278.7278243862324</v>
      </c>
      <c r="G19" s="65">
        <v>3291.0356515002868</v>
      </c>
      <c r="H19" s="65">
        <v>2879.498055657356</v>
      </c>
      <c r="I19" s="65">
        <v>3753.8786065025033</v>
      </c>
      <c r="J19" s="65">
        <v>3981.5410000000056</v>
      </c>
      <c r="K19" s="65">
        <v>3752.9350000000059</v>
      </c>
      <c r="L19" s="65">
        <v>3921.7082604705497</v>
      </c>
      <c r="M19" s="65">
        <v>4158.6718100234339</v>
      </c>
      <c r="N19" s="65">
        <v>5005.6471069456284</v>
      </c>
      <c r="O19" s="65">
        <v>2497.7512918467564</v>
      </c>
      <c r="P19" s="65">
        <v>3511.5342809475742</v>
      </c>
      <c r="Q19" s="65">
        <v>4927.0980736299216</v>
      </c>
      <c r="R19" s="65">
        <v>6135.4938794802465</v>
      </c>
    </row>
    <row r="20" spans="1:18" s="67" customFormat="1" ht="15" customHeight="1" x14ac:dyDescent="0.25">
      <c r="A20" s="102" t="s">
        <v>78</v>
      </c>
      <c r="B20" s="66">
        <v>131155.2462343114</v>
      </c>
      <c r="C20" s="66">
        <v>140550.92822234481</v>
      </c>
      <c r="D20" s="66">
        <v>140139.39002771617</v>
      </c>
      <c r="E20" s="66">
        <v>142375.42452098452</v>
      </c>
      <c r="F20" s="66">
        <v>146692.67850362355</v>
      </c>
      <c r="G20" s="66">
        <v>150838.01416658069</v>
      </c>
      <c r="H20" s="66">
        <v>151655.06113750988</v>
      </c>
      <c r="I20" s="66">
        <v>153363.04018549799</v>
      </c>
      <c r="J20" s="66">
        <v>153348.76499999996</v>
      </c>
      <c r="K20" s="66">
        <v>158448.49600000001</v>
      </c>
      <c r="L20" s="66">
        <v>163521.79940882904</v>
      </c>
      <c r="M20" s="66">
        <v>167255.05516803198</v>
      </c>
      <c r="N20" s="66">
        <v>179826.17613983154</v>
      </c>
      <c r="O20" s="66">
        <v>141487.51577050489</v>
      </c>
      <c r="P20" s="66">
        <v>151376.33110666752</v>
      </c>
      <c r="Q20" s="66">
        <v>170107.30303995265</v>
      </c>
      <c r="R20" s="66">
        <v>179365.57720109166</v>
      </c>
    </row>
    <row r="21" spans="1:18" ht="15" customHeight="1" x14ac:dyDescent="0.25">
      <c r="A21" s="98" t="s">
        <v>79</v>
      </c>
      <c r="B21" s="65">
        <v>19616.595475949882</v>
      </c>
      <c r="C21" s="65">
        <v>20827.261296069613</v>
      </c>
      <c r="D21" s="65">
        <v>18783.812081397511</v>
      </c>
      <c r="E21" s="65">
        <v>19484.085150057417</v>
      </c>
      <c r="F21" s="65">
        <v>21549.647127683267</v>
      </c>
      <c r="G21" s="65">
        <v>19220.701009770022</v>
      </c>
      <c r="H21" s="65">
        <v>19475.562364642246</v>
      </c>
      <c r="I21" s="65">
        <v>18971.009444029369</v>
      </c>
      <c r="J21" s="65">
        <v>20562.048999999995</v>
      </c>
      <c r="K21" s="65">
        <v>22906.944</v>
      </c>
      <c r="L21" s="65">
        <v>26274.596148718832</v>
      </c>
      <c r="M21" s="65">
        <v>29867.8098789135</v>
      </c>
      <c r="N21" s="65">
        <v>30847.821049715381</v>
      </c>
      <c r="O21" s="65">
        <v>25545.903720882492</v>
      </c>
      <c r="P21" s="65">
        <v>27417.586605812958</v>
      </c>
      <c r="Q21" s="65">
        <v>38145.443349170069</v>
      </c>
      <c r="R21" s="65">
        <v>40360.367550950272</v>
      </c>
    </row>
    <row r="22" spans="1:18" ht="15" customHeight="1" x14ac:dyDescent="0.25">
      <c r="A22" s="68" t="s">
        <v>80</v>
      </c>
      <c r="B22" s="69">
        <v>150752.04250859178</v>
      </c>
      <c r="C22" s="69">
        <v>161363.49584452782</v>
      </c>
      <c r="D22" s="69">
        <v>158937.25565098959</v>
      </c>
      <c r="E22" s="69">
        <v>161856.00990413415</v>
      </c>
      <c r="F22" s="69">
        <v>168208.40219752604</v>
      </c>
      <c r="G22" s="69">
        <v>170031.19003730614</v>
      </c>
      <c r="H22" s="69">
        <v>171106.01958288971</v>
      </c>
      <c r="I22" s="69">
        <v>172298.058500082</v>
      </c>
      <c r="J22" s="69">
        <v>173910.81400000001</v>
      </c>
      <c r="K22" s="69">
        <v>181355.44000000003</v>
      </c>
      <c r="L22" s="69">
        <v>189609.49704920274</v>
      </c>
      <c r="M22" s="69">
        <v>196638.25394438658</v>
      </c>
      <c r="N22" s="69">
        <v>210300.33831679952</v>
      </c>
      <c r="O22" s="69">
        <v>166546.77267962255</v>
      </c>
      <c r="P22" s="69">
        <v>178260.89007205004</v>
      </c>
      <c r="Q22" s="69">
        <v>206503.96744824701</v>
      </c>
      <c r="R22" s="69">
        <v>217855.60570004789</v>
      </c>
    </row>
    <row r="24" spans="1:18" ht="15" customHeight="1" x14ac:dyDescent="0.25">
      <c r="A24" s="34" t="s">
        <v>122</v>
      </c>
    </row>
    <row r="25" spans="1:18" ht="15" customHeight="1" x14ac:dyDescent="0.25">
      <c r="A25" s="32" t="s">
        <v>116</v>
      </c>
    </row>
    <row r="26" spans="1:18" ht="15" customHeight="1" x14ac:dyDescent="0.25">
      <c r="A26" s="86" t="s">
        <v>145</v>
      </c>
    </row>
    <row r="27" spans="1:18" ht="15" customHeight="1" x14ac:dyDescent="0.25">
      <c r="M27" s="116"/>
    </row>
    <row r="28" spans="1:18" ht="15" customHeight="1" x14ac:dyDescent="0.25">
      <c r="M28" s="116"/>
    </row>
  </sheetData>
  <pageMargins left="0.7" right="0.7" top="0.81812499999999999" bottom="0.75" header="0.3" footer="0.3"/>
  <pageSetup paperSize="9" scale="66" orientation="landscape" r:id="rId1"/>
  <headerFooter>
    <oddHeader>&amp;C&amp;G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A1:R26"/>
  <sheetViews>
    <sheetView showGridLines="0" view="pageLayout" zoomScaleNormal="100" workbookViewId="0">
      <selection activeCell="P3" sqref="P3"/>
    </sheetView>
  </sheetViews>
  <sheetFormatPr defaultColWidth="9.140625" defaultRowHeight="15" customHeight="1" x14ac:dyDescent="0.25"/>
  <cols>
    <col min="1" max="1" width="51" style="34" customWidth="1"/>
    <col min="2" max="15" width="6.28515625" style="34" bestFit="1" customWidth="1"/>
    <col min="16" max="16" width="6.7109375" style="34" bestFit="1" customWidth="1"/>
    <col min="17" max="17" width="6.28515625" style="34" bestFit="1" customWidth="1"/>
    <col min="18" max="16384" width="9.140625" style="34"/>
  </cols>
  <sheetData>
    <row r="1" spans="1:17" ht="15" customHeight="1" x14ac:dyDescent="0.25">
      <c r="A1" s="67" t="s">
        <v>140</v>
      </c>
    </row>
    <row r="2" spans="1:17" ht="15" customHeight="1" x14ac:dyDescent="0.25">
      <c r="A2" s="112" t="s">
        <v>115</v>
      </c>
      <c r="B2" s="113">
        <v>2008</v>
      </c>
      <c r="C2" s="113">
        <v>2009</v>
      </c>
      <c r="D2" s="113">
        <v>2010</v>
      </c>
      <c r="E2" s="113">
        <v>2011</v>
      </c>
      <c r="F2" s="113">
        <v>2012</v>
      </c>
      <c r="G2" s="113">
        <v>2013</v>
      </c>
      <c r="H2" s="113">
        <v>2014</v>
      </c>
      <c r="I2" s="113">
        <v>2015</v>
      </c>
      <c r="J2" s="113">
        <v>2016</v>
      </c>
      <c r="K2" s="113">
        <v>2017</v>
      </c>
      <c r="L2" s="113">
        <v>2018</v>
      </c>
      <c r="M2" s="113">
        <v>2019</v>
      </c>
      <c r="N2" s="113">
        <v>2020</v>
      </c>
      <c r="O2" s="113">
        <v>2021</v>
      </c>
      <c r="P2" s="113">
        <v>2022</v>
      </c>
      <c r="Q2" s="113" t="s">
        <v>137</v>
      </c>
    </row>
    <row r="3" spans="1:17" ht="15" customHeight="1" x14ac:dyDescent="0.25">
      <c r="A3" s="98" t="s">
        <v>65</v>
      </c>
      <c r="B3" s="71">
        <f>('Q2.2'!C3/'Q2.2'!B3-1)*100</f>
        <v>3.9440735176893948</v>
      </c>
      <c r="C3" s="71">
        <f>('Q2.2'!D3/'Q2.2'!C3-1)*100</f>
        <v>11.017596231603498</v>
      </c>
      <c r="D3" s="71">
        <f>('Q2.2'!E3/'Q2.2'!D3-1)*100</f>
        <v>-4.3371938641396106</v>
      </c>
      <c r="E3" s="71">
        <f>('Q2.2'!F3/'Q2.2'!E3-1)*100</f>
        <v>7.8637886336500706</v>
      </c>
      <c r="F3" s="71">
        <f>('Q2.2'!G3/'Q2.2'!F3-1)*100</f>
        <v>7.8721354017979639</v>
      </c>
      <c r="G3" s="71">
        <f>('Q2.2'!H3/'Q2.2'!G3-1)*100</f>
        <v>-3.2425499555471027</v>
      </c>
      <c r="H3" s="71">
        <f>('Q2.2'!I3/'Q2.2'!H3-1)*100</f>
        <v>1.242785339623409</v>
      </c>
      <c r="I3" s="71">
        <f>('Q2.2'!J3/'Q2.2'!I3-1)*100</f>
        <v>7.2030533739916081</v>
      </c>
      <c r="J3" s="71">
        <f>('Q2.2'!K3/'Q2.2'!J3-1)*100</f>
        <v>9.0312990025076978</v>
      </c>
      <c r="K3" s="71">
        <f>('Q2.2'!L3/'Q2.2'!K3-1)*100</f>
        <v>-15.480929014947053</v>
      </c>
      <c r="L3" s="71">
        <f>('Q2.2'!M3/'Q2.2'!L3-1)*100</f>
        <v>-17.581981318305296</v>
      </c>
      <c r="M3" s="71">
        <f>('Q2.2'!N3/'Q2.2'!M3-1)*100</f>
        <v>-1.95700310039022</v>
      </c>
      <c r="N3" s="71">
        <f>('Q2.2'!O3/'Q2.2'!N3-1)*100</f>
        <v>20.377193239635361</v>
      </c>
      <c r="O3" s="71">
        <f>('Q2.2'!P3/'Q2.2'!O3-1)*100</f>
        <v>-6.4048990986342647</v>
      </c>
      <c r="P3" s="71">
        <f>('Q2.2'!Q3/'Q2.2'!P3-1)*100</f>
        <v>-7.6651754413351592</v>
      </c>
      <c r="Q3" s="71">
        <f>('Q2.2'!R3/'Q2.2'!Q3-1)*100</f>
        <v>-12.564756145988042</v>
      </c>
    </row>
    <row r="4" spans="1:17" ht="15" customHeight="1" x14ac:dyDescent="0.25">
      <c r="A4" s="73" t="s">
        <v>117</v>
      </c>
      <c r="B4" s="70">
        <f>('Q2.2'!C4/'Q2.2'!B4-1)*100</f>
        <v>-21.549372812936429</v>
      </c>
      <c r="C4" s="70">
        <f>('Q2.2'!D4/'Q2.2'!C4-1)*100</f>
        <v>40.011836017695913</v>
      </c>
      <c r="D4" s="70">
        <f>('Q2.2'!E4/'Q2.2'!D4-1)*100</f>
        <v>3.7440615983933556</v>
      </c>
      <c r="E4" s="70">
        <f>('Q2.2'!F4/'Q2.2'!E4-1)*100</f>
        <v>-32.784665857482729</v>
      </c>
      <c r="F4" s="70">
        <f>('Q2.2'!G4/'Q2.2'!F4-1)*100</f>
        <v>32.51565584497196</v>
      </c>
      <c r="G4" s="70">
        <f>('Q2.2'!H4/'Q2.2'!G4-1)*100</f>
        <v>21.514091046690332</v>
      </c>
      <c r="H4" s="70">
        <f>('Q2.2'!I4/'Q2.2'!H4-1)*100</f>
        <v>0.44316124307559601</v>
      </c>
      <c r="I4" s="70">
        <f>('Q2.2'!J4/'Q2.2'!I4-1)*100</f>
        <v>17.340761139508043</v>
      </c>
      <c r="J4" s="70">
        <f>('Q2.2'!K4/'Q2.2'!J4-1)*100</f>
        <v>-0.92661704299974446</v>
      </c>
      <c r="K4" s="70">
        <f>('Q2.2'!L4/'Q2.2'!K4-1)*100</f>
        <v>-1.3976863273404527</v>
      </c>
      <c r="L4" s="70">
        <f>('Q2.2'!M4/'Q2.2'!L4-1)*100</f>
        <v>0.36265645550328518</v>
      </c>
      <c r="M4" s="70">
        <f>('Q2.2'!N4/'Q2.2'!M4-1)*100</f>
        <v>3.4564388693523407</v>
      </c>
      <c r="N4" s="70">
        <f>('Q2.2'!O4/'Q2.2'!N4-1)*100</f>
        <v>-2.5473684954242626</v>
      </c>
      <c r="O4" s="70">
        <f>('Q2.2'!P4/'Q2.2'!O4-1)*100</f>
        <v>-8.6858305278816665</v>
      </c>
      <c r="P4" s="70">
        <f>('Q2.2'!Q4/'Q2.2'!P4-1)*100</f>
        <v>-3.440650747440499</v>
      </c>
      <c r="Q4" s="70">
        <f>('Q2.2'!R4/'Q2.2'!Q4-1)*100</f>
        <v>9.5380764140263974</v>
      </c>
    </row>
    <row r="5" spans="1:17" ht="15" customHeight="1" x14ac:dyDescent="0.25">
      <c r="A5" s="98" t="s">
        <v>66</v>
      </c>
      <c r="B5" s="71">
        <f>('Q2.2'!C5/'Q2.2'!B5-1)*100</f>
        <v>32.766016637381526</v>
      </c>
      <c r="C5" s="71">
        <f>('Q2.2'!D5/'Q2.2'!C5-1)*100</f>
        <v>-31.310224150157939</v>
      </c>
      <c r="D5" s="71">
        <f>('Q2.2'!E5/'Q2.2'!D5-1)*100</f>
        <v>-4.5480258531309996</v>
      </c>
      <c r="E5" s="71">
        <f>('Q2.2'!F5/'Q2.2'!E5-1)*100</f>
        <v>-14.274554895465529</v>
      </c>
      <c r="F5" s="71">
        <f>('Q2.2'!G5/'Q2.2'!F5-1)*100</f>
        <v>-34.791709374966295</v>
      </c>
      <c r="G5" s="71">
        <f>('Q2.2'!H5/'Q2.2'!G5-1)*100</f>
        <v>19.922559727038713</v>
      </c>
      <c r="H5" s="71">
        <f>('Q2.2'!I5/'Q2.2'!H5-1)*100</f>
        <v>6.6432886988859519</v>
      </c>
      <c r="I5" s="71">
        <f>('Q2.2'!J5/'Q2.2'!I5-1)*100</f>
        <v>-29.259976892004502</v>
      </c>
      <c r="J5" s="71">
        <f>('Q2.2'!K5/'Q2.2'!J5-1)*100</f>
        <v>-9.051071750967953</v>
      </c>
      <c r="K5" s="71">
        <f>('Q2.2'!L5/'Q2.2'!K5-1)*100</f>
        <v>8.4611402246022926</v>
      </c>
      <c r="L5" s="71">
        <f>('Q2.2'!M5/'Q2.2'!L5-1)*100</f>
        <v>2.7867428255936577</v>
      </c>
      <c r="M5" s="71">
        <f>('Q2.2'!N5/'Q2.2'!M5-1)*100</f>
        <v>11.950838813743569</v>
      </c>
      <c r="N5" s="71">
        <f>('Q2.2'!O5/'Q2.2'!N5-1)*100</f>
        <v>-17.859355663355135</v>
      </c>
      <c r="O5" s="71">
        <f>('Q2.2'!P5/'Q2.2'!O5-1)*100</f>
        <v>8.3084601717396502</v>
      </c>
      <c r="P5" s="71">
        <f>('Q2.2'!Q5/'Q2.2'!P5-1)*100</f>
        <v>-5.2365283294654175</v>
      </c>
      <c r="Q5" s="71">
        <f>('Q2.2'!R5/'Q2.2'!Q5-1)*100</f>
        <v>-16.815525778341122</v>
      </c>
    </row>
    <row r="6" spans="1:17" ht="15" customHeight="1" x14ac:dyDescent="0.25">
      <c r="A6" s="73" t="s">
        <v>119</v>
      </c>
      <c r="B6" s="70">
        <f>('Q2.2'!C6/'Q2.2'!B6-1)*100</f>
        <v>11.8530970129884</v>
      </c>
      <c r="C6" s="70">
        <f>('Q2.2'!D6/'Q2.2'!C6-1)*100</f>
        <v>-0.76624679219199354</v>
      </c>
      <c r="D6" s="70">
        <f>('Q2.2'!E6/'Q2.2'!D6-1)*100</f>
        <v>9.6906730748911762</v>
      </c>
      <c r="E6" s="70">
        <f>('Q2.2'!F6/'Q2.2'!E6-1)*100</f>
        <v>4.2557278296559975</v>
      </c>
      <c r="F6" s="70">
        <f>('Q2.2'!G6/'Q2.2'!F6-1)*100</f>
        <v>-2.3410614516977124</v>
      </c>
      <c r="G6" s="70">
        <f>('Q2.2'!H6/'Q2.2'!G6-1)*100</f>
        <v>4.3998899329484642</v>
      </c>
      <c r="H6" s="70">
        <f>('Q2.2'!I6/'Q2.2'!H6-1)*100</f>
        <v>1.937767431349946</v>
      </c>
      <c r="I6" s="70">
        <f>('Q2.2'!J6/'Q2.2'!I6-1)*100</f>
        <v>-2.9097666771172093</v>
      </c>
      <c r="J6" s="70">
        <f>('Q2.2'!K6/'Q2.2'!J6-1)*100</f>
        <v>7.5641764182910354</v>
      </c>
      <c r="K6" s="70">
        <f>('Q2.2'!L6/'Q2.2'!K6-1)*100</f>
        <v>1.6114358938396522</v>
      </c>
      <c r="L6" s="70">
        <f>('Q2.2'!M6/'Q2.2'!L6-1)*100</f>
        <v>6.6386333570970679</v>
      </c>
      <c r="M6" s="70">
        <f>('Q2.2'!N6/'Q2.2'!M6-1)*100</f>
        <v>2.7039840651812863</v>
      </c>
      <c r="N6" s="70">
        <f>('Q2.2'!O6/'Q2.2'!N6-1)*100</f>
        <v>-19.666745729995405</v>
      </c>
      <c r="O6" s="70">
        <f>('Q2.2'!P6/'Q2.2'!O6-1)*100</f>
        <v>14.279232584729673</v>
      </c>
      <c r="P6" s="70">
        <f>('Q2.2'!Q6/'Q2.2'!P6-1)*100</f>
        <v>2.3389684564804059</v>
      </c>
      <c r="Q6" s="70">
        <f>('Q2.2'!R6/'Q2.2'!Q6-1)*100</f>
        <v>11.162046328221976</v>
      </c>
    </row>
    <row r="7" spans="1:17" ht="15" customHeight="1" x14ac:dyDescent="0.25">
      <c r="A7" s="98" t="s">
        <v>67</v>
      </c>
      <c r="B7" s="71">
        <f>('Q2.2'!C7/'Q2.2'!B7-1)*100</f>
        <v>40.081023677196704</v>
      </c>
      <c r="C7" s="71">
        <f>('Q2.2'!D7/'Q2.2'!C7-1)*100</f>
        <v>13.177391957485263</v>
      </c>
      <c r="D7" s="71">
        <f>('Q2.2'!E7/'Q2.2'!D7-1)*100</f>
        <v>11.904013136615887</v>
      </c>
      <c r="E7" s="71">
        <f>('Q2.2'!F7/'Q2.2'!E7-1)*100</f>
        <v>-3.7326667791108048</v>
      </c>
      <c r="F7" s="71">
        <f>('Q2.2'!G7/'Q2.2'!F7-1)*100</f>
        <v>59.364784031794841</v>
      </c>
      <c r="G7" s="71">
        <f>('Q2.2'!H7/'Q2.2'!G7-1)*100</f>
        <v>11.172331396944536</v>
      </c>
      <c r="H7" s="71">
        <f>('Q2.2'!I7/'Q2.2'!H7-1)*100</f>
        <v>1.8705516308358927</v>
      </c>
      <c r="I7" s="71">
        <f>('Q2.2'!J7/'Q2.2'!I7-1)*100</f>
        <v>39.153296789572444</v>
      </c>
      <c r="J7" s="71">
        <f>('Q2.2'!K7/'Q2.2'!J7-1)*100</f>
        <v>-13.221578736144169</v>
      </c>
      <c r="K7" s="71">
        <f>('Q2.2'!L7/'Q2.2'!K7-1)*100</f>
        <v>2.2382173279113848</v>
      </c>
      <c r="L7" s="71">
        <f>('Q2.2'!M7/'Q2.2'!L7-1)*100</f>
        <v>3.997232056453548</v>
      </c>
      <c r="M7" s="71">
        <f>('Q2.2'!N7/'Q2.2'!M7-1)*100</f>
        <v>-12.187967081788042</v>
      </c>
      <c r="N7" s="71">
        <f>('Q2.2'!O7/'Q2.2'!N7-1)*100</f>
        <v>-14.330963976450494</v>
      </c>
      <c r="O7" s="71">
        <f>('Q2.2'!P7/'Q2.2'!O7-1)*100</f>
        <v>12.817906183256177</v>
      </c>
      <c r="P7" s="71">
        <f>('Q2.2'!Q7/'Q2.2'!P7-1)*100</f>
        <v>44.129224212712884</v>
      </c>
      <c r="Q7" s="71">
        <f>('Q2.2'!R7/'Q2.2'!Q7-1)*100</f>
        <v>6.452692194430365</v>
      </c>
    </row>
    <row r="8" spans="1:17" ht="15" customHeight="1" x14ac:dyDescent="0.25">
      <c r="A8" s="73" t="s">
        <v>68</v>
      </c>
      <c r="B8" s="70">
        <f>('Q2.2'!C8/'Q2.2'!B8-1)*100</f>
        <v>19.117021045732496</v>
      </c>
      <c r="C8" s="70">
        <f>('Q2.2'!D8/'Q2.2'!C8-1)*100</f>
        <v>-7.6515256547719401</v>
      </c>
      <c r="D8" s="70">
        <f>('Q2.2'!E8/'Q2.2'!D8-1)*100</f>
        <v>-10.963559128705025</v>
      </c>
      <c r="E8" s="70">
        <f>('Q2.2'!F8/'Q2.2'!E8-1)*100</f>
        <v>0.6271584880318315</v>
      </c>
      <c r="F8" s="70">
        <f>('Q2.2'!G8/'Q2.2'!F8-1)*100</f>
        <v>-13.03057676888918</v>
      </c>
      <c r="G8" s="70">
        <f>('Q2.2'!H8/'Q2.2'!G8-1)*100</f>
        <v>0.52997204209572768</v>
      </c>
      <c r="H8" s="70">
        <f>('Q2.2'!I8/'Q2.2'!H8-1)*100</f>
        <v>7.3612376525893808</v>
      </c>
      <c r="I8" s="70">
        <f>('Q2.2'!J8/'Q2.2'!I8-1)*100</f>
        <v>-14.036592932937864</v>
      </c>
      <c r="J8" s="70">
        <f>('Q2.2'!K8/'Q2.2'!J8-1)*100</f>
        <v>-28.604239939817553</v>
      </c>
      <c r="K8" s="70">
        <f>('Q2.2'!L8/'Q2.2'!K8-1)*100</f>
        <v>9.7962851618454305</v>
      </c>
      <c r="L8" s="70">
        <f>('Q2.2'!M8/'Q2.2'!L8-1)*100</f>
        <v>-9.1287291697239592E-2</v>
      </c>
      <c r="M8" s="70">
        <f>('Q2.2'!N8/'Q2.2'!M8-1)*100</f>
        <v>13.004125949999779</v>
      </c>
      <c r="N8" s="70">
        <f>('Q2.2'!O8/'Q2.2'!N8-1)*100</f>
        <v>-17.319370991218531</v>
      </c>
      <c r="O8" s="70">
        <f>('Q2.2'!P8/'Q2.2'!O8-1)*100</f>
        <v>-18.975140073914798</v>
      </c>
      <c r="P8" s="70">
        <f>('Q2.2'!Q8/'Q2.2'!P8-1)*100</f>
        <v>-5.1633875613674824</v>
      </c>
      <c r="Q8" s="70">
        <f>('Q2.2'!R8/'Q2.2'!Q8-1)*100</f>
        <v>-16.754057342224371</v>
      </c>
    </row>
    <row r="9" spans="1:17" ht="15" customHeight="1" x14ac:dyDescent="0.25">
      <c r="A9" s="98" t="s">
        <v>69</v>
      </c>
      <c r="B9" s="71">
        <f>('Q2.2'!C9/'Q2.2'!B9-1)*100</f>
        <v>-3.4258626635917278</v>
      </c>
      <c r="C9" s="71">
        <f>('Q2.2'!D9/'Q2.2'!C9-1)*100</f>
        <v>5.6161238607070896</v>
      </c>
      <c r="D9" s="71">
        <f>('Q2.2'!E9/'Q2.2'!D9-1)*100</f>
        <v>2.5134122743727616</v>
      </c>
      <c r="E9" s="71">
        <f>('Q2.2'!F9/'Q2.2'!E9-1)*100</f>
        <v>2.1882917463760032</v>
      </c>
      <c r="F9" s="71">
        <f>('Q2.2'!G9/'Q2.2'!F9-1)*100</f>
        <v>-2.1715833352801694</v>
      </c>
      <c r="G9" s="71">
        <f>('Q2.2'!H9/'Q2.2'!G9-1)*100</f>
        <v>-8.0162417198820997</v>
      </c>
      <c r="H9" s="71">
        <f>('Q2.2'!I9/'Q2.2'!H9-1)*100</f>
        <v>2.3921897134973058</v>
      </c>
      <c r="I9" s="71">
        <f>('Q2.2'!J9/'Q2.2'!I9-1)*100</f>
        <v>-9.0575786524857307</v>
      </c>
      <c r="J9" s="71">
        <f>('Q2.2'!K9/'Q2.2'!J9-1)*100</f>
        <v>15.824446658717095</v>
      </c>
      <c r="K9" s="71">
        <f>('Q2.2'!L9/'Q2.2'!K9-1)*100</f>
        <v>10.081015588084984</v>
      </c>
      <c r="L9" s="71">
        <f>('Q2.2'!M9/'Q2.2'!L9-1)*100</f>
        <v>9.9365567491567219</v>
      </c>
      <c r="M9" s="71">
        <f>('Q2.2'!N9/'Q2.2'!M9-1)*100</f>
        <v>9.7897122320443675</v>
      </c>
      <c r="N9" s="71">
        <f>('Q2.2'!O9/'Q2.2'!N9-1)*100</f>
        <v>-27.07014314899876</v>
      </c>
      <c r="O9" s="71">
        <f>('Q2.2'!P9/'Q2.2'!O9-1)*100</f>
        <v>8.9223257028393288</v>
      </c>
      <c r="P9" s="71">
        <f>('Q2.2'!Q9/'Q2.2'!P9-1)*100</f>
        <v>28.84803174450381</v>
      </c>
      <c r="Q9" s="71">
        <f>('Q2.2'!R9/'Q2.2'!Q9-1)*100</f>
        <v>-4.6151934793543292</v>
      </c>
    </row>
    <row r="10" spans="1:17" ht="15" customHeight="1" x14ac:dyDescent="0.25">
      <c r="A10" s="100" t="s">
        <v>120</v>
      </c>
      <c r="B10" s="70">
        <f>('Q2.2'!C10/'Q2.2'!B10-1)*100</f>
        <v>7.6758332756518444</v>
      </c>
      <c r="C10" s="70">
        <f>('Q2.2'!D10/'Q2.2'!C10-1)*100</f>
        <v>-8.5999898852931018</v>
      </c>
      <c r="D10" s="70">
        <f>('Q2.2'!E10/'Q2.2'!D10-1)*100</f>
        <v>9.5762995899205006</v>
      </c>
      <c r="E10" s="70">
        <f>('Q2.2'!F10/'Q2.2'!E10-1)*100</f>
        <v>-12.11315474222685</v>
      </c>
      <c r="F10" s="70">
        <f>('Q2.2'!G10/'Q2.2'!F10-1)*100</f>
        <v>-6.2977390597145799</v>
      </c>
      <c r="G10" s="70">
        <f>('Q2.2'!H10/'Q2.2'!G10-1)*100</f>
        <v>8.5117399367126811</v>
      </c>
      <c r="H10" s="70">
        <f>('Q2.2'!I10/'Q2.2'!H10-1)*100</f>
        <v>-10.705219086684902</v>
      </c>
      <c r="I10" s="70">
        <f>('Q2.2'!J10/'Q2.2'!I10-1)*100</f>
        <v>6.935988638592705</v>
      </c>
      <c r="J10" s="70">
        <f>('Q2.2'!K10/'Q2.2'!J10-1)*100</f>
        <v>38.871530099803444</v>
      </c>
      <c r="K10" s="70">
        <f>('Q2.2'!L10/'Q2.2'!K10-1)*100</f>
        <v>16.111758999425831</v>
      </c>
      <c r="L10" s="70">
        <f>('Q2.2'!M10/'Q2.2'!L10-1)*100</f>
        <v>2.9207446866063247</v>
      </c>
      <c r="M10" s="70">
        <f>('Q2.2'!N10/'Q2.2'!M10-1)*100</f>
        <v>2.5984275004533597</v>
      </c>
      <c r="N10" s="70">
        <f>('Q2.2'!O10/'Q2.2'!N10-1)*100</f>
        <v>-36.905675373195145</v>
      </c>
      <c r="O10" s="70">
        <f>('Q2.2'!P10/'Q2.2'!O10-1)*100</f>
        <v>46.547923642433943</v>
      </c>
      <c r="P10" s="70">
        <f>('Q2.2'!Q10/'Q2.2'!P10-1)*100</f>
        <v>9.4436716616383762</v>
      </c>
      <c r="Q10" s="70">
        <f>('Q2.2'!R10/'Q2.2'!Q10-1)*100</f>
        <v>9.396399815428925</v>
      </c>
    </row>
    <row r="11" spans="1:17" ht="15" customHeight="1" x14ac:dyDescent="0.25">
      <c r="A11" s="98" t="s">
        <v>70</v>
      </c>
      <c r="B11" s="71">
        <f>('Q2.2'!C11/'Q2.2'!B11-1)*100</f>
        <v>7.8506096759636934</v>
      </c>
      <c r="C11" s="71">
        <f>('Q2.2'!D11/'Q2.2'!C11-1)*100</f>
        <v>-1.5016624658345079</v>
      </c>
      <c r="D11" s="71">
        <f>('Q2.2'!E11/'Q2.2'!D11-1)*100</f>
        <v>-2.6547467383533752</v>
      </c>
      <c r="E11" s="71">
        <f>('Q2.2'!F11/'Q2.2'!E11-1)*100</f>
        <v>22.650907862008584</v>
      </c>
      <c r="F11" s="71">
        <f>('Q2.2'!G11/'Q2.2'!F11-1)*100</f>
        <v>15.927736370617417</v>
      </c>
      <c r="G11" s="71">
        <f>('Q2.2'!H11/'Q2.2'!G11-1)*100</f>
        <v>2.5905918240588743</v>
      </c>
      <c r="H11" s="71">
        <f>('Q2.2'!I11/'Q2.2'!H11-1)*100</f>
        <v>-10.183877420006027</v>
      </c>
      <c r="I11" s="71">
        <f>('Q2.2'!J11/'Q2.2'!I11-1)*100</f>
        <v>-13.668590588657882</v>
      </c>
      <c r="J11" s="71">
        <f>('Q2.2'!K11/'Q2.2'!J11-1)*100</f>
        <v>-18.426879571970577</v>
      </c>
      <c r="K11" s="71">
        <f>('Q2.2'!L11/'Q2.2'!K11-1)*100</f>
        <v>6.5520154760369653</v>
      </c>
      <c r="L11" s="71">
        <f>('Q2.2'!M11/'Q2.2'!L11-1)*100</f>
        <v>-5.1457940227040861</v>
      </c>
      <c r="M11" s="71">
        <f>('Q2.2'!N11/'Q2.2'!M11-1)*100</f>
        <v>12.754801890844103</v>
      </c>
      <c r="N11" s="71">
        <f>('Q2.2'!O11/'Q2.2'!N11-1)*100</f>
        <v>-70.903582357492283</v>
      </c>
      <c r="O11" s="71">
        <f>('Q2.2'!P11/'Q2.2'!O11-1)*100</f>
        <v>-25.025584675468306</v>
      </c>
      <c r="P11" s="71">
        <f>('Q2.2'!Q11/'Q2.2'!P11-1)*100</f>
        <v>224.54890539584699</v>
      </c>
      <c r="Q11" s="71">
        <f>('Q2.2'!R11/'Q2.2'!Q11-1)*100</f>
        <v>18.14389091760642</v>
      </c>
    </row>
    <row r="12" spans="1:17" ht="15" customHeight="1" x14ac:dyDescent="0.25">
      <c r="A12" s="100" t="s">
        <v>121</v>
      </c>
      <c r="B12" s="70">
        <f>('Q2.2'!C12/'Q2.2'!B12-1)*100</f>
        <v>4.5173729551169384</v>
      </c>
      <c r="C12" s="70">
        <f>('Q2.2'!D12/'Q2.2'!C12-1)*100</f>
        <v>7.4656835656128573</v>
      </c>
      <c r="D12" s="70">
        <f>('Q2.2'!E12/'Q2.2'!D12-1)*100</f>
        <v>-0.15886786636586381</v>
      </c>
      <c r="E12" s="70">
        <f>('Q2.2'!F12/'Q2.2'!E12-1)*100</f>
        <v>2.998448066661652</v>
      </c>
      <c r="F12" s="70">
        <f>('Q2.2'!G12/'Q2.2'!F12-1)*100</f>
        <v>25.881643424562629</v>
      </c>
      <c r="G12" s="70">
        <f>('Q2.2'!H12/'Q2.2'!G12-1)*100</f>
        <v>-5.9055772684461267</v>
      </c>
      <c r="H12" s="70">
        <f>('Q2.2'!I12/'Q2.2'!H12-1)*100</f>
        <v>-1.846788346208883</v>
      </c>
      <c r="I12" s="70">
        <f>('Q2.2'!J12/'Q2.2'!I12-1)*100</f>
        <v>-2.547254917281716</v>
      </c>
      <c r="J12" s="70">
        <f>('Q2.2'!K12/'Q2.2'!J12-1)*100</f>
        <v>-25.208691275616737</v>
      </c>
      <c r="K12" s="70">
        <f>('Q2.2'!L12/'Q2.2'!K12-1)*100</f>
        <v>-2.752666826434147</v>
      </c>
      <c r="L12" s="70">
        <f>('Q2.2'!M12/'Q2.2'!L12-1)*100</f>
        <v>-7.479143056238124</v>
      </c>
      <c r="M12" s="70">
        <f>('Q2.2'!N12/'Q2.2'!M12-1)*100</f>
        <v>-1.8069015850753489</v>
      </c>
      <c r="N12" s="70">
        <f>('Q2.2'!O12/'Q2.2'!N12-1)*100</f>
        <v>-4.1529627408315894</v>
      </c>
      <c r="O12" s="70">
        <f>('Q2.2'!P12/'Q2.2'!O12-1)*100</f>
        <v>7.8136582027712453</v>
      </c>
      <c r="P12" s="70">
        <f>('Q2.2'!Q12/'Q2.2'!P12-1)*100</f>
        <v>7.704768972434306</v>
      </c>
      <c r="Q12" s="70">
        <f>('Q2.2'!R12/'Q2.2'!Q12-1)*100</f>
        <v>19.992528243859688</v>
      </c>
    </row>
    <row r="13" spans="1:17" ht="15" customHeight="1" x14ac:dyDescent="0.25">
      <c r="A13" s="98" t="s">
        <v>72</v>
      </c>
      <c r="B13" s="71">
        <f>('Q2.2'!C13/'Q2.2'!B13-1)*100</f>
        <v>20.332186387246654</v>
      </c>
      <c r="C13" s="71">
        <f>('Q2.2'!D13/'Q2.2'!C13-1)*100</f>
        <v>-16.268171444312472</v>
      </c>
      <c r="D13" s="71">
        <f>('Q2.2'!E13/'Q2.2'!D13-1)*100</f>
        <v>-0.498803895177935</v>
      </c>
      <c r="E13" s="71">
        <f>('Q2.2'!F13/'Q2.2'!E13-1)*100</f>
        <v>-2.1161912905074631</v>
      </c>
      <c r="F13" s="71">
        <f>('Q2.2'!G13/'Q2.2'!F13-1)*100</f>
        <v>-0.12782182001689346</v>
      </c>
      <c r="G13" s="71">
        <f>('Q2.2'!H13/'Q2.2'!G13-1)*100</f>
        <v>-1.4263501570133674</v>
      </c>
      <c r="H13" s="71">
        <f>('Q2.2'!I13/'Q2.2'!H13-1)*100</f>
        <v>9.5583618794416569</v>
      </c>
      <c r="I13" s="71">
        <f>('Q2.2'!J13/'Q2.2'!I13-1)*100</f>
        <v>1.7458064035073884</v>
      </c>
      <c r="J13" s="71">
        <f>('Q2.2'!K13/'Q2.2'!J13-1)*100</f>
        <v>15.072687226773374</v>
      </c>
      <c r="K13" s="71">
        <f>('Q2.2'!L13/'Q2.2'!K13-1)*100</f>
        <v>-1.9805231559441694</v>
      </c>
      <c r="L13" s="71">
        <f>('Q2.2'!M13/'Q2.2'!L13-1)*100</f>
        <v>7.4081737021068461</v>
      </c>
      <c r="M13" s="71">
        <f>('Q2.2'!N13/'Q2.2'!M13-1)*100</f>
        <v>7.0081265114499969</v>
      </c>
      <c r="N13" s="71">
        <f>('Q2.2'!O13/'Q2.2'!N13-1)*100</f>
        <v>-8.2377682268863222</v>
      </c>
      <c r="O13" s="71">
        <f>('Q2.2'!P13/'Q2.2'!O13-1)*100</f>
        <v>-8.8512898488470544</v>
      </c>
      <c r="P13" s="71">
        <f>('Q2.2'!Q13/'Q2.2'!P13-1)*100</f>
        <v>-1.6832207714499003</v>
      </c>
      <c r="Q13" s="71">
        <f>('Q2.2'!R13/'Q2.2'!Q13-1)*100</f>
        <v>8.2402743607859374</v>
      </c>
    </row>
    <row r="14" spans="1:17" ht="15" customHeight="1" x14ac:dyDescent="0.25">
      <c r="A14" s="73" t="s">
        <v>73</v>
      </c>
      <c r="B14" s="70">
        <f>('Q2.2'!C14/'Q2.2'!B14-1)*100</f>
        <v>4.5515973528005071</v>
      </c>
      <c r="C14" s="70">
        <f>('Q2.2'!D14/'Q2.2'!C14-1)*100</f>
        <v>-2.80738377684836</v>
      </c>
      <c r="D14" s="70">
        <f>('Q2.2'!E14/'Q2.2'!D14-1)*100</f>
        <v>3.1925290276751728</v>
      </c>
      <c r="E14" s="70">
        <f>('Q2.2'!F14/'Q2.2'!E14-1)*100</f>
        <v>1.6224871601474344</v>
      </c>
      <c r="F14" s="70">
        <f>('Q2.2'!G14/'Q2.2'!F14-1)*100</f>
        <v>-8.3710622237120891E-2</v>
      </c>
      <c r="G14" s="70">
        <f>('Q2.2'!H14/'Q2.2'!G14-1)*100</f>
        <v>0.17221969483709465</v>
      </c>
      <c r="H14" s="70">
        <f>('Q2.2'!I14/'Q2.2'!H14-1)*100</f>
        <v>0.30835547284431275</v>
      </c>
      <c r="I14" s="70">
        <f>('Q2.2'!J14/'Q2.2'!I14-1)*100</f>
        <v>2.4939582363282087</v>
      </c>
      <c r="J14" s="70">
        <f>('Q2.2'!K14/'Q2.2'!J14-1)*100</f>
        <v>3.322566428647078</v>
      </c>
      <c r="K14" s="70">
        <f>('Q2.2'!L14/'Q2.2'!K14-1)*100</f>
        <v>0.43869620568741663</v>
      </c>
      <c r="L14" s="70">
        <f>('Q2.2'!M14/'Q2.2'!L14-1)*100</f>
        <v>2.2612554643489435</v>
      </c>
      <c r="M14" s="70">
        <f>('Q2.2'!N14/'Q2.2'!M14-1)*100</f>
        <v>9.9546319748421652</v>
      </c>
      <c r="N14" s="70">
        <f>('Q2.2'!O14/'Q2.2'!N14-1)*100</f>
        <v>-10.625228992004166</v>
      </c>
      <c r="O14" s="70">
        <f>('Q2.2'!P14/'Q2.2'!O14-1)*100</f>
        <v>6.0233046450456129</v>
      </c>
      <c r="P14" s="70">
        <f>('Q2.2'!Q14/'Q2.2'!P14-1)*100</f>
        <v>10.762787613372549</v>
      </c>
      <c r="Q14" s="70">
        <f>('Q2.2'!R14/'Q2.2'!Q14-1)*100</f>
        <v>6.9828037113729202</v>
      </c>
    </row>
    <row r="15" spans="1:17" ht="15" customHeight="1" x14ac:dyDescent="0.25">
      <c r="A15" s="98" t="s">
        <v>74</v>
      </c>
      <c r="B15" s="71">
        <f>('Q2.2'!C15/'Q2.2'!B15-1)*100</f>
        <v>11.735035918755287</v>
      </c>
      <c r="C15" s="71">
        <f>('Q2.2'!D15/'Q2.2'!C15-1)*100</f>
        <v>-0.12963556819829414</v>
      </c>
      <c r="D15" s="71">
        <f>('Q2.2'!E15/'Q2.2'!D15-1)*100</f>
        <v>23.372321447819509</v>
      </c>
      <c r="E15" s="71">
        <f>('Q2.2'!F15/'Q2.2'!E15-1)*100</f>
        <v>10.344281618764972</v>
      </c>
      <c r="F15" s="71">
        <f>('Q2.2'!G15/'Q2.2'!F15-1)*100</f>
        <v>1.8878503551359005</v>
      </c>
      <c r="G15" s="71">
        <f>('Q2.2'!H15/'Q2.2'!G15-1)*100</f>
        <v>5.1937047582645723</v>
      </c>
      <c r="H15" s="71">
        <f>('Q2.2'!I15/'Q2.2'!H15-1)*100</f>
        <v>-5.134015225505828</v>
      </c>
      <c r="I15" s="71">
        <f>('Q2.2'!J15/'Q2.2'!I15-1)*100</f>
        <v>26.968354181480002</v>
      </c>
      <c r="J15" s="71">
        <f>('Q2.2'!K15/'Q2.2'!J15-1)*100</f>
        <v>3.3633791827915926</v>
      </c>
      <c r="K15" s="71">
        <f>('Q2.2'!L15/'Q2.2'!K15-1)*100</f>
        <v>9.7473410062753008</v>
      </c>
      <c r="L15" s="71">
        <f>('Q2.2'!M15/'Q2.2'!L15-1)*100</f>
        <v>1.0559539297950726</v>
      </c>
      <c r="M15" s="71">
        <f>('Q2.2'!N15/'Q2.2'!M15-1)*100</f>
        <v>-4.1594465382817081</v>
      </c>
      <c r="N15" s="71">
        <f>('Q2.2'!O15/'Q2.2'!N15-1)*100</f>
        <v>-49.318385786170516</v>
      </c>
      <c r="O15" s="71">
        <f>('Q2.2'!P15/'Q2.2'!O15-1)*100</f>
        <v>34.119327894723561</v>
      </c>
      <c r="P15" s="71">
        <f>('Q2.2'!Q15/'Q2.2'!P15-1)*100</f>
        <v>23.893270375377405</v>
      </c>
      <c r="Q15" s="71">
        <f>('Q2.2'!R15/'Q2.2'!Q15-1)*100</f>
        <v>17.165553352369024</v>
      </c>
    </row>
    <row r="16" spans="1:17" ht="15" customHeight="1" x14ac:dyDescent="0.25">
      <c r="A16" s="73" t="s">
        <v>75</v>
      </c>
      <c r="B16" s="70">
        <f>('Q2.2'!C16/'Q2.2'!B16-1)*100</f>
        <v>0.54824927160941339</v>
      </c>
      <c r="C16" s="70">
        <f>('Q2.2'!D16/'Q2.2'!C16-1)*100</f>
        <v>14.097303211393974</v>
      </c>
      <c r="D16" s="70">
        <f>('Q2.2'!E16/'Q2.2'!D16-1)*100</f>
        <v>0.55834748343179808</v>
      </c>
      <c r="E16" s="70">
        <f>('Q2.2'!F16/'Q2.2'!E16-1)*100</f>
        <v>11.88275101498084</v>
      </c>
      <c r="F16" s="70">
        <f>('Q2.2'!G16/'Q2.2'!F16-1)*100</f>
        <v>0.61122145474175049</v>
      </c>
      <c r="G16" s="70">
        <f>('Q2.2'!H16/'Q2.2'!G16-1)*100</f>
        <v>0.47311221154706651</v>
      </c>
      <c r="H16" s="70">
        <f>('Q2.2'!I16/'Q2.2'!H16-1)*100</f>
        <v>6.0941505253250705</v>
      </c>
      <c r="I16" s="70">
        <f>('Q2.2'!J16/'Q2.2'!I16-1)*100</f>
        <v>3.4601717619464623</v>
      </c>
      <c r="J16" s="70">
        <f>('Q2.2'!K16/'Q2.2'!J16-1)*100</f>
        <v>3.1974878709343013</v>
      </c>
      <c r="K16" s="70">
        <f>('Q2.2'!L16/'Q2.2'!K16-1)*100</f>
        <v>-1.0523566674823126</v>
      </c>
      <c r="L16" s="70">
        <f>('Q2.2'!M16/'Q2.2'!L16-1)*100</f>
        <v>6.1460119292742865</v>
      </c>
      <c r="M16" s="70">
        <f>('Q2.2'!N16/'Q2.2'!M16-1)*100</f>
        <v>15.684634627375438</v>
      </c>
      <c r="N16" s="70">
        <f>('Q2.2'!O16/'Q2.2'!N16-1)*100</f>
        <v>-3.2191369123777847</v>
      </c>
      <c r="O16" s="70">
        <f>('Q2.2'!P16/'Q2.2'!O16-1)*100</f>
        <v>0.33575372404854864</v>
      </c>
      <c r="P16" s="70">
        <f>('Q2.2'!Q16/'Q2.2'!P16-1)*100</f>
        <v>1.2817242116581529</v>
      </c>
      <c r="Q16" s="70">
        <f>('Q2.2'!R16/'Q2.2'!Q16-1)*100</f>
        <v>20.083840873691038</v>
      </c>
    </row>
    <row r="17" spans="1:18" ht="15" customHeight="1" x14ac:dyDescent="0.25">
      <c r="A17" s="98" t="s">
        <v>76</v>
      </c>
      <c r="B17" s="71">
        <f>('Q2.2'!C17/'Q2.2'!B17-1)*100</f>
        <v>7.7464891353675958</v>
      </c>
      <c r="C17" s="71">
        <f>('Q2.2'!D17/'Q2.2'!C17-1)*100</f>
        <v>1.5407738748035804</v>
      </c>
      <c r="D17" s="71">
        <f>('Q2.2'!E17/'Q2.2'!D17-1)*100</f>
        <v>5.3081000349945562</v>
      </c>
      <c r="E17" s="71">
        <f>('Q2.2'!F17/'Q2.2'!E17-1)*100</f>
        <v>6.1504195034169928</v>
      </c>
      <c r="F17" s="71">
        <f>('Q2.2'!G17/'Q2.2'!F17-1)*100</f>
        <v>6.5355975899911156</v>
      </c>
      <c r="G17" s="71">
        <f>('Q2.2'!H17/'Q2.2'!G17-1)*100</f>
        <v>-1.2014998250435727</v>
      </c>
      <c r="H17" s="71">
        <f>('Q2.2'!I17/'Q2.2'!H17-1)*100</f>
        <v>3.5254353428662677</v>
      </c>
      <c r="I17" s="71">
        <f>('Q2.2'!J17/'Q2.2'!I17-1)*100</f>
        <v>0.30521020942251287</v>
      </c>
      <c r="J17" s="71">
        <f>('Q2.2'!K17/'Q2.2'!J17-1)*100</f>
        <v>7.1097760955613154</v>
      </c>
      <c r="K17" s="71">
        <f>('Q2.2'!L17/'Q2.2'!K17-1)*100</f>
        <v>-6.6093127613435438</v>
      </c>
      <c r="L17" s="71">
        <f>('Q2.2'!M17/'Q2.2'!L17-1)*100</f>
        <v>2.368907550379129</v>
      </c>
      <c r="M17" s="71">
        <f>('Q2.2'!N17/'Q2.2'!M17-1)*100</f>
        <v>1.4304589566527248</v>
      </c>
      <c r="N17" s="71">
        <f>('Q2.2'!O17/'Q2.2'!N17-1)*100</f>
        <v>-4.7319949247901061</v>
      </c>
      <c r="O17" s="71">
        <f>('Q2.2'!P17/'Q2.2'!O17-1)*100</f>
        <v>17.655640812630025</v>
      </c>
      <c r="P17" s="71">
        <f>('Q2.2'!Q17/'Q2.2'!P17-1)*100</f>
        <v>-3.3801731074452279</v>
      </c>
      <c r="Q17" s="71">
        <f>('Q2.2'!R17/'Q2.2'!Q17-1)*100</f>
        <v>-14.959301570322447</v>
      </c>
    </row>
    <row r="18" spans="1:18" ht="15" customHeight="1" x14ac:dyDescent="0.25">
      <c r="A18" s="73" t="s">
        <v>118</v>
      </c>
      <c r="B18" s="70">
        <f>('Q2.2'!C18/'Q2.2'!B18-1)*100</f>
        <v>7.0890645572033506</v>
      </c>
      <c r="C18" s="70">
        <f>('Q2.2'!D18/'Q2.2'!C18-1)*100</f>
        <v>5.0575366590247972</v>
      </c>
      <c r="D18" s="70">
        <f>('Q2.2'!E18/'Q2.2'!D18-1)*100</f>
        <v>9.405911213589647</v>
      </c>
      <c r="E18" s="70">
        <f>('Q2.2'!F18/'Q2.2'!E18-1)*100</f>
        <v>15.78556046656432</v>
      </c>
      <c r="F18" s="70">
        <f>('Q2.2'!G18/'Q2.2'!F18-1)*100</f>
        <v>-10.939072759072154</v>
      </c>
      <c r="G18" s="70">
        <f>('Q2.2'!H18/'Q2.2'!G18-1)*100</f>
        <v>27.527531981767805</v>
      </c>
      <c r="H18" s="70">
        <f>('Q2.2'!I18/'Q2.2'!H18-1)*100</f>
        <v>6.7186080707744233</v>
      </c>
      <c r="I18" s="70">
        <f>('Q2.2'!J18/'Q2.2'!I18-1)*100</f>
        <v>-1.6218228971267679</v>
      </c>
      <c r="J18" s="70">
        <f>('Q2.2'!K18/'Q2.2'!J18-1)*100</f>
        <v>1.7729706699717962</v>
      </c>
      <c r="K18" s="70">
        <f>('Q2.2'!L18/'Q2.2'!K18-1)*100</f>
        <v>10.739640269883633</v>
      </c>
      <c r="L18" s="70">
        <f>('Q2.2'!M18/'Q2.2'!L18-1)*100</f>
        <v>-0.66229602828548062</v>
      </c>
      <c r="M18" s="70">
        <f>('Q2.2'!N18/'Q2.2'!M18-1)*100</f>
        <v>12.476201986995083</v>
      </c>
      <c r="N18" s="70">
        <f>('Q2.2'!O18/'Q2.2'!N18-1)*100</f>
        <v>12.974975510404342</v>
      </c>
      <c r="O18" s="70">
        <f>('Q2.2'!P18/'Q2.2'!O18-1)*100</f>
        <v>25.808864218216776</v>
      </c>
      <c r="P18" s="70">
        <f>('Q2.2'!Q18/'Q2.2'!P18-1)*100</f>
        <v>-10.210157339857307</v>
      </c>
      <c r="Q18" s="70">
        <f>('Q2.2'!R18/'Q2.2'!Q18-1)*100</f>
        <v>-26.95337512353484</v>
      </c>
    </row>
    <row r="19" spans="1:18" ht="15" customHeight="1" x14ac:dyDescent="0.25">
      <c r="A19" s="98" t="s">
        <v>113</v>
      </c>
      <c r="B19" s="71">
        <f>('Q2.2'!C19/'Q2.2'!B19-1)*100</f>
        <v>-3.9716642549767145</v>
      </c>
      <c r="C19" s="71">
        <f>('Q2.2'!D19/'Q2.2'!C19-1)*100</f>
        <v>14.527899804316746</v>
      </c>
      <c r="D19" s="71">
        <f>('Q2.2'!E19/'Q2.2'!D19-1)*100</f>
        <v>1.1367578978791482</v>
      </c>
      <c r="E19" s="71">
        <f>('Q2.2'!F19/'Q2.2'!E19-1)*100</f>
        <v>-1.6020642929083562</v>
      </c>
      <c r="F19" s="71">
        <f>('Q2.2'!G19/'Q2.2'!F19-1)*100</f>
        <v>44.42425358046944</v>
      </c>
      <c r="G19" s="71">
        <f>('Q2.2'!H19/'Q2.2'!G19-1)*100</f>
        <v>-12.504805156252951</v>
      </c>
      <c r="H19" s="71">
        <f>('Q2.2'!I19/'Q2.2'!H19-1)*100</f>
        <v>30.365728121512369</v>
      </c>
      <c r="I19" s="71">
        <f>('Q2.2'!J19/'Q2.2'!I19-1)*100</f>
        <v>6.0647244453548188</v>
      </c>
      <c r="J19" s="71">
        <f>('Q2.2'!K19/'Q2.2'!J19-1)*100</f>
        <v>-5.7416462620879516</v>
      </c>
      <c r="K19" s="71">
        <f>('Q2.2'!L19/'Q2.2'!K19-1)*100</f>
        <v>4.4971005485185289</v>
      </c>
      <c r="L19" s="71">
        <f>('Q2.2'!M19/'Q2.2'!L19-1)*100</f>
        <v>6.0423553669556096</v>
      </c>
      <c r="M19" s="71">
        <f>('Q2.2'!N19/'Q2.2'!M19-1)*100</f>
        <v>20.366485638053323</v>
      </c>
      <c r="N19" s="71">
        <f>('Q2.2'!O19/'Q2.2'!N19-1)*100</f>
        <v>-50.101330787362528</v>
      </c>
      <c r="O19" s="71">
        <f>('Q2.2'!P19/'Q2.2'!O19-1)*100</f>
        <v>40.587827635603361</v>
      </c>
      <c r="P19" s="71">
        <f>('Q2.2'!Q19/'Q2.2'!P19-1)*100</f>
        <v>40.311831792807197</v>
      </c>
      <c r="Q19" s="71">
        <f>('Q2.2'!R19/'Q2.2'!Q19-1)*100</f>
        <v>24.525507464885266</v>
      </c>
    </row>
    <row r="20" spans="1:18" s="67" customFormat="1" ht="15" customHeight="1" x14ac:dyDescent="0.25">
      <c r="A20" s="102" t="s">
        <v>78</v>
      </c>
      <c r="B20" s="72">
        <f>('Q2.2'!C20/'Q2.2'!B20-1)*100</f>
        <v>7.1637866252393989</v>
      </c>
      <c r="C20" s="72">
        <f>('Q2.2'!D20/'Q2.2'!C20-1)*100</f>
        <v>-0.29280361206693861</v>
      </c>
      <c r="D20" s="72">
        <f>('Q2.2'!E20/'Q2.2'!D20-1)*100</f>
        <v>1.5955788681726979</v>
      </c>
      <c r="E20" s="72">
        <f>('Q2.2'!F20/'Q2.2'!E20-1)*100</f>
        <v>3.0323027988602869</v>
      </c>
      <c r="F20" s="72">
        <f>('Q2.2'!G20/'Q2.2'!F20-1)*100</f>
        <v>2.825864048051141</v>
      </c>
      <c r="G20" s="72">
        <f>('Q2.2'!H20/'Q2.2'!G20-1)*100</f>
        <v>0.54167178972992502</v>
      </c>
      <c r="H20" s="72">
        <f>('Q2.2'!I20/'Q2.2'!H20-1)*100</f>
        <v>1.1262262104391185</v>
      </c>
      <c r="I20" s="72">
        <f>('Q2.2'!J20/'Q2.2'!I20-1)*100</f>
        <v>-9.3081002311645733E-3</v>
      </c>
      <c r="J20" s="72">
        <f>('Q2.2'!K20/'Q2.2'!J20-1)*100</f>
        <v>3.3255768313491529</v>
      </c>
      <c r="K20" s="72">
        <f>('Q2.2'!L20/'Q2.2'!K20-1)*100</f>
        <v>3.2018627736479344</v>
      </c>
      <c r="L20" s="72">
        <f>('Q2.2'!M20/'Q2.2'!L20-1)*100</f>
        <v>2.2830324597084672</v>
      </c>
      <c r="M20" s="72">
        <f>('Q2.2'!N20/'Q2.2'!M20-1)*100</f>
        <v>7.5161381275860695</v>
      </c>
      <c r="N20" s="72">
        <f>('Q2.2'!O20/'Q2.2'!N20-1)*100</f>
        <v>-21.319844080716479</v>
      </c>
      <c r="O20" s="72">
        <f>('Q2.2'!P20/'Q2.2'!O20-1)*100</f>
        <v>6.9891787146806994</v>
      </c>
      <c r="P20" s="72">
        <f>('Q2.2'!Q20/'Q2.2'!P20-1)*100</f>
        <v>12.373778513687395</v>
      </c>
      <c r="Q20" s="72">
        <f>('Q2.2'!R20/'Q2.2'!Q20-1)*100</f>
        <v>5.4426082805889564</v>
      </c>
      <c r="R20" s="34"/>
    </row>
    <row r="21" spans="1:18" ht="15" customHeight="1" x14ac:dyDescent="0.25">
      <c r="A21" s="73" t="s">
        <v>79</v>
      </c>
      <c r="B21" s="70">
        <f>('Q2.2'!C21/'Q2.2'!B21-1)*100</f>
        <v>6.171640851767668</v>
      </c>
      <c r="C21" s="70">
        <f>('Q2.2'!D21/'Q2.2'!C21-1)*100</f>
        <v>-9.8114158439915897</v>
      </c>
      <c r="D21" s="70">
        <f>('Q2.2'!E21/'Q2.2'!D21-1)*100</f>
        <v>3.7280668355568647</v>
      </c>
      <c r="E21" s="70">
        <f>('Q2.2'!F21/'Q2.2'!E21-1)*100</f>
        <v>10.601277718290824</v>
      </c>
      <c r="F21" s="70">
        <f>('Q2.2'!G21/'Q2.2'!F21-1)*100</f>
        <v>-10.807351526983556</v>
      </c>
      <c r="G21" s="70">
        <f>('Q2.2'!H21/'Q2.2'!G21-1)*100</f>
        <v>1.3259732553077885</v>
      </c>
      <c r="H21" s="70">
        <f>('Q2.2'!I21/'Q2.2'!H21-1)*100</f>
        <v>-2.5906975683993139</v>
      </c>
      <c r="I21" s="70">
        <f>('Q2.2'!J21/'Q2.2'!I21-1)*100</f>
        <v>8.3866889669983458</v>
      </c>
      <c r="J21" s="70">
        <f>('Q2.2'!K21/'Q2.2'!J21-1)*100</f>
        <v>11.403994806159655</v>
      </c>
      <c r="K21" s="70">
        <f>('Q2.2'!L21/'Q2.2'!K21-1)*100</f>
        <v>14.701446638708472</v>
      </c>
      <c r="L21" s="70">
        <f>('Q2.2'!M21/'Q2.2'!L21-1)*100</f>
        <v>13.67561925540719</v>
      </c>
      <c r="M21" s="70">
        <f>('Q2.2'!N21/'Q2.2'!M21-1)*100</f>
        <v>3.2811618085655692</v>
      </c>
      <c r="N21" s="70">
        <f>('Q2.2'!O21/'Q2.2'!N21-1)*100</f>
        <v>-17.187331709063479</v>
      </c>
      <c r="O21" s="70">
        <f>('Q2.2'!P21/'Q2.2'!O21-1)*100</f>
        <v>7.3267436743702286</v>
      </c>
      <c r="P21" s="70">
        <f>('Q2.2'!Q21/'Q2.2'!P21-1)*100</f>
        <v>39.127647876500696</v>
      </c>
      <c r="Q21" s="70">
        <f>('Q2.2'!R21/'Q2.2'!Q21-1)*100</f>
        <v>5.8065236822798516</v>
      </c>
    </row>
    <row r="22" spans="1:18" ht="15" customHeight="1" x14ac:dyDescent="0.25">
      <c r="A22" s="74" t="s">
        <v>80</v>
      </c>
      <c r="B22" s="75">
        <f>('Q2.2'!C22/'Q2.2'!B22-1)*100</f>
        <v>7.0390113190879289</v>
      </c>
      <c r="C22" s="75">
        <f>('Q2.2'!D22/'Q2.2'!C22-1)*100</f>
        <v>-1.5035867814092718</v>
      </c>
      <c r="D22" s="75">
        <f>('Q2.2'!E22/'Q2.2'!D22-1)*100</f>
        <v>1.8364191839035149</v>
      </c>
      <c r="E22" s="75">
        <f>('Q2.2'!F22/'Q2.2'!E22-1)*100</f>
        <v>3.9247182091998623</v>
      </c>
      <c r="F22" s="75">
        <f>('Q2.2'!G22/'Q2.2'!F22-1)*100</f>
        <v>1.083648507426882</v>
      </c>
      <c r="G22" s="75">
        <f>('Q2.2'!H22/'Q2.2'!G22-1)*100</f>
        <v>0.6321366952426466</v>
      </c>
      <c r="H22" s="75">
        <f>('Q2.2'!I22/'Q2.2'!H22-1)*100</f>
        <v>0.69666685023599406</v>
      </c>
      <c r="I22" s="75">
        <f>('Q2.2'!J22/'Q2.2'!I22-1)*100</f>
        <v>0.93602650776081209</v>
      </c>
      <c r="J22" s="75">
        <f>('Q2.2'!K22/'Q2.2'!J22-1)*100</f>
        <v>4.2807148266237327</v>
      </c>
      <c r="K22" s="75">
        <f>('Q2.2'!L22/'Q2.2'!K22-1)*100</f>
        <v>4.5513148374279222</v>
      </c>
      <c r="L22" s="75">
        <f>('Q2.2'!M22/'Q2.2'!L22-1)*100</f>
        <v>3.7069645796064421</v>
      </c>
      <c r="M22" s="75">
        <f>('Q2.2'!N22/'Q2.2'!M22-1)*100</f>
        <v>6.9478263249209249</v>
      </c>
      <c r="N22" s="75">
        <f>('Q2.2'!O22/'Q2.2'!N22-1)*100</f>
        <v>-20.80527591508957</v>
      </c>
      <c r="O22" s="75">
        <f>('Q2.2'!P22/'Q2.2'!O22-1)*100</f>
        <v>7.0335301032589337</v>
      </c>
      <c r="P22" s="75">
        <f>('Q2.2'!Q22/'Q2.2'!P22-1)*100</f>
        <v>15.843675729870753</v>
      </c>
      <c r="Q22" s="75">
        <f>('Q2.2'!R22/'Q2.2'!Q22-1)*100</f>
        <v>5.4970557670499742</v>
      </c>
    </row>
    <row r="24" spans="1:18" ht="15" customHeight="1" x14ac:dyDescent="0.25">
      <c r="A24" s="34" t="s">
        <v>122</v>
      </c>
    </row>
    <row r="25" spans="1:18" ht="15" customHeight="1" x14ac:dyDescent="0.25">
      <c r="A25" s="32" t="s">
        <v>116</v>
      </c>
    </row>
    <row r="26" spans="1:18" ht="15" customHeight="1" x14ac:dyDescent="0.25">
      <c r="A26" s="86" t="s">
        <v>145</v>
      </c>
    </row>
  </sheetData>
  <pageMargins left="0.7" right="0.7" top="0.94062500000000004" bottom="0.75" header="0.3" footer="0.3"/>
  <pageSetup paperSize="9" scale="8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11</vt:i4>
      </vt:variant>
      <vt:variant>
        <vt:lpstr>Intervalos com Nome</vt:lpstr>
      </vt:variant>
      <vt:variant>
        <vt:i4>1</vt:i4>
      </vt:variant>
    </vt:vector>
  </HeadingPairs>
  <TitlesOfParts>
    <vt:vector size="12" baseType="lpstr">
      <vt:lpstr>Indice</vt:lpstr>
      <vt:lpstr>Q1.1</vt:lpstr>
      <vt:lpstr>Q1.2</vt:lpstr>
      <vt:lpstr>Q1.3</vt:lpstr>
      <vt:lpstr>Q1.4</vt:lpstr>
      <vt:lpstr>Q1.5</vt:lpstr>
      <vt:lpstr>Q2.1</vt:lpstr>
      <vt:lpstr>Q2.2</vt:lpstr>
      <vt:lpstr>Q2.3</vt:lpstr>
      <vt:lpstr>Q2.4</vt:lpstr>
      <vt:lpstr>Q2.5</vt:lpstr>
      <vt:lpstr>Q2.3!Área_de_Impressão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António dos Santos Fernandes</dc:creator>
  <cp:lastModifiedBy>INECV - Rosangela Gisele Garcia Silva</cp:lastModifiedBy>
  <cp:lastPrinted>2024-04-04T09:19:53Z</cp:lastPrinted>
  <dcterms:created xsi:type="dcterms:W3CDTF">2023-03-19T22:08:30Z</dcterms:created>
  <dcterms:modified xsi:type="dcterms:W3CDTF">2025-01-15T12:52:04Z</dcterms:modified>
</cp:coreProperties>
</file>