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sangela.silva\Desktop\"/>
    </mc:Choice>
  </mc:AlternateContent>
  <xr:revisionPtr revIDLastSave="0" documentId="8_{33B1E357-D398-417B-A977-5650B5706BDC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Indice" sheetId="9" r:id="rId1"/>
    <sheet name="Q1.1" sheetId="1" r:id="rId2"/>
    <sheet name="Q1.2" sheetId="2" r:id="rId3"/>
    <sheet name="Q1.3" sheetId="10" r:id="rId4"/>
    <sheet name="Q1.4" sheetId="3" r:id="rId5"/>
    <sheet name="Q1.5" sheetId="4" r:id="rId6"/>
    <sheet name="Q2.1" sheetId="7" r:id="rId7"/>
    <sheet name="Q2.2" sheetId="8" r:id="rId8"/>
    <sheet name="Q2.3" sheetId="11" r:id="rId9"/>
    <sheet name="Q2.4" sheetId="5" r:id="rId10"/>
    <sheet name="Q2.5" sheetId="6" r:id="rId11"/>
  </sheets>
  <definedNames>
    <definedName name="_xlnm.Print_Area" localSheetId="8">'Q2.3'!$A$2:$R$22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S25" i="3"/>
  <c r="W25" i="3"/>
  <c r="I25" i="3"/>
  <c r="AI25" i="3"/>
  <c r="F25" i="3"/>
  <c r="L25" i="3"/>
  <c r="AF25" i="3" l="1"/>
  <c r="G25" i="3"/>
  <c r="T25" i="3"/>
  <c r="Q25" i="3"/>
  <c r="O25" i="3"/>
  <c r="M25" i="3"/>
  <c r="AA25" i="3"/>
  <c r="X25" i="3"/>
  <c r="P25" i="3"/>
  <c r="AE25" i="3"/>
  <c r="H25" i="3"/>
  <c r="AD25" i="3"/>
  <c r="AJ25" i="3"/>
  <c r="U25" i="3"/>
  <c r="AC25" i="3"/>
  <c r="AK25" i="3"/>
  <c r="AG25" i="3"/>
  <c r="K25" i="3"/>
  <c r="AB25" i="3"/>
  <c r="AN25" i="3"/>
  <c r="AO25" i="3"/>
  <c r="AM25" i="3"/>
  <c r="S23" i="3"/>
  <c r="AK23" i="3"/>
  <c r="R25" i="3"/>
  <c r="AH25" i="3"/>
  <c r="J25" i="3"/>
  <c r="V25" i="3"/>
  <c r="L26" i="3"/>
  <c r="Q26" i="3"/>
  <c r="K26" i="3"/>
  <c r="BI25" i="3" l="1"/>
  <c r="BA25" i="3"/>
  <c r="W26" i="3"/>
  <c r="I23" i="3"/>
  <c r="L23" i="3"/>
  <c r="V26" i="3"/>
  <c r="P23" i="3"/>
  <c r="AQ25" i="3"/>
  <c r="U23" i="3"/>
  <c r="AJ23" i="3"/>
  <c r="N26" i="3"/>
  <c r="AC26" i="3"/>
  <c r="W23" i="3"/>
  <c r="K23" i="3"/>
  <c r="AY25" i="3"/>
  <c r="Z26" i="3"/>
  <c r="AR25" i="3"/>
  <c r="X26" i="3"/>
  <c r="AZ25" i="3"/>
  <c r="Y26" i="3"/>
  <c r="BC25" i="3"/>
  <c r="AC23" i="3"/>
  <c r="BM25" i="3"/>
  <c r="AI23" i="3"/>
  <c r="H23" i="3"/>
  <c r="AI26" i="3"/>
  <c r="AA26" i="3"/>
  <c r="X23" i="3"/>
  <c r="BL25" i="3"/>
  <c r="N25" i="3"/>
  <c r="AB26" i="3"/>
  <c r="F26" i="3"/>
  <c r="AE26" i="3"/>
  <c r="O26" i="3"/>
  <c r="AB23" i="3"/>
  <c r="AU25" i="3"/>
  <c r="AD26" i="3"/>
  <c r="BP25" i="3"/>
  <c r="I26" i="3"/>
  <c r="R26" i="3"/>
  <c r="Q23" i="3"/>
  <c r="M23" i="3"/>
  <c r="BQ25" i="3"/>
  <c r="AJ26" i="3"/>
  <c r="AE23" i="3"/>
  <c r="AV25" i="3"/>
  <c r="Y23" i="3"/>
  <c r="AG26" i="3"/>
  <c r="T26" i="3"/>
  <c r="P26" i="3"/>
  <c r="AG23" i="3"/>
  <c r="BG25" i="3"/>
  <c r="H26" i="3"/>
  <c r="O23" i="3"/>
  <c r="BH25" i="3"/>
  <c r="BK25" i="3"/>
  <c r="T23" i="3"/>
  <c r="AS25" i="3"/>
  <c r="J26" i="3"/>
  <c r="BO25" i="3"/>
  <c r="AK26" i="3"/>
  <c r="AF26" i="3"/>
  <c r="G23" i="3"/>
  <c r="M26" i="3"/>
  <c r="U26" i="3"/>
  <c r="AH26" i="3"/>
  <c r="F23" i="3"/>
  <c r="AF23" i="3"/>
  <c r="BE25" i="3"/>
  <c r="Z25" i="3"/>
  <c r="S26" i="3"/>
  <c r="G26" i="3"/>
  <c r="AA23" i="3"/>
  <c r="BD25" i="3"/>
  <c r="AW25" i="3"/>
  <c r="AM23" i="3"/>
  <c r="AO23" i="3"/>
  <c r="AL26" i="3"/>
  <c r="AN23" i="3"/>
  <c r="AM26" i="3"/>
  <c r="AL25" i="3"/>
  <c r="AN26" i="3"/>
  <c r="AT25" i="3"/>
  <c r="AO26" i="3"/>
  <c r="V23" i="3"/>
  <c r="J23" i="3"/>
  <c r="AD23" i="3"/>
  <c r="AF22" i="3"/>
  <c r="AY26" i="3" l="1"/>
  <c r="X22" i="3"/>
  <c r="N23" i="3"/>
  <c r="BA26" i="3"/>
  <c r="I24" i="3"/>
  <c r="AE22" i="3"/>
  <c r="R24" i="3"/>
  <c r="BA23" i="3"/>
  <c r="BD26" i="3"/>
  <c r="AG24" i="3"/>
  <c r="BG26" i="3"/>
  <c r="AI24" i="3"/>
  <c r="Y22" i="3"/>
  <c r="BC23" i="3"/>
  <c r="BD23" i="3"/>
  <c r="AA24" i="3"/>
  <c r="J24" i="3"/>
  <c r="X24" i="3"/>
  <c r="AB22" i="3"/>
  <c r="Z24" i="3"/>
  <c r="V22" i="3"/>
  <c r="H24" i="3"/>
  <c r="P22" i="3"/>
  <c r="Y24" i="3"/>
  <c r="N22" i="3"/>
  <c r="AX23" i="3"/>
  <c r="AC22" i="3"/>
  <c r="AV23" i="3"/>
  <c r="Q22" i="3"/>
  <c r="BE26" i="3"/>
  <c r="BM23" i="3"/>
  <c r="AV26" i="3"/>
  <c r="AR26" i="3"/>
  <c r="AX25" i="3"/>
  <c r="AU23" i="3"/>
  <c r="R23" i="3"/>
  <c r="AG22" i="3"/>
  <c r="Z22" i="3"/>
  <c r="H22" i="3"/>
  <c r="BB25" i="3"/>
  <c r="BG23" i="3"/>
  <c r="BH23" i="3"/>
  <c r="AJ24" i="3"/>
  <c r="K22" i="3"/>
  <c r="BI23" i="3"/>
  <c r="U24" i="3"/>
  <c r="L24" i="3"/>
  <c r="S24" i="3"/>
  <c r="BQ23" i="3"/>
  <c r="W22" i="3"/>
  <c r="Z23" i="3"/>
  <c r="BF26" i="3"/>
  <c r="K24" i="3"/>
  <c r="AD24" i="3"/>
  <c r="U22" i="3"/>
  <c r="AK24" i="3"/>
  <c r="AU26" i="3"/>
  <c r="T24" i="3"/>
  <c r="AI22" i="3"/>
  <c r="F24" i="3"/>
  <c r="AH22" i="3"/>
  <c r="W24" i="3"/>
  <c r="O24" i="3"/>
  <c r="AS23" i="3"/>
  <c r="AH24" i="3"/>
  <c r="M24" i="3"/>
  <c r="S22" i="3"/>
  <c r="I22" i="3"/>
  <c r="BL26" i="3"/>
  <c r="AD22" i="3"/>
  <c r="AB24" i="3"/>
  <c r="O22" i="3"/>
  <c r="BN25" i="3"/>
  <c r="BJ25" i="3"/>
  <c r="BP26" i="3"/>
  <c r="P24" i="3"/>
  <c r="BO26" i="3"/>
  <c r="J22" i="3"/>
  <c r="L22" i="3"/>
  <c r="AA22" i="3"/>
  <c r="AQ23" i="3"/>
  <c r="BL23" i="3"/>
  <c r="AQ26" i="3"/>
  <c r="BC26" i="3"/>
  <c r="BF25" i="3"/>
  <c r="N24" i="3"/>
  <c r="AY23" i="3"/>
  <c r="AZ26" i="3"/>
  <c r="BO23" i="3"/>
  <c r="BQ26" i="3"/>
  <c r="BM26" i="3"/>
  <c r="AP25" i="3"/>
  <c r="AS26" i="3"/>
  <c r="AP26" i="3"/>
  <c r="AT26" i="3"/>
  <c r="BH26" i="3"/>
  <c r="T22" i="3"/>
  <c r="AC24" i="3"/>
  <c r="R22" i="3"/>
  <c r="AW23" i="3"/>
  <c r="AF24" i="3"/>
  <c r="M22" i="3"/>
  <c r="F22" i="3"/>
  <c r="BK23" i="3"/>
  <c r="AR23" i="3"/>
  <c r="BK26" i="3"/>
  <c r="BP23" i="3"/>
  <c r="AE24" i="3"/>
  <c r="AJ22" i="3"/>
  <c r="BI26" i="3"/>
  <c r="AK22" i="3"/>
  <c r="AH23" i="3"/>
  <c r="G24" i="3"/>
  <c r="V24" i="3"/>
  <c r="Q24" i="3"/>
  <c r="G22" i="3"/>
  <c r="BE23" i="3"/>
  <c r="AZ23" i="3"/>
  <c r="AW26" i="3"/>
  <c r="BJ23" i="3"/>
  <c r="AL23" i="3"/>
  <c r="BJ26" i="3"/>
  <c r="AM24" i="3"/>
  <c r="AL22" i="3"/>
  <c r="AN22" i="3"/>
  <c r="AM22" i="3"/>
  <c r="AQ22" i="3"/>
  <c r="AT23" i="3"/>
  <c r="AN24" i="3"/>
  <c r="AO22" i="3"/>
  <c r="BB23" i="3"/>
  <c r="AX26" i="3"/>
  <c r="AL24" i="3"/>
  <c r="AO24" i="3"/>
  <c r="M21" i="3"/>
  <c r="AK21" i="3"/>
  <c r="AB21" i="3" l="1"/>
  <c r="AP22" i="3"/>
  <c r="BI24" i="3"/>
  <c r="BA22" i="3"/>
  <c r="F21" i="3"/>
  <c r="BC24" i="3"/>
  <c r="BN23" i="3"/>
  <c r="AG21" i="3"/>
  <c r="AW22" i="3"/>
  <c r="Y21" i="3"/>
  <c r="AI21" i="3"/>
  <c r="AW24" i="3"/>
  <c r="AV22" i="3"/>
  <c r="BC22" i="3"/>
  <c r="AJ21" i="3"/>
  <c r="BK24" i="3"/>
  <c r="L21" i="3"/>
  <c r="AR24" i="3"/>
  <c r="AP24" i="3"/>
  <c r="AQ24" i="3"/>
  <c r="H21" i="3"/>
  <c r="V21" i="3"/>
  <c r="S21" i="3"/>
  <c r="AU24" i="3"/>
  <c r="BH24" i="3"/>
  <c r="BG24" i="3"/>
  <c r="BE24" i="3"/>
  <c r="AZ24" i="3"/>
  <c r="BL22" i="3"/>
  <c r="O21" i="3"/>
  <c r="AH21" i="3"/>
  <c r="AE21" i="3"/>
  <c r="BI22" i="3"/>
  <c r="AR22" i="3"/>
  <c r="BK22" i="3"/>
  <c r="AY22" i="3"/>
  <c r="J21" i="3"/>
  <c r="BP24" i="3"/>
  <c r="N21" i="3"/>
  <c r="U21" i="3"/>
  <c r="BF24" i="3"/>
  <c r="AY24" i="3"/>
  <c r="BN26" i="3"/>
  <c r="I21" i="3"/>
  <c r="AT24" i="3"/>
  <c r="BO22" i="3"/>
  <c r="BO24" i="3"/>
  <c r="BL24" i="3"/>
  <c r="AC21" i="3"/>
  <c r="AT22" i="3"/>
  <c r="BM24" i="3"/>
  <c r="BE22" i="3"/>
  <c r="P21" i="3"/>
  <c r="BQ22" i="3"/>
  <c r="BM22" i="3"/>
  <c r="AU22" i="3"/>
  <c r="AD21" i="3"/>
  <c r="K21" i="3"/>
  <c r="X21" i="3"/>
  <c r="BH22" i="3"/>
  <c r="AV24" i="3"/>
  <c r="W21" i="3"/>
  <c r="Z21" i="3"/>
  <c r="AA21" i="3"/>
  <c r="AS22" i="3"/>
  <c r="AP23" i="3"/>
  <c r="AS24" i="3"/>
  <c r="Q21" i="3"/>
  <c r="BB26" i="3"/>
  <c r="BF23" i="3"/>
  <c r="AF21" i="3"/>
  <c r="BA24" i="3"/>
  <c r="BP22" i="3"/>
  <c r="G21" i="3"/>
  <c r="R21" i="3"/>
  <c r="T21" i="3"/>
  <c r="BG22" i="3"/>
  <c r="BD24" i="3"/>
  <c r="BQ24" i="3"/>
  <c r="AO21" i="3"/>
  <c r="AN21" i="3"/>
  <c r="BJ24" i="3"/>
  <c r="AL21" i="3"/>
  <c r="Q27" i="3"/>
  <c r="AH27" i="3"/>
  <c r="AX22" i="3"/>
  <c r="BJ22" i="3"/>
  <c r="BQ21" i="3"/>
  <c r="AX24" i="3"/>
  <c r="AM21" i="3"/>
  <c r="S27" i="3"/>
  <c r="AZ22" i="3"/>
  <c r="AB27" i="3" l="1"/>
  <c r="AK27" i="3"/>
  <c r="X27" i="3"/>
  <c r="AR21" i="3"/>
  <c r="O27" i="3"/>
  <c r="BG21" i="3"/>
  <c r="AU21" i="3"/>
  <c r="G27" i="3"/>
  <c r="AG27" i="3"/>
  <c r="V27" i="3"/>
  <c r="AA27" i="3"/>
  <c r="AQ21" i="3"/>
  <c r="BL21" i="3"/>
  <c r="N27" i="3"/>
  <c r="AS21" i="3"/>
  <c r="Y27" i="3"/>
  <c r="BB24" i="3"/>
  <c r="AP21" i="3"/>
  <c r="BB22" i="3"/>
  <c r="BE21" i="3"/>
  <c r="F27" i="3"/>
  <c r="BO21" i="3"/>
  <c r="AW21" i="3"/>
  <c r="W27" i="3"/>
  <c r="AV21" i="3"/>
  <c r="BF22" i="3"/>
  <c r="AJ27" i="3"/>
  <c r="BP21" i="3"/>
  <c r="AD27" i="3"/>
  <c r="P27" i="3"/>
  <c r="L27" i="3"/>
  <c r="BN22" i="3"/>
  <c r="BK21" i="3"/>
  <c r="BD22" i="3"/>
  <c r="BN24" i="3"/>
  <c r="H27" i="3"/>
  <c r="AE27" i="3"/>
  <c r="BI21" i="3"/>
  <c r="T27" i="3"/>
  <c r="AT21" i="3"/>
  <c r="R27" i="3"/>
  <c r="AC27" i="3"/>
  <c r="AF27" i="3"/>
  <c r="AY21" i="3"/>
  <c r="BM21" i="3"/>
  <c r="BH21" i="3"/>
  <c r="J27" i="3"/>
  <c r="I27" i="3"/>
  <c r="AI27" i="3"/>
  <c r="BA21" i="3"/>
  <c r="Z27" i="3"/>
  <c r="U27" i="3"/>
  <c r="BC21" i="3"/>
  <c r="K27" i="3"/>
  <c r="BF21" i="3"/>
  <c r="AZ21" i="3"/>
  <c r="BJ21" i="3"/>
  <c r="AX21" i="3"/>
  <c r="AV27" i="3" l="1"/>
  <c r="AU27" i="3"/>
  <c r="BK27" i="3"/>
  <c r="BI27" i="3"/>
  <c r="AT27" i="3"/>
  <c r="BG27" i="3"/>
  <c r="M27" i="3"/>
  <c r="AO27" i="3"/>
  <c r="AQ27" i="3"/>
  <c r="BH27" i="3"/>
  <c r="AM27" i="3"/>
  <c r="BA27" i="3"/>
  <c r="BE27" i="3"/>
  <c r="BL27" i="3"/>
  <c r="AW27" i="3"/>
  <c r="AL27" i="3"/>
  <c r="BD21" i="3"/>
  <c r="AY27" i="3"/>
  <c r="BP27" i="3"/>
  <c r="BB21" i="3"/>
  <c r="BM27" i="3"/>
  <c r="AN27" i="3"/>
  <c r="BC27" i="3"/>
  <c r="BO27" i="3"/>
  <c r="BQ27" i="3"/>
  <c r="BN21" i="3"/>
  <c r="BF27" i="3"/>
  <c r="AZ27" i="3"/>
  <c r="AS27" i="3" l="1"/>
  <c r="BD27" i="3"/>
  <c r="AX27" i="3"/>
  <c r="AP27" i="3"/>
  <c r="AR27" i="3"/>
  <c r="BJ27" i="3" l="1"/>
  <c r="BN27" i="3"/>
  <c r="BB27" i="3"/>
  <c r="X19" i="3" l="1"/>
  <c r="U19" i="3"/>
  <c r="AG19" i="3"/>
  <c r="AI19" i="3"/>
  <c r="G19" i="3"/>
  <c r="AB19" i="3"/>
  <c r="W19" i="3"/>
  <c r="L19" i="3"/>
  <c r="M19" i="3" l="1"/>
  <c r="T19" i="3"/>
  <c r="AA19" i="3"/>
  <c r="AJ19" i="3"/>
  <c r="K19" i="3"/>
  <c r="H19" i="3"/>
  <c r="Y19" i="3"/>
  <c r="O19" i="3"/>
  <c r="I19" i="3"/>
  <c r="AF19" i="3"/>
  <c r="AK19" i="3"/>
  <c r="AE19" i="3"/>
  <c r="S19" i="3"/>
  <c r="AC19" i="3"/>
  <c r="Q19" i="3"/>
  <c r="P19" i="3"/>
  <c r="AO19" i="3"/>
  <c r="AM19" i="3"/>
  <c r="AQ19" i="3"/>
  <c r="AY19" i="3"/>
  <c r="AN19" i="3"/>
  <c r="AW19" i="3"/>
  <c r="BG19" i="3" l="1"/>
  <c r="AZ19" i="3"/>
  <c r="AR19" i="3"/>
  <c r="V19" i="3"/>
  <c r="BD19" i="3"/>
  <c r="BI19" i="3"/>
  <c r="BK19" i="3"/>
  <c r="J19" i="3"/>
  <c r="AD19" i="3"/>
  <c r="BM19" i="3"/>
  <c r="BL19" i="3"/>
  <c r="BE19" i="3"/>
  <c r="AV19" i="3"/>
  <c r="BH19" i="3"/>
  <c r="BO19" i="3"/>
  <c r="Z19" i="3"/>
  <c r="BC19" i="3"/>
  <c r="AH19" i="3"/>
  <c r="BQ19" i="3"/>
  <c r="BP19" i="3"/>
  <c r="R19" i="3"/>
  <c r="BA19" i="3"/>
  <c r="N19" i="3"/>
  <c r="AU19" i="3"/>
  <c r="F19" i="3"/>
  <c r="AS19" i="3"/>
  <c r="AL19" i="3"/>
  <c r="BJ19" i="3" l="1"/>
  <c r="AX19" i="3"/>
  <c r="BF19" i="3"/>
  <c r="AP19" i="3"/>
  <c r="AT19" i="3"/>
  <c r="BN19" i="3"/>
  <c r="BB19" i="3"/>
  <c r="F18" i="3" l="1"/>
  <c r="AD18" i="3"/>
  <c r="J18" i="3"/>
  <c r="I18" i="3"/>
  <c r="AI18" i="3"/>
  <c r="Q18" i="3"/>
  <c r="W18" i="3"/>
  <c r="AG18" i="3"/>
  <c r="AJ18" i="3"/>
  <c r="Y18" i="3" l="1"/>
  <c r="X18" i="3"/>
  <c r="AH18" i="3"/>
  <c r="O18" i="3"/>
  <c r="L18" i="3"/>
  <c r="Z18" i="3"/>
  <c r="P18" i="3"/>
  <c r="R18" i="3"/>
  <c r="N18" i="3"/>
  <c r="AK18" i="3"/>
  <c r="AB18" i="3"/>
  <c r="T18" i="3"/>
  <c r="AC18" i="3"/>
  <c r="AA18" i="3"/>
  <c r="H18" i="3"/>
  <c r="G18" i="3"/>
  <c r="K18" i="3"/>
  <c r="AE18" i="3"/>
  <c r="U18" i="3"/>
  <c r="V18" i="3"/>
  <c r="AF18" i="3"/>
  <c r="M18" i="3"/>
  <c r="S18" i="3"/>
  <c r="AO18" i="3"/>
  <c r="AM18" i="3"/>
  <c r="AN18" i="3"/>
  <c r="BK18" i="3"/>
  <c r="AL18" i="3"/>
  <c r="BH18" i="3"/>
  <c r="AE17" i="3"/>
  <c r="AQ18" i="3" l="1"/>
  <c r="AS18" i="3"/>
  <c r="AK17" i="3"/>
  <c r="W17" i="3"/>
  <c r="J17" i="3"/>
  <c r="AJ17" i="3"/>
  <c r="V17" i="3"/>
  <c r="Q17" i="3"/>
  <c r="P17" i="3"/>
  <c r="AB17" i="3"/>
  <c r="AX18" i="3"/>
  <c r="AP18" i="3"/>
  <c r="M17" i="3"/>
  <c r="BA18" i="3"/>
  <c r="G17" i="3"/>
  <c r="BN18" i="3"/>
  <c r="AC17" i="3"/>
  <c r="AD17" i="3"/>
  <c r="AV18" i="3"/>
  <c r="L17" i="3"/>
  <c r="BF18" i="3"/>
  <c r="AZ18" i="3"/>
  <c r="U17" i="3"/>
  <c r="AG17" i="3"/>
  <c r="BM18" i="3"/>
  <c r="BL18" i="3"/>
  <c r="AH17" i="3"/>
  <c r="H17" i="3"/>
  <c r="Z17" i="3"/>
  <c r="N17" i="3"/>
  <c r="BI18" i="3"/>
  <c r="X17" i="3"/>
  <c r="I17" i="3"/>
  <c r="Y17" i="3"/>
  <c r="BO18" i="3"/>
  <c r="AT18" i="3"/>
  <c r="BP18" i="3"/>
  <c r="K17" i="3"/>
  <c r="F17" i="3"/>
  <c r="BE18" i="3"/>
  <c r="AU18" i="3"/>
  <c r="BB18" i="3"/>
  <c r="AR18" i="3"/>
  <c r="AA17" i="3"/>
  <c r="BD18" i="3"/>
  <c r="T17" i="3"/>
  <c r="AF17" i="3"/>
  <c r="AW18" i="3"/>
  <c r="BJ18" i="3"/>
  <c r="AY18" i="3"/>
  <c r="O17" i="3"/>
  <c r="R17" i="3"/>
  <c r="AI17" i="3"/>
  <c r="S17" i="3"/>
  <c r="BC18" i="3"/>
  <c r="BQ18" i="3"/>
  <c r="BG18" i="3"/>
  <c r="AP17" i="3"/>
  <c r="AO17" i="3"/>
  <c r="AM17" i="3"/>
  <c r="AL17" i="3"/>
  <c r="AN17" i="3"/>
  <c r="AX17" i="3" l="1"/>
  <c r="BI17" i="3"/>
  <c r="BK17" i="3"/>
  <c r="AS17" i="3"/>
  <c r="BN17" i="3"/>
  <c r="BC17" i="3"/>
  <c r="BQ17" i="3"/>
  <c r="BD17" i="3"/>
  <c r="AV17" i="3"/>
  <c r="BB17" i="3"/>
  <c r="BJ17" i="3"/>
  <c r="AU17" i="3"/>
  <c r="BA17" i="3"/>
  <c r="AZ17" i="3"/>
  <c r="BO17" i="3"/>
  <c r="AY17" i="3"/>
  <c r="BH17" i="3"/>
  <c r="BP17" i="3"/>
  <c r="AR17" i="3"/>
  <c r="BL17" i="3"/>
  <c r="BE17" i="3"/>
  <c r="AW17" i="3"/>
  <c r="BF17" i="3"/>
  <c r="AQ17" i="3"/>
  <c r="AT17" i="3"/>
  <c r="BG17" i="3"/>
  <c r="BM17" i="3"/>
  <c r="H24" i="4" l="1"/>
  <c r="G24" i="4"/>
  <c r="I24" i="4"/>
  <c r="T24" i="4" l="1"/>
  <c r="M24" i="4"/>
  <c r="L24" i="4"/>
  <c r="X24" i="4"/>
  <c r="AA24" i="4"/>
  <c r="W24" i="4" l="1"/>
  <c r="AC24" i="4"/>
  <c r="AB24" i="4"/>
  <c r="AE24" i="4"/>
  <c r="AG24" i="4"/>
  <c r="O24" i="4"/>
  <c r="K24" i="4"/>
  <c r="AF24" i="4"/>
  <c r="U24" i="4"/>
  <c r="R24" i="4"/>
  <c r="P24" i="4"/>
  <c r="Q24" i="4"/>
  <c r="S24" i="4"/>
  <c r="F24" i="4"/>
  <c r="Y24" i="4"/>
  <c r="AK24" i="4"/>
  <c r="AI24" i="4"/>
  <c r="J24" i="4" l="1"/>
  <c r="N24" i="4"/>
  <c r="V24" i="4"/>
  <c r="AJ24" i="4"/>
  <c r="Z24" i="4"/>
  <c r="AM24" i="4"/>
  <c r="AO24" i="4"/>
  <c r="AD24" i="4"/>
  <c r="AN24" i="4"/>
  <c r="AH24" i="4" l="1"/>
  <c r="AQ24" i="4"/>
  <c r="AR24" i="4"/>
  <c r="AS24" i="4"/>
  <c r="AU24" i="4" l="1"/>
  <c r="AW24" i="4"/>
  <c r="AV24" i="4"/>
  <c r="AL24" i="4" l="1"/>
  <c r="AZ24" i="4"/>
  <c r="AY24" i="4"/>
  <c r="BA24" i="4"/>
  <c r="AP24" i="4" l="1"/>
  <c r="BD24" i="4"/>
  <c r="BC24" i="4"/>
  <c r="BE24" i="4"/>
  <c r="AT24" i="4"/>
  <c r="AX24" i="4" l="1"/>
  <c r="BG24" i="4"/>
  <c r="BH24" i="4"/>
  <c r="BI24" i="4"/>
  <c r="BM24" i="4" l="1"/>
  <c r="BK24" i="4"/>
  <c r="BL24" i="4"/>
  <c r="BB24" i="4" l="1"/>
  <c r="BO24" i="4"/>
  <c r="BP24" i="4"/>
  <c r="BQ24" i="4" l="1"/>
  <c r="BF24" i="4"/>
  <c r="BJ24" i="4" l="1"/>
  <c r="BN24" i="4" l="1"/>
  <c r="AF17" i="4" l="1"/>
  <c r="I17" i="4"/>
  <c r="G17" i="4"/>
  <c r="H17" i="4"/>
  <c r="AJ17" i="4" l="1"/>
  <c r="S17" i="4"/>
  <c r="K17" i="4"/>
  <c r="AB17" i="4"/>
  <c r="L17" i="4"/>
  <c r="Q17" i="4"/>
  <c r="AI17" i="4"/>
  <c r="M17" i="4"/>
  <c r="AM17" i="4"/>
  <c r="Y17" i="4" l="1"/>
  <c r="P17" i="4"/>
  <c r="AA17" i="4"/>
  <c r="AO17" i="4"/>
  <c r="AG17" i="4"/>
  <c r="W17" i="4"/>
  <c r="AD17" i="4"/>
  <c r="V17" i="4"/>
  <c r="AN17" i="4"/>
  <c r="Z17" i="4"/>
  <c r="O17" i="4"/>
  <c r="U17" i="4"/>
  <c r="AE17" i="4"/>
  <c r="T17" i="4"/>
  <c r="X17" i="4"/>
  <c r="AC17" i="4"/>
  <c r="F17" i="4"/>
  <c r="J17" i="4"/>
  <c r="AK17" i="4"/>
  <c r="AR17" i="4"/>
  <c r="AS17" i="4"/>
  <c r="AQ17" i="4"/>
  <c r="N17" i="4" l="1"/>
  <c r="AH17" i="4"/>
  <c r="R17" i="4"/>
  <c r="AU17" i="4"/>
  <c r="AV17" i="4"/>
  <c r="AW17" i="4"/>
  <c r="AL17" i="4" l="1"/>
  <c r="BA17" i="4"/>
  <c r="AY17" i="4"/>
  <c r="AZ17" i="4"/>
  <c r="AP17" i="4" l="1"/>
  <c r="BE17" i="4"/>
  <c r="BC17" i="4"/>
  <c r="BD17" i="4"/>
  <c r="AT17" i="4" l="1"/>
  <c r="BG17" i="4"/>
  <c r="BI17" i="4"/>
  <c r="BH17" i="4"/>
  <c r="AX17" i="4" l="1"/>
  <c r="BM17" i="4"/>
  <c r="BL17" i="4"/>
  <c r="BK17" i="4"/>
  <c r="BB17" i="4" l="1"/>
  <c r="BO17" i="4"/>
  <c r="BP17" i="4"/>
  <c r="BQ17" i="4" l="1"/>
  <c r="BF17" i="4"/>
  <c r="BJ17" i="4" l="1"/>
  <c r="BN17" i="4" l="1"/>
  <c r="G18" i="4" l="1"/>
  <c r="I18" i="4"/>
  <c r="H18" i="4"/>
  <c r="M18" i="4" l="1"/>
  <c r="AA18" i="4"/>
  <c r="U18" i="4"/>
  <c r="AK18" i="4"/>
  <c r="AF18" i="4"/>
  <c r="L18" i="4"/>
  <c r="AJ18" i="4"/>
  <c r="K18" i="4"/>
  <c r="AN18" i="4"/>
  <c r="AO18" i="4"/>
  <c r="G16" i="4"/>
  <c r="I16" i="4"/>
  <c r="H16" i="4"/>
  <c r="AG18" i="4" l="1"/>
  <c r="X18" i="4"/>
  <c r="AE18" i="4"/>
  <c r="Y18" i="4"/>
  <c r="L16" i="4"/>
  <c r="P18" i="4"/>
  <c r="AK16" i="4"/>
  <c r="M16" i="4"/>
  <c r="R18" i="4"/>
  <c r="K16" i="4"/>
  <c r="AB18" i="4"/>
  <c r="AG16" i="4"/>
  <c r="AI18" i="4"/>
  <c r="AF16" i="4"/>
  <c r="O18" i="4"/>
  <c r="F18" i="4"/>
  <c r="AB16" i="4"/>
  <c r="S18" i="4"/>
  <c r="W18" i="4"/>
  <c r="AD18" i="4"/>
  <c r="AM18" i="4"/>
  <c r="Q18" i="4"/>
  <c r="AC18" i="4"/>
  <c r="T18" i="4"/>
  <c r="AQ18" i="4"/>
  <c r="AR18" i="4"/>
  <c r="AS18" i="4"/>
  <c r="T16" i="4" l="1"/>
  <c r="AM16" i="4"/>
  <c r="AN16" i="4"/>
  <c r="Q16" i="4"/>
  <c r="Y16" i="4"/>
  <c r="W16" i="4"/>
  <c r="AC16" i="4"/>
  <c r="X16" i="4"/>
  <c r="J18" i="4"/>
  <c r="AE16" i="4"/>
  <c r="AD16" i="4"/>
  <c r="N18" i="4"/>
  <c r="AJ16" i="4"/>
  <c r="Z18" i="4"/>
  <c r="V18" i="4"/>
  <c r="O16" i="4"/>
  <c r="S16" i="4"/>
  <c r="U16" i="4"/>
  <c r="AI16" i="4"/>
  <c r="Z16" i="4"/>
  <c r="AA16" i="4"/>
  <c r="AH18" i="4"/>
  <c r="F16" i="4"/>
  <c r="AO16" i="4"/>
  <c r="P16" i="4"/>
  <c r="AV18" i="4"/>
  <c r="AU18" i="4"/>
  <c r="AW18" i="4"/>
  <c r="AQ16" i="4"/>
  <c r="AS16" i="4"/>
  <c r="AR16" i="4"/>
  <c r="R16" i="4" l="1"/>
  <c r="J16" i="4"/>
  <c r="AL18" i="4"/>
  <c r="N16" i="4"/>
  <c r="AH16" i="4"/>
  <c r="V16" i="4"/>
  <c r="BA18" i="4"/>
  <c r="AZ18" i="4"/>
  <c r="AY18" i="4"/>
  <c r="AU16" i="4"/>
  <c r="AW16" i="4"/>
  <c r="AV16" i="4"/>
  <c r="AP18" i="4" l="1"/>
  <c r="AL16" i="4"/>
  <c r="BA16" i="4"/>
  <c r="AY16" i="4"/>
  <c r="AZ16" i="4"/>
  <c r="BE18" i="4"/>
  <c r="BD18" i="4"/>
  <c r="BC18" i="4"/>
  <c r="AT18" i="4" l="1"/>
  <c r="AP16" i="4"/>
  <c r="BG18" i="4"/>
  <c r="BH18" i="4"/>
  <c r="BI18" i="4"/>
  <c r="BE16" i="4"/>
  <c r="BC16" i="4"/>
  <c r="BD16" i="4"/>
  <c r="AX18" i="4" l="1"/>
  <c r="AT16" i="4"/>
  <c r="BH16" i="4"/>
  <c r="BI16" i="4"/>
  <c r="BG16" i="4"/>
  <c r="BL18" i="4"/>
  <c r="BK18" i="4"/>
  <c r="BM18" i="4"/>
  <c r="BB18" i="4" l="1"/>
  <c r="AX16" i="4"/>
  <c r="BK16" i="4"/>
  <c r="BL16" i="4"/>
  <c r="BM16" i="4"/>
  <c r="BO18" i="4"/>
  <c r="BQ18" i="4" l="1"/>
  <c r="BP18" i="4"/>
  <c r="BF18" i="4"/>
  <c r="BB16" i="4"/>
  <c r="BP16" i="4"/>
  <c r="BO16" i="4"/>
  <c r="BQ16" i="4" l="1"/>
  <c r="BJ18" i="4"/>
  <c r="BF16" i="4"/>
  <c r="BJ16" i="4" l="1"/>
  <c r="BN18" i="4"/>
  <c r="BN16" i="4" l="1"/>
  <c r="G21" i="4" l="1"/>
  <c r="I21" i="4"/>
  <c r="H21" i="4"/>
  <c r="AF21" i="4" l="1"/>
  <c r="M21" i="4"/>
  <c r="X21" i="4"/>
  <c r="AG21" i="4"/>
  <c r="U21" i="4"/>
  <c r="K21" i="4"/>
  <c r="L21" i="4"/>
  <c r="AE21" i="4"/>
  <c r="AA21" i="4" l="1"/>
  <c r="T21" i="4"/>
  <c r="AK21" i="4"/>
  <c r="Y21" i="4"/>
  <c r="AJ21" i="4"/>
  <c r="P21" i="4"/>
  <c r="AB21" i="4"/>
  <c r="O21" i="4"/>
  <c r="S21" i="4"/>
  <c r="F21" i="4"/>
  <c r="W21" i="4"/>
  <c r="Q21" i="4"/>
  <c r="AC21" i="4"/>
  <c r="AI21" i="4"/>
  <c r="AN21" i="4"/>
  <c r="AM21" i="4"/>
  <c r="AO21" i="4"/>
  <c r="J21" i="4" l="1"/>
  <c r="R21" i="4"/>
  <c r="V21" i="4"/>
  <c r="N21" i="4"/>
  <c r="AD21" i="4"/>
  <c r="Z21" i="4"/>
  <c r="AS21" i="4"/>
  <c r="AQ21" i="4"/>
  <c r="AR21" i="4"/>
  <c r="AH21" i="4" l="1"/>
  <c r="AV21" i="4"/>
  <c r="AU21" i="4"/>
  <c r="AW21" i="4"/>
  <c r="AL21" i="4" l="1"/>
  <c r="AZ21" i="4"/>
  <c r="AY21" i="4"/>
  <c r="BA21" i="4"/>
  <c r="AP21" i="4" l="1"/>
  <c r="BC21" i="4"/>
  <c r="BE21" i="4"/>
  <c r="BD21" i="4"/>
  <c r="AT21" i="4" l="1"/>
  <c r="BI21" i="4"/>
  <c r="BG21" i="4"/>
  <c r="BH21" i="4"/>
  <c r="AX21" i="4" l="1"/>
  <c r="BL21" i="4"/>
  <c r="BK21" i="4"/>
  <c r="BM21" i="4"/>
  <c r="BB21" i="4" l="1"/>
  <c r="BF21" i="4" l="1"/>
  <c r="BJ21" i="4" l="1"/>
  <c r="BP21" i="4" l="1"/>
  <c r="BQ21" i="4" l="1"/>
  <c r="BO21" i="4"/>
  <c r="BN21" i="4" l="1"/>
  <c r="W9" i="10" l="1"/>
  <c r="C15" i="10" l="1"/>
  <c r="U15" i="10"/>
  <c r="E15" i="10"/>
  <c r="G15" i="10"/>
  <c r="D14" i="10"/>
  <c r="W15" i="10"/>
  <c r="E14" i="10"/>
  <c r="AA15" i="10"/>
  <c r="AC9" i="10"/>
  <c r="D6" i="10"/>
  <c r="T9" i="10"/>
  <c r="T14" i="10"/>
  <c r="AC15" i="10"/>
  <c r="D9" i="10"/>
  <c r="AA9" i="10"/>
  <c r="O9" i="10"/>
  <c r="AB15" i="10"/>
  <c r="Y6" i="10"/>
  <c r="H14" i="10"/>
  <c r="D15" i="10"/>
  <c r="Y14" i="10"/>
  <c r="E6" i="10"/>
  <c r="X14" i="10"/>
  <c r="X9" i="10"/>
  <c r="Q9" i="10"/>
  <c r="Y15" i="10"/>
  <c r="C14" i="10"/>
  <c r="U14" i="10"/>
  <c r="C6" i="10"/>
  <c r="AA6" i="10"/>
  <c r="AC14" i="10"/>
  <c r="W14" i="10"/>
  <c r="AB14" i="10"/>
  <c r="AC5" i="10"/>
  <c r="S6" i="10"/>
  <c r="E9" i="10"/>
  <c r="C9" i="10"/>
  <c r="B15" i="10"/>
  <c r="R9" i="10"/>
  <c r="V15" i="10"/>
  <c r="J6" i="10"/>
  <c r="R14" i="10"/>
  <c r="V9" i="10"/>
  <c r="I9" i="10" l="1"/>
  <c r="J15" i="10"/>
  <c r="H6" i="10"/>
  <c r="H9" i="10"/>
  <c r="I15" i="10"/>
  <c r="B6" i="10"/>
  <c r="AB6" i="10"/>
  <c r="AA5" i="10"/>
  <c r="J14" i="10"/>
  <c r="J9" i="10"/>
  <c r="Q6" i="10"/>
  <c r="K14" i="10"/>
  <c r="R6" i="10"/>
  <c r="P15" i="10"/>
  <c r="I14" i="10"/>
  <c r="S9" i="10"/>
  <c r="T6" i="10"/>
  <c r="K9" i="10"/>
  <c r="AC17" i="10"/>
  <c r="Q14" i="10"/>
  <c r="P9" i="10"/>
  <c r="B9" i="10"/>
  <c r="U9" i="10"/>
  <c r="K15" i="10"/>
  <c r="H15" i="10"/>
  <c r="AC6" i="10"/>
  <c r="M15" i="10"/>
  <c r="AA7" i="10"/>
  <c r="AE6" i="10"/>
  <c r="AF6" i="10"/>
  <c r="N15" i="10"/>
  <c r="C7" i="10"/>
  <c r="AG9" i="10"/>
  <c r="AE18" i="10"/>
  <c r="AG18" i="10"/>
  <c r="AE5" i="10"/>
  <c r="AA14" i="10"/>
  <c r="W18" i="10"/>
  <c r="AF9" i="10"/>
  <c r="C5" i="10"/>
  <c r="D5" i="10"/>
  <c r="AE14" i="10"/>
  <c r="E10" i="10"/>
  <c r="E4" i="10"/>
  <c r="D4" i="10"/>
  <c r="D13" i="10"/>
  <c r="X17" i="10"/>
  <c r="L6" i="10"/>
  <c r="W6" i="10"/>
  <c r="O14" i="10"/>
  <c r="X6" i="10"/>
  <c r="C13" i="10"/>
  <c r="D7" i="10"/>
  <c r="C17" i="10"/>
  <c r="E18" i="10"/>
  <c r="AF18" i="10"/>
  <c r="D8" i="10"/>
  <c r="V6" i="10"/>
  <c r="N9" i="10"/>
  <c r="W7" i="10"/>
  <c r="AG5" i="10"/>
  <c r="AB16" i="10"/>
  <c r="AE12" i="10"/>
  <c r="AF14" i="10"/>
  <c r="C18" i="10"/>
  <c r="AE9" i="10"/>
  <c r="E17" i="10"/>
  <c r="AG12" i="10"/>
  <c r="AF13" i="10"/>
  <c r="L15" i="10"/>
  <c r="I6" i="10"/>
  <c r="G6" i="10"/>
  <c r="K6" i="10"/>
  <c r="AC4" i="10"/>
  <c r="R15" i="10"/>
  <c r="E5" i="10"/>
  <c r="S12" i="10"/>
  <c r="B14" i="10"/>
  <c r="L14" i="10"/>
  <c r="P14" i="10"/>
  <c r="S15" i="10"/>
  <c r="W4" i="10"/>
  <c r="D16" i="10"/>
  <c r="AC12" i="10"/>
  <c r="U6" i="10"/>
  <c r="S14" i="10"/>
  <c r="C20" i="10"/>
  <c r="AF12" i="10"/>
  <c r="AB18" i="10"/>
  <c r="Y9" i="10"/>
  <c r="F14" i="10"/>
  <c r="F6" i="10"/>
  <c r="C4" i="10"/>
  <c r="F15" i="10"/>
  <c r="O17" i="10"/>
  <c r="G5" i="10"/>
  <c r="D18" i="10"/>
  <c r="Q15" i="10"/>
  <c r="AB17" i="10"/>
  <c r="AA17" i="10"/>
  <c r="T15" i="10"/>
  <c r="AE10" i="10"/>
  <c r="AF4" i="10"/>
  <c r="C3" i="10"/>
  <c r="W20" i="10"/>
  <c r="C12" i="10"/>
  <c r="E16" i="10"/>
  <c r="V14" i="10"/>
  <c r="AF3" i="10"/>
  <c r="D12" i="10"/>
  <c r="W16" i="10"/>
  <c r="G9" i="10"/>
  <c r="X15" i="10"/>
  <c r="AA4" i="10"/>
  <c r="Y18" i="10"/>
  <c r="S19" i="10"/>
  <c r="D20" i="10"/>
  <c r="AF17" i="10"/>
  <c r="M10" i="10"/>
  <c r="C19" i="10"/>
  <c r="AA20" i="10"/>
  <c r="T18" i="10"/>
  <c r="AC18" i="10"/>
  <c r="AC20" i="10"/>
  <c r="L17" i="10"/>
  <c r="K20" i="10"/>
  <c r="E11" i="10"/>
  <c r="E3" i="10"/>
  <c r="M6" i="10"/>
  <c r="M9" i="10"/>
  <c r="AG6" i="10"/>
  <c r="AG14" i="10"/>
  <c r="U10" i="10"/>
  <c r="S11" i="10"/>
  <c r="Y4" i="10"/>
  <c r="C8" i="10"/>
  <c r="E8" i="10"/>
  <c r="E13" i="10"/>
  <c r="AC10" i="10"/>
  <c r="S5" i="10"/>
  <c r="AG4" i="10"/>
  <c r="AE4" i="10"/>
  <c r="F9" i="10"/>
  <c r="AC16" i="10"/>
  <c r="E7" i="10"/>
  <c r="K4" i="10"/>
  <c r="AF15" i="10"/>
  <c r="AE19" i="10"/>
  <c r="O15" i="10"/>
  <c r="AB9" i="10"/>
  <c r="G14" i="10"/>
  <c r="AA18" i="10"/>
  <c r="AB4" i="10"/>
  <c r="L9" i="10"/>
  <c r="P6" i="10"/>
  <c r="AG17" i="10"/>
  <c r="L8" i="10"/>
  <c r="D3" i="10"/>
  <c r="E20" i="10"/>
  <c r="E19" i="10"/>
  <c r="AK13" i="10"/>
  <c r="C11" i="10"/>
  <c r="N14" i="10"/>
  <c r="D17" i="10"/>
  <c r="D19" i="10"/>
  <c r="D10" i="10"/>
  <c r="G7" i="10"/>
  <c r="AA16" i="10"/>
  <c r="U16" i="10"/>
  <c r="T3" i="10"/>
  <c r="G18" i="10"/>
  <c r="M14" i="10"/>
  <c r="O6" i="10"/>
  <c r="D11" i="10"/>
  <c r="E12" i="10"/>
  <c r="T5" i="10"/>
  <c r="C10" i="10"/>
  <c r="AA11" i="10"/>
  <c r="X12" i="10"/>
  <c r="N6" i="10"/>
  <c r="G10" i="10"/>
  <c r="AC13" i="10"/>
  <c r="AE17" i="10"/>
  <c r="AE15" i="10"/>
  <c r="AG15" i="10"/>
  <c r="AB11" i="10"/>
  <c r="V16" i="10"/>
  <c r="Z6" i="10"/>
  <c r="Z9" i="10"/>
  <c r="F8" i="10"/>
  <c r="Z16" i="10"/>
  <c r="Z14" i="10"/>
  <c r="V4" i="10"/>
  <c r="AD13" i="10"/>
  <c r="Z18" i="10"/>
  <c r="Z4" i="10"/>
  <c r="Z10" i="10"/>
  <c r="V18" i="10"/>
  <c r="Z17" i="10"/>
  <c r="F11" i="10"/>
  <c r="N7" i="10"/>
  <c r="Z12" i="10"/>
  <c r="V17" i="10"/>
  <c r="Z8" i="10"/>
  <c r="Z15" i="10"/>
  <c r="K11" i="10" l="1"/>
  <c r="T11" i="10"/>
  <c r="Q18" i="10"/>
  <c r="O7" i="10"/>
  <c r="F12" i="10"/>
  <c r="AE7" i="10"/>
  <c r="J13" i="10"/>
  <c r="L20" i="10"/>
  <c r="N20" i="10"/>
  <c r="B17" i="10"/>
  <c r="Q7" i="10"/>
  <c r="U13" i="10"/>
  <c r="B19" i="10"/>
  <c r="J7" i="10"/>
  <c r="AI13" i="10"/>
  <c r="Q4" i="10"/>
  <c r="T16" i="10"/>
  <c r="I8" i="10"/>
  <c r="X20" i="10"/>
  <c r="P7" i="10"/>
  <c r="K3" i="10"/>
  <c r="L4" i="10"/>
  <c r="O18" i="10"/>
  <c r="P12" i="10"/>
  <c r="H11" i="10"/>
  <c r="M20" i="10"/>
  <c r="P10" i="10"/>
  <c r="G17" i="10"/>
  <c r="H4" i="10"/>
  <c r="X8" i="10"/>
  <c r="F17" i="10"/>
  <c r="M18" i="10"/>
  <c r="J10" i="10"/>
  <c r="N16" i="10"/>
  <c r="U8" i="10"/>
  <c r="P3" i="10"/>
  <c r="X13" i="10"/>
  <c r="N19" i="10"/>
  <c r="B7" i="10"/>
  <c r="B16" i="10"/>
  <c r="AG3" i="10"/>
  <c r="I19" i="10"/>
  <c r="R7" i="10"/>
  <c r="V13" i="10"/>
  <c r="U11" i="10"/>
  <c r="Q17" i="10"/>
  <c r="L5" i="10"/>
  <c r="AC8" i="10"/>
  <c r="R3" i="10"/>
  <c r="R19" i="10"/>
  <c r="AC19" i="10"/>
  <c r="Q20" i="10"/>
  <c r="AF5" i="10"/>
  <c r="J4" i="10"/>
  <c r="I4" i="10"/>
  <c r="K8" i="10"/>
  <c r="N10" i="10"/>
  <c r="M7" i="10"/>
  <c r="O5" i="10"/>
  <c r="X3" i="10"/>
  <c r="L10" i="10"/>
  <c r="I11" i="10"/>
  <c r="H16" i="10"/>
  <c r="H7" i="10"/>
  <c r="AF16" i="10"/>
  <c r="I10" i="10"/>
  <c r="K13" i="10"/>
  <c r="N12" i="10"/>
  <c r="B10" i="10"/>
  <c r="X19" i="10"/>
  <c r="R8" i="10"/>
  <c r="V5" i="10"/>
  <c r="U5" i="10"/>
  <c r="AC7" i="10"/>
  <c r="U7" i="10"/>
  <c r="H13" i="10"/>
  <c r="G3" i="10"/>
  <c r="AA8" i="10"/>
  <c r="T4" i="10"/>
  <c r="Q13" i="10"/>
  <c r="W10" i="10"/>
  <c r="AB19" i="10"/>
  <c r="K16" i="10"/>
  <c r="O19" i="10"/>
  <c r="W11" i="10"/>
  <c r="O13" i="10"/>
  <c r="U20" i="10"/>
  <c r="L19" i="10"/>
  <c r="AB7" i="10"/>
  <c r="L18" i="10"/>
  <c r="W12" i="10"/>
  <c r="I3" i="10"/>
  <c r="L7" i="10"/>
  <c r="Q19" i="10"/>
  <c r="F16" i="10"/>
  <c r="R5" i="10"/>
  <c r="G19" i="10"/>
  <c r="AB12" i="10"/>
  <c r="P4" i="10"/>
  <c r="O4" i="10"/>
  <c r="AC11" i="10"/>
  <c r="B3" i="10"/>
  <c r="M11" i="10"/>
  <c r="AG19" i="10"/>
  <c r="W13" i="10"/>
  <c r="J5" i="10"/>
  <c r="B8" i="10"/>
  <c r="J20" i="10"/>
  <c r="I17" i="10"/>
  <c r="N4" i="10"/>
  <c r="AA3" i="10"/>
  <c r="W8" i="10"/>
  <c r="F4" i="10"/>
  <c r="B5" i="10"/>
  <c r="AF10" i="10"/>
  <c r="AG8" i="10"/>
  <c r="Z19" i="10"/>
  <c r="B13" i="10"/>
  <c r="N18" i="10"/>
  <c r="Z7" i="10"/>
  <c r="R12" i="10"/>
  <c r="AE16" i="10"/>
  <c r="S17" i="10"/>
  <c r="O20" i="10"/>
  <c r="Q16" i="10"/>
  <c r="Q3" i="10"/>
  <c r="U12" i="10"/>
  <c r="H3" i="10"/>
  <c r="X5" i="10"/>
  <c r="R11" i="10"/>
  <c r="F10" i="10"/>
  <c r="O3" i="10"/>
  <c r="AG10" i="10"/>
  <c r="P5" i="10"/>
  <c r="L12" i="10"/>
  <c r="AE13" i="10"/>
  <c r="V3" i="10"/>
  <c r="AJ17" i="10"/>
  <c r="AJ9" i="10"/>
  <c r="R13" i="10"/>
  <c r="K18" i="10"/>
  <c r="Q10" i="10"/>
  <c r="K17" i="10"/>
  <c r="R10" i="10"/>
  <c r="AI7" i="10"/>
  <c r="U4" i="10"/>
  <c r="Y20" i="10"/>
  <c r="AB8" i="10"/>
  <c r="M8" i="10"/>
  <c r="AA12" i="10"/>
  <c r="Y16" i="10"/>
  <c r="W3" i="10"/>
  <c r="L3" i="10"/>
  <c r="AK15" i="10"/>
  <c r="AM13" i="10"/>
  <c r="J12" i="10"/>
  <c r="B18" i="10"/>
  <c r="F3" i="10"/>
  <c r="AI16" i="10"/>
  <c r="Z5" i="10"/>
  <c r="AK10" i="10"/>
  <c r="AK9" i="10"/>
  <c r="AN13" i="10"/>
  <c r="Q11" i="10"/>
  <c r="T12" i="10"/>
  <c r="Y8" i="10"/>
  <c r="T8" i="10"/>
  <c r="AJ3" i="10"/>
  <c r="N13" i="10"/>
  <c r="J17" i="10"/>
  <c r="T10" i="10"/>
  <c r="W5" i="10"/>
  <c r="G16" i="10"/>
  <c r="C16" i="10"/>
  <c r="Y7" i="10"/>
  <c r="AI19" i="10"/>
  <c r="AJ5" i="10"/>
  <c r="N11" i="10"/>
  <c r="AI14" i="10"/>
  <c r="AJ12" i="10"/>
  <c r="R20" i="10"/>
  <c r="AK11" i="10"/>
  <c r="AK19" i="10"/>
  <c r="O8" i="10"/>
  <c r="H17" i="10"/>
  <c r="V10" i="10"/>
  <c r="I20" i="10"/>
  <c r="S20" i="10"/>
  <c r="H20" i="10"/>
  <c r="P13" i="10"/>
  <c r="W17" i="10"/>
  <c r="Y12" i="10"/>
  <c r="S8" i="10"/>
  <c r="AI15" i="10"/>
  <c r="AJ8" i="10"/>
  <c r="AK16" i="10"/>
  <c r="Y13" i="10"/>
  <c r="AF8" i="10"/>
  <c r="P18" i="10"/>
  <c r="S18" i="10"/>
  <c r="AK17" i="10"/>
  <c r="V11" i="10"/>
  <c r="N5" i="10"/>
  <c r="S16" i="10"/>
  <c r="K5" i="10"/>
  <c r="X10" i="10"/>
  <c r="AB5" i="10"/>
  <c r="X18" i="10"/>
  <c r="M17" i="10"/>
  <c r="X16" i="10"/>
  <c r="U18" i="10"/>
  <c r="M12" i="10"/>
  <c r="U19" i="10"/>
  <c r="H10" i="10"/>
  <c r="H5" i="10"/>
  <c r="O10" i="10"/>
  <c r="I18" i="10"/>
  <c r="I7" i="10"/>
  <c r="AG16" i="10"/>
  <c r="AO13" i="10"/>
  <c r="F18" i="10"/>
  <c r="G8" i="10"/>
  <c r="U17" i="10"/>
  <c r="H12" i="10"/>
  <c r="G4" i="10"/>
  <c r="Q12" i="10"/>
  <c r="Y5" i="10"/>
  <c r="Q5" i="10"/>
  <c r="AI6" i="10"/>
  <c r="L11" i="10"/>
  <c r="AF20" i="10"/>
  <c r="AJ4" i="10"/>
  <c r="F7" i="10"/>
  <c r="AJ7" i="10"/>
  <c r="AJ15" i="10"/>
  <c r="AI8" i="10"/>
  <c r="I12" i="10"/>
  <c r="X11" i="10"/>
  <c r="S3" i="10"/>
  <c r="AE8" i="10"/>
  <c r="P11" i="10"/>
  <c r="AF19" i="10"/>
  <c r="G11" i="10"/>
  <c r="T19" i="10"/>
  <c r="O11" i="10"/>
  <c r="AK7" i="10"/>
  <c r="AB10" i="10"/>
  <c r="T7" i="10"/>
  <c r="G20" i="10"/>
  <c r="AG7" i="10"/>
  <c r="X7" i="10"/>
  <c r="G13" i="10"/>
  <c r="Y3" i="10"/>
  <c r="S4" i="10"/>
  <c r="K12" i="10"/>
  <c r="AK4" i="10"/>
  <c r="AJ14" i="10"/>
  <c r="F13" i="10"/>
  <c r="AI10" i="10"/>
  <c r="J3" i="10"/>
  <c r="I5" i="10"/>
  <c r="AI4" i="10"/>
  <c r="J18" i="10"/>
  <c r="V19" i="10"/>
  <c r="R17" i="10"/>
  <c r="AI12" i="10"/>
  <c r="Z13" i="10"/>
  <c r="V20" i="10"/>
  <c r="B20" i="10"/>
  <c r="R4" i="10"/>
  <c r="AK18" i="10"/>
  <c r="Z3" i="10"/>
  <c r="B12" i="10"/>
  <c r="R16" i="10"/>
  <c r="H19" i="10"/>
  <c r="K19" i="10"/>
  <c r="T20" i="10"/>
  <c r="AC3" i="10"/>
  <c r="AB20" i="10"/>
  <c r="M19" i="10"/>
  <c r="AA13" i="10"/>
  <c r="AA10" i="10"/>
  <c r="Y19" i="10"/>
  <c r="M16" i="10"/>
  <c r="AA19" i="10"/>
  <c r="AG13" i="10"/>
  <c r="P16" i="10"/>
  <c r="J16" i="10"/>
  <c r="AI3" i="10"/>
  <c r="AJ18" i="10"/>
  <c r="U3" i="10"/>
  <c r="AG20" i="10"/>
  <c r="AI11" i="10"/>
  <c r="AK12" i="10"/>
  <c r="R18" i="10"/>
  <c r="AK3" i="10"/>
  <c r="AK6" i="10"/>
  <c r="N8" i="10"/>
  <c r="F20" i="10"/>
  <c r="AI18" i="10"/>
  <c r="AI9" i="10"/>
  <c r="M3" i="10"/>
  <c r="K10" i="10"/>
  <c r="P20" i="10"/>
  <c r="Y11" i="10"/>
  <c r="T13" i="10"/>
  <c r="H8" i="10"/>
  <c r="AJ6" i="10"/>
  <c r="AI5" i="10"/>
  <c r="AI17" i="10"/>
  <c r="O16" i="10"/>
  <c r="AK5" i="10"/>
  <c r="AK14" i="10"/>
  <c r="N17" i="10"/>
  <c r="AE20" i="10"/>
  <c r="F19" i="10"/>
  <c r="N3" i="10"/>
  <c r="AJ19" i="10"/>
  <c r="B4" i="10"/>
  <c r="Z11" i="10"/>
  <c r="J19" i="10"/>
  <c r="V7" i="10"/>
  <c r="B11" i="10"/>
  <c r="AE11" i="10"/>
  <c r="I13" i="10"/>
  <c r="G12" i="10"/>
  <c r="Y17" i="10"/>
  <c r="W19" i="10"/>
  <c r="AB3" i="10"/>
  <c r="P19" i="10"/>
  <c r="V12" i="10"/>
  <c r="K7" i="10"/>
  <c r="I16" i="10"/>
  <c r="S7" i="10"/>
  <c r="T17" i="10"/>
  <c r="AJ13" i="10"/>
  <c r="S10" i="10"/>
  <c r="AB13" i="10"/>
  <c r="AE3" i="10"/>
  <c r="AF11" i="10"/>
  <c r="AK8" i="10"/>
  <c r="F5" i="10"/>
  <c r="J8" i="10"/>
  <c r="AJ16" i="10"/>
  <c r="J11" i="10"/>
  <c r="AJ11" i="10"/>
  <c r="AJ10" i="10"/>
  <c r="M5" i="10"/>
  <c r="Y10" i="10"/>
  <c r="H18" i="10"/>
  <c r="Q8" i="10"/>
  <c r="L13" i="10"/>
  <c r="L16" i="10"/>
  <c r="S13" i="10"/>
  <c r="AG11" i="10"/>
  <c r="O12" i="10"/>
  <c r="X4" i="10"/>
  <c r="P8" i="10"/>
  <c r="M13" i="10"/>
  <c r="V8" i="10"/>
  <c r="P17" i="10"/>
  <c r="M4" i="10"/>
  <c r="AF7" i="10"/>
  <c r="AD4" i="10"/>
  <c r="AD14" i="10"/>
  <c r="AD12" i="10"/>
  <c r="AD11" i="10"/>
  <c r="AD3" i="10"/>
  <c r="AD5" i="10"/>
  <c r="Z20" i="10"/>
  <c r="AD17" i="10"/>
  <c r="AD8" i="10"/>
  <c r="AH13" i="10"/>
  <c r="AD10" i="10"/>
  <c r="AD19" i="10"/>
  <c r="AD16" i="10"/>
  <c r="AD18" i="10"/>
  <c r="AD9" i="10"/>
  <c r="AD7" i="10"/>
  <c r="AD15" i="10"/>
  <c r="AD6" i="10"/>
  <c r="AM8" i="10" l="1"/>
  <c r="AJ20" i="10"/>
  <c r="AN17" i="10"/>
  <c r="AO19" i="10"/>
  <c r="AN5" i="10"/>
  <c r="AM16" i="10"/>
  <c r="AO14" i="10"/>
  <c r="AM10" i="10"/>
  <c r="AO16" i="10"/>
  <c r="AI20" i="10"/>
  <c r="AN16" i="10"/>
  <c r="AO3" i="10"/>
  <c r="AN6" i="10"/>
  <c r="AN3" i="10"/>
  <c r="AM12" i="10"/>
  <c r="AM3" i="10"/>
  <c r="AM4" i="10"/>
  <c r="AM14" i="10"/>
  <c r="AM9" i="10"/>
  <c r="AN9" i="10"/>
  <c r="AO17" i="10"/>
  <c r="AN12" i="10"/>
  <c r="AM6" i="10"/>
  <c r="AN19" i="10"/>
  <c r="AN11" i="10"/>
  <c r="AM19" i="10"/>
  <c r="AK20" i="10"/>
  <c r="AO18" i="10"/>
  <c r="AO12" i="10"/>
  <c r="AO7" i="10"/>
  <c r="AN7" i="10"/>
  <c r="AS13" i="10"/>
  <c r="AN14" i="10"/>
  <c r="AO8" i="10"/>
  <c r="AM18" i="10"/>
  <c r="AM17" i="10"/>
  <c r="AN18" i="10"/>
  <c r="AO11" i="10"/>
  <c r="AO5" i="10"/>
  <c r="AM11" i="10"/>
  <c r="AR13" i="10"/>
  <c r="AN10" i="10"/>
  <c r="AO15" i="10"/>
  <c r="AN15" i="10"/>
  <c r="AO6" i="10"/>
  <c r="AO10" i="10"/>
  <c r="AQ13" i="10"/>
  <c r="AM5" i="10"/>
  <c r="AM7" i="10"/>
  <c r="AN4" i="10"/>
  <c r="AO9" i="10"/>
  <c r="AN8" i="10"/>
  <c r="AO4" i="10"/>
  <c r="AM15" i="10"/>
  <c r="AL13" i="10"/>
  <c r="AH14" i="10"/>
  <c r="AH9" i="10"/>
  <c r="AD20" i="10"/>
  <c r="AH17" i="10"/>
  <c r="AH6" i="10"/>
  <c r="AH10" i="10"/>
  <c r="AH3" i="10"/>
  <c r="AH11" i="10"/>
  <c r="AH15" i="10"/>
  <c r="AH18" i="10"/>
  <c r="AH16" i="10"/>
  <c r="AH12" i="10"/>
  <c r="AH7" i="10"/>
  <c r="AH8" i="10"/>
  <c r="AH4" i="10"/>
  <c r="AH5" i="10"/>
  <c r="AH19" i="10"/>
  <c r="AR6" i="10" l="1"/>
  <c r="AS17" i="10"/>
  <c r="AQ11" i="10"/>
  <c r="AR4" i="10"/>
  <c r="AQ12" i="10"/>
  <c r="AQ17" i="10"/>
  <c r="AS12" i="10"/>
  <c r="AS8" i="10"/>
  <c r="AR16" i="10"/>
  <c r="AQ16" i="10"/>
  <c r="AS18" i="10"/>
  <c r="AS4" i="10"/>
  <c r="AS7" i="10"/>
  <c r="AR3" i="10"/>
  <c r="AQ19" i="10"/>
  <c r="AO20" i="10"/>
  <c r="AQ3" i="10"/>
  <c r="AR10" i="10"/>
  <c r="AQ8" i="10"/>
  <c r="AR15" i="10"/>
  <c r="AU13" i="10"/>
  <c r="AS11" i="10"/>
  <c r="AN20" i="10"/>
  <c r="AV13" i="10"/>
  <c r="AR14" i="10"/>
  <c r="AQ5" i="10"/>
  <c r="AW13" i="10"/>
  <c r="AS19" i="10"/>
  <c r="AM20" i="10"/>
  <c r="AS6" i="10"/>
  <c r="AQ15" i="10"/>
  <c r="AQ14" i="10"/>
  <c r="AS5" i="10"/>
  <c r="AR17" i="10"/>
  <c r="AR18" i="10"/>
  <c r="AR9" i="10"/>
  <c r="AS16" i="10"/>
  <c r="AQ6" i="10"/>
  <c r="AQ4" i="10"/>
  <c r="AR8" i="10"/>
  <c r="AS15" i="10"/>
  <c r="AS10" i="10"/>
  <c r="AQ7" i="10"/>
  <c r="AR19" i="10"/>
  <c r="AS9" i="10"/>
  <c r="AQ18" i="10"/>
  <c r="AS3" i="10"/>
  <c r="AR11" i="10"/>
  <c r="AQ10" i="10"/>
  <c r="AR5" i="10"/>
  <c r="AR7" i="10"/>
  <c r="AS14" i="10"/>
  <c r="AR12" i="10"/>
  <c r="AQ9" i="10"/>
  <c r="AL11" i="10"/>
  <c r="AL14" i="10"/>
  <c r="AL8" i="10"/>
  <c r="AL9" i="10"/>
  <c r="AL10" i="10"/>
  <c r="AP13" i="10"/>
  <c r="AL15" i="10"/>
  <c r="AL6" i="10"/>
  <c r="AL3" i="10"/>
  <c r="AL7" i="10"/>
  <c r="AL16" i="10"/>
  <c r="AL18" i="10"/>
  <c r="AL12" i="10"/>
  <c r="AL4" i="10"/>
  <c r="AL17" i="10"/>
  <c r="AL19" i="10"/>
  <c r="AH20" i="10"/>
  <c r="AL5" i="10"/>
  <c r="AW3" i="10" l="1"/>
  <c r="AU4" i="10"/>
  <c r="AW15" i="10"/>
  <c r="AV16" i="10"/>
  <c r="AW7" i="10"/>
  <c r="AU11" i="10"/>
  <c r="AY13" i="10"/>
  <c r="AV18" i="10"/>
  <c r="AU5" i="10"/>
  <c r="AU6" i="10"/>
  <c r="AW6" i="10"/>
  <c r="AV12" i="10"/>
  <c r="AV6" i="10"/>
  <c r="AU8" i="10"/>
  <c r="AW17" i="10"/>
  <c r="AW4" i="10"/>
  <c r="AW14" i="10"/>
  <c r="AW16" i="10"/>
  <c r="AU9" i="10"/>
  <c r="AU17" i="10"/>
  <c r="AW19" i="10"/>
  <c r="AV17" i="10"/>
  <c r="AV19" i="10"/>
  <c r="AW5" i="10"/>
  <c r="AV3" i="10"/>
  <c r="AW12" i="10"/>
  <c r="AQ20" i="10"/>
  <c r="AW10" i="10"/>
  <c r="AU14" i="10"/>
  <c r="AV11" i="10"/>
  <c r="AU16" i="10"/>
  <c r="AV10" i="10"/>
  <c r="BA13" i="10"/>
  <c r="AW18" i="10"/>
  <c r="AW8" i="10"/>
  <c r="AV14" i="10"/>
  <c r="AV8" i="10"/>
  <c r="AU10" i="10"/>
  <c r="AU19" i="10"/>
  <c r="AV5" i="10"/>
  <c r="AZ13" i="10"/>
  <c r="AV7" i="10"/>
  <c r="AV9" i="10"/>
  <c r="AU12" i="10"/>
  <c r="AW11" i="10"/>
  <c r="AS20" i="10"/>
  <c r="AU3" i="10"/>
  <c r="AR20" i="10"/>
  <c r="AU15" i="10"/>
  <c r="AV4" i="10"/>
  <c r="AV15" i="10"/>
  <c r="AW9" i="10"/>
  <c r="AU18" i="10"/>
  <c r="AU7" i="10"/>
  <c r="AP9" i="10"/>
  <c r="AP10" i="10"/>
  <c r="AP15" i="10"/>
  <c r="AP4" i="10"/>
  <c r="AP7" i="10"/>
  <c r="AL20" i="10"/>
  <c r="AP3" i="10"/>
  <c r="AP19" i="10"/>
  <c r="AP14" i="10"/>
  <c r="AT13" i="10"/>
  <c r="AP18" i="10"/>
  <c r="AP17" i="10"/>
  <c r="AP12" i="10"/>
  <c r="AP5" i="10"/>
  <c r="AP8" i="10"/>
  <c r="AP11" i="10"/>
  <c r="AP16" i="10"/>
  <c r="AP6" i="10"/>
  <c r="BE13" i="10" l="1"/>
  <c r="AZ14" i="10"/>
  <c r="AZ8" i="10"/>
  <c r="BA9" i="10"/>
  <c r="AY5" i="10"/>
  <c r="BA11" i="10"/>
  <c r="AZ6" i="10"/>
  <c r="AV20" i="10"/>
  <c r="AY10" i="10"/>
  <c r="AY18" i="10"/>
  <c r="BA12" i="10"/>
  <c r="BA15" i="10"/>
  <c r="BA18" i="10"/>
  <c r="AY15" i="10"/>
  <c r="AY16" i="10"/>
  <c r="AZ5" i="10"/>
  <c r="AY11" i="10"/>
  <c r="BA6" i="10"/>
  <c r="BD13" i="10"/>
  <c r="AY17" i="10"/>
  <c r="AZ15" i="10"/>
  <c r="AZ17" i="10"/>
  <c r="AZ4" i="10"/>
  <c r="BA19" i="10"/>
  <c r="BA4" i="10"/>
  <c r="AY8" i="10"/>
  <c r="AY12" i="10"/>
  <c r="BA16" i="10"/>
  <c r="AY14" i="10"/>
  <c r="AZ9" i="10"/>
  <c r="AY7" i="10"/>
  <c r="AZ16" i="10"/>
  <c r="BA14" i="10"/>
  <c r="BA5" i="10"/>
  <c r="AY19" i="10"/>
  <c r="BA3" i="10"/>
  <c r="AY9" i="10"/>
  <c r="AY4" i="10"/>
  <c r="AZ18" i="10"/>
  <c r="BC13" i="10"/>
  <c r="AZ19" i="10"/>
  <c r="BA8" i="10"/>
  <c r="AZ7" i="10"/>
  <c r="AZ3" i="10"/>
  <c r="AY6" i="10"/>
  <c r="AZ11" i="10"/>
  <c r="AW20" i="10"/>
  <c r="BA17" i="10"/>
  <c r="BA10" i="10"/>
  <c r="AU20" i="10"/>
  <c r="AZ10" i="10"/>
  <c r="BA7" i="10"/>
  <c r="AY3" i="10"/>
  <c r="AZ12" i="10"/>
  <c r="BE16" i="10"/>
  <c r="AT8" i="10"/>
  <c r="BD9" i="10"/>
  <c r="AT19" i="10"/>
  <c r="BD18" i="10"/>
  <c r="AT18" i="10"/>
  <c r="BI13" i="10"/>
  <c r="AT11" i="10"/>
  <c r="AT4" i="10"/>
  <c r="BG13" i="10"/>
  <c r="BD14" i="10"/>
  <c r="AT17" i="10"/>
  <c r="AT6" i="10"/>
  <c r="BH13" i="10"/>
  <c r="BD5" i="10"/>
  <c r="AT15" i="10"/>
  <c r="AT12" i="10"/>
  <c r="BE11" i="10"/>
  <c r="AT7" i="10"/>
  <c r="BE8" i="10"/>
  <c r="BE4" i="10"/>
  <c r="BD8" i="10"/>
  <c r="AT5" i="10"/>
  <c r="AT10" i="10"/>
  <c r="AT3" i="10"/>
  <c r="AT14" i="10"/>
  <c r="AP20" i="10"/>
  <c r="AX13" i="10"/>
  <c r="AT16" i="10"/>
  <c r="BD19" i="10"/>
  <c r="AT9" i="10"/>
  <c r="BE9" i="10"/>
  <c r="BD6" i="10" l="1"/>
  <c r="BE7" i="10"/>
  <c r="BE3" i="10"/>
  <c r="BE18" i="10"/>
  <c r="BD11" i="10"/>
  <c r="BE12" i="10"/>
  <c r="BD17" i="10"/>
  <c r="BD15" i="10"/>
  <c r="BE14" i="10"/>
  <c r="BE15" i="10"/>
  <c r="BE5" i="10"/>
  <c r="BD7" i="10"/>
  <c r="BE17" i="10"/>
  <c r="BD4" i="10"/>
  <c r="BD3" i="10"/>
  <c r="BD12" i="10"/>
  <c r="BE6" i="10"/>
  <c r="BD16" i="10"/>
  <c r="BC18" i="10"/>
  <c r="BD10" i="10"/>
  <c r="BC3" i="10"/>
  <c r="BC6" i="10"/>
  <c r="BC7" i="10"/>
  <c r="BC5" i="10"/>
  <c r="BC12" i="10"/>
  <c r="BC16" i="10"/>
  <c r="BC15" i="10"/>
  <c r="BC17" i="10"/>
  <c r="BE19" i="10"/>
  <c r="BC19" i="10"/>
  <c r="BC10" i="10"/>
  <c r="BC11" i="10"/>
  <c r="BA20" i="10"/>
  <c r="BC14" i="10"/>
  <c r="AZ20" i="10"/>
  <c r="BC9" i="10"/>
  <c r="BC8" i="10"/>
  <c r="BC4" i="10"/>
  <c r="BE10" i="10"/>
  <c r="AY20" i="10"/>
  <c r="BI15" i="10"/>
  <c r="BI3" i="10"/>
  <c r="BH8" i="10"/>
  <c r="BI6" i="10"/>
  <c r="AT20" i="10"/>
  <c r="BI18" i="10"/>
  <c r="BH15" i="10"/>
  <c r="BI19" i="10"/>
  <c r="BH3" i="10"/>
  <c r="BH9" i="10"/>
  <c r="AX12" i="10"/>
  <c r="BH19" i="10"/>
  <c r="AX16" i="10"/>
  <c r="AX19" i="10"/>
  <c r="AX3" i="10"/>
  <c r="AX4" i="10"/>
  <c r="AX14" i="10"/>
  <c r="BH4" i="10"/>
  <c r="BH5" i="10"/>
  <c r="AX9" i="10"/>
  <c r="BI11" i="10"/>
  <c r="AX6" i="10"/>
  <c r="BH16" i="10"/>
  <c r="BI4" i="10"/>
  <c r="BI5" i="10"/>
  <c r="BI17" i="10"/>
  <c r="BH11" i="10"/>
  <c r="BH14" i="10"/>
  <c r="BH17" i="10"/>
  <c r="BB13" i="10"/>
  <c r="AX10" i="10"/>
  <c r="BH7" i="10"/>
  <c r="BL13" i="10"/>
  <c r="BH10" i="10"/>
  <c r="BI9" i="10"/>
  <c r="BI7" i="10"/>
  <c r="BI10" i="10"/>
  <c r="BH12" i="10"/>
  <c r="AX17" i="10"/>
  <c r="AX15" i="10"/>
  <c r="BI14" i="10"/>
  <c r="BI12" i="10"/>
  <c r="BI16" i="10"/>
  <c r="BI8" i="10"/>
  <c r="BH18" i="10"/>
  <c r="AX8" i="10"/>
  <c r="AX7" i="10"/>
  <c r="AX5" i="10"/>
  <c r="BG3" i="10"/>
  <c r="BH6" i="10"/>
  <c r="AX18" i="10"/>
  <c r="AX11" i="10"/>
  <c r="BM13" i="10" l="1"/>
  <c r="BG11" i="10"/>
  <c r="BG16" i="10"/>
  <c r="BE20" i="10"/>
  <c r="BG14" i="10"/>
  <c r="BG8" i="10"/>
  <c r="BG12" i="10"/>
  <c r="BG7" i="10"/>
  <c r="BG10" i="10"/>
  <c r="BG19" i="10"/>
  <c r="BG5" i="10"/>
  <c r="BG4" i="10"/>
  <c r="BG15" i="10"/>
  <c r="BG18" i="10"/>
  <c r="BG17" i="10"/>
  <c r="BD20" i="10"/>
  <c r="BG9" i="10"/>
  <c r="BG6" i="10"/>
  <c r="BK13" i="10"/>
  <c r="BC20" i="10"/>
  <c r="BL19" i="10"/>
  <c r="BB14" i="10"/>
  <c r="BB5" i="10"/>
  <c r="BB17" i="10"/>
  <c r="BL8" i="10"/>
  <c r="BB10" i="10"/>
  <c r="BB12" i="10"/>
  <c r="BL3" i="10"/>
  <c r="BB8" i="10"/>
  <c r="BL9" i="10"/>
  <c r="BL10" i="10"/>
  <c r="BL16" i="10"/>
  <c r="BL6" i="10"/>
  <c r="BL5" i="10"/>
  <c r="BB15" i="10"/>
  <c r="BH20" i="10"/>
  <c r="BB7" i="10"/>
  <c r="BF13" i="10"/>
  <c r="BB19" i="10"/>
  <c r="BB3" i="10"/>
  <c r="BI20" i="10"/>
  <c r="BL12" i="10"/>
  <c r="BL7" i="10"/>
  <c r="BL11" i="10"/>
  <c r="BL14" i="10"/>
  <c r="BB11" i="10"/>
  <c r="BL4" i="10"/>
  <c r="BL18" i="10"/>
  <c r="BB6" i="10"/>
  <c r="BB16" i="10"/>
  <c r="AX20" i="10"/>
  <c r="BB18" i="10"/>
  <c r="BB9" i="10"/>
  <c r="BB4" i="10"/>
  <c r="BL15" i="10"/>
  <c r="BL17" i="10"/>
  <c r="BM8" i="10" l="1"/>
  <c r="BM11" i="10"/>
  <c r="BM15" i="10"/>
  <c r="BM5" i="10"/>
  <c r="BM19" i="10"/>
  <c r="BM10" i="10"/>
  <c r="BM3" i="10"/>
  <c r="BM6" i="10"/>
  <c r="BM4" i="10"/>
  <c r="BM7" i="10"/>
  <c r="BM18" i="10"/>
  <c r="BM16" i="10"/>
  <c r="BM17" i="10"/>
  <c r="BM14" i="10"/>
  <c r="BM12" i="10"/>
  <c r="BM9" i="10"/>
  <c r="BG20" i="10"/>
  <c r="BK16" i="10"/>
  <c r="BK12" i="10"/>
  <c r="BK4" i="10"/>
  <c r="BK5" i="10"/>
  <c r="BK18" i="10"/>
  <c r="BK15" i="10"/>
  <c r="BK7" i="10"/>
  <c r="BK9" i="10"/>
  <c r="BK11" i="10"/>
  <c r="BK14" i="10"/>
  <c r="BK17" i="10"/>
  <c r="BK19" i="10"/>
  <c r="BK6" i="10"/>
  <c r="BK8" i="10"/>
  <c r="BK3" i="10"/>
  <c r="BK10" i="10"/>
  <c r="BF14" i="10"/>
  <c r="BL20" i="10"/>
  <c r="BF8" i="10"/>
  <c r="BF19" i="10"/>
  <c r="BF4" i="10"/>
  <c r="BF12" i="10"/>
  <c r="BF5" i="10"/>
  <c r="BF9" i="10"/>
  <c r="BF17" i="10"/>
  <c r="BF18" i="10"/>
  <c r="BF16" i="10"/>
  <c r="BF6" i="10"/>
  <c r="BF10" i="10"/>
  <c r="BF15" i="10"/>
  <c r="BF11" i="10"/>
  <c r="BB20" i="10"/>
  <c r="BF7" i="10"/>
  <c r="BF3" i="10"/>
  <c r="BM20" i="10" l="1"/>
  <c r="BJ13" i="10"/>
  <c r="BK20" i="10"/>
  <c r="BJ19" i="10"/>
  <c r="BJ16" i="10"/>
  <c r="BJ18" i="10"/>
  <c r="BJ6" i="10"/>
  <c r="BJ14" i="10"/>
  <c r="BJ11" i="10"/>
  <c r="BJ5" i="10"/>
  <c r="BJ7" i="10"/>
  <c r="BJ12" i="10"/>
  <c r="BF20" i="10"/>
  <c r="BJ15" i="10"/>
  <c r="BJ17" i="10" l="1"/>
  <c r="BJ4" i="10"/>
  <c r="BJ8" i="10"/>
  <c r="BJ10" i="10"/>
  <c r="BJ3" i="10"/>
  <c r="BJ9" i="10"/>
  <c r="BJ20" i="10" l="1"/>
  <c r="C21" i="10" l="1"/>
  <c r="AC21" i="10"/>
  <c r="X21" i="10"/>
  <c r="W21" i="10"/>
  <c r="AA21" i="10"/>
  <c r="E21" i="10"/>
  <c r="D21" i="10"/>
  <c r="T21" i="10"/>
  <c r="AB21" i="10"/>
  <c r="R21" i="10"/>
  <c r="V21" i="10"/>
  <c r="F21" i="10" l="1"/>
  <c r="U21" i="10"/>
  <c r="M21" i="10"/>
  <c r="O21" i="10"/>
  <c r="B21" i="10"/>
  <c r="J21" i="10"/>
  <c r="K21" i="10"/>
  <c r="G21" i="10"/>
  <c r="H21" i="10"/>
  <c r="I21" i="10"/>
  <c r="AF21" i="10"/>
  <c r="S21" i="10"/>
  <c r="L21" i="10"/>
  <c r="AE21" i="10"/>
  <c r="Q21" i="10"/>
  <c r="Y21" i="10"/>
  <c r="P21" i="10"/>
  <c r="N21" i="10"/>
  <c r="AG21" i="10"/>
  <c r="Z21" i="10"/>
  <c r="AK21" i="10" l="1"/>
  <c r="AJ21" i="10"/>
  <c r="AI21" i="10"/>
  <c r="AD21" i="10"/>
  <c r="AM21" i="10" l="1"/>
  <c r="AO21" i="10"/>
  <c r="AN21" i="10"/>
  <c r="AH21" i="10"/>
  <c r="AQ21" i="10" l="1"/>
  <c r="AR21" i="10"/>
  <c r="AS21" i="10"/>
  <c r="AL21" i="10"/>
  <c r="AW21" i="10" l="1"/>
  <c r="AV21" i="10"/>
  <c r="AU21" i="10"/>
  <c r="AP21" i="10"/>
  <c r="AZ21" i="10" l="1"/>
  <c r="AY21" i="10"/>
  <c r="BA21" i="10"/>
  <c r="BD21" i="10"/>
  <c r="AT21" i="10"/>
  <c r="BE21" i="10"/>
  <c r="BC21" i="10" l="1"/>
  <c r="BH21" i="10"/>
  <c r="BI21" i="10"/>
  <c r="AX21" i="10"/>
  <c r="BG21" i="10" l="1"/>
  <c r="BB21" i="10"/>
  <c r="BL21" i="10"/>
  <c r="BM21" i="10" l="1"/>
  <c r="BK21" i="10"/>
  <c r="BF21" i="10"/>
  <c r="BJ21" i="10" l="1"/>
  <c r="W22" i="10" l="1"/>
  <c r="U22" i="10"/>
  <c r="D22" i="10"/>
  <c r="C22" i="10"/>
  <c r="AB22" i="10"/>
  <c r="AA22" i="10"/>
  <c r="AC22" i="10"/>
  <c r="I22" i="10"/>
  <c r="K22" i="10"/>
  <c r="V22" i="10"/>
  <c r="P22" i="10" l="1"/>
  <c r="F22" i="10"/>
  <c r="Y22" i="10"/>
  <c r="Q22" i="10"/>
  <c r="T22" i="10"/>
  <c r="J22" i="10"/>
  <c r="H22" i="10"/>
  <c r="N22" i="10"/>
  <c r="X22" i="10"/>
  <c r="R22" i="10"/>
  <c r="L22" i="10"/>
  <c r="O22" i="10"/>
  <c r="S22" i="10"/>
  <c r="AF22" i="10"/>
  <c r="E22" i="10"/>
  <c r="B22" i="10"/>
  <c r="M22" i="10"/>
  <c r="G22" i="10"/>
  <c r="AG22" i="10"/>
  <c r="AE22" i="10"/>
  <c r="Z22" i="10"/>
  <c r="AJ22" i="10" l="1"/>
  <c r="AI22" i="10"/>
  <c r="AK22" i="10"/>
  <c r="AD22" i="10"/>
  <c r="AN22" i="10" l="1"/>
  <c r="AO22" i="10"/>
  <c r="AM22" i="10"/>
  <c r="AH22" i="10"/>
  <c r="AR22" i="10" l="1"/>
  <c r="AQ22" i="10"/>
  <c r="AS22" i="10"/>
  <c r="AL22" i="10"/>
  <c r="AV22" i="10" l="1"/>
  <c r="AU22" i="10"/>
  <c r="AW22" i="10"/>
  <c r="AP22" i="10"/>
  <c r="AZ22" i="10" l="1"/>
  <c r="BA22" i="10"/>
  <c r="AY22" i="10"/>
  <c r="BD22" i="10"/>
  <c r="AT22" i="10"/>
  <c r="BE22" i="10" l="1"/>
  <c r="BC22" i="10"/>
  <c r="BI22" i="10"/>
  <c r="AX22" i="10"/>
  <c r="BH22" i="10"/>
  <c r="BG22" i="10"/>
  <c r="BL22" i="10" l="1"/>
  <c r="BB22" i="10"/>
  <c r="BM22" i="10" l="1"/>
  <c r="BK22" i="10"/>
  <c r="BF22" i="10"/>
  <c r="BJ22" i="10" l="1"/>
  <c r="AC20" i="3" l="1"/>
  <c r="BG20" i="3"/>
  <c r="X20" i="3"/>
  <c r="U20" i="3"/>
  <c r="AO20" i="3"/>
  <c r="I20" i="3"/>
  <c r="AI20" i="3"/>
  <c r="P20" i="3"/>
  <c r="BD20" i="3"/>
  <c r="AS20" i="3" l="1"/>
  <c r="K20" i="3"/>
  <c r="BE20" i="3"/>
  <c r="AV20" i="3"/>
  <c r="AA20" i="3"/>
  <c r="BM20" i="3"/>
  <c r="S20" i="3"/>
  <c r="BK20" i="3"/>
  <c r="BH20" i="3"/>
  <c r="AQ20" i="3"/>
  <c r="O20" i="3"/>
  <c r="AF20" i="3"/>
  <c r="H20" i="3"/>
  <c r="AB20" i="3"/>
  <c r="AM20" i="3"/>
  <c r="AU20" i="3"/>
  <c r="L20" i="3"/>
  <c r="AJ20" i="3"/>
  <c r="BQ20" i="3"/>
  <c r="T20" i="3"/>
  <c r="BL20" i="3"/>
  <c r="AN20" i="3"/>
  <c r="AY20" i="3"/>
  <c r="M20" i="3"/>
  <c r="AG20" i="3"/>
  <c r="BI20" i="3"/>
  <c r="BC20" i="3"/>
  <c r="G20" i="3"/>
  <c r="BO20" i="3"/>
  <c r="W20" i="3"/>
  <c r="AE20" i="3"/>
  <c r="AW20" i="3"/>
  <c r="Q20" i="3"/>
  <c r="AR20" i="3"/>
  <c r="BA20" i="3"/>
  <c r="BP20" i="3"/>
  <c r="Y20" i="3"/>
  <c r="AK20" i="3"/>
  <c r="AZ20" i="3"/>
  <c r="AQ28" i="3"/>
  <c r="X28" i="3"/>
  <c r="BE28" i="3"/>
  <c r="P28" i="3"/>
  <c r="AA28" i="3"/>
  <c r="AF28" i="3"/>
  <c r="AG28" i="3"/>
  <c r="L28" i="3"/>
  <c r="AW28" i="3" l="1"/>
  <c r="BL28" i="3"/>
  <c r="O28" i="3"/>
  <c r="S28" i="3"/>
  <c r="AO28" i="3"/>
  <c r="BC28" i="3"/>
  <c r="AJ28" i="3"/>
  <c r="AU28" i="3"/>
  <c r="BQ28" i="3"/>
  <c r="AN28" i="3"/>
  <c r="U28" i="3"/>
  <c r="BD28" i="3"/>
  <c r="AE28" i="3"/>
  <c r="AV28" i="3"/>
  <c r="H28" i="3"/>
  <c r="BK28" i="3"/>
  <c r="AC28" i="3"/>
  <c r="BI28" i="3"/>
  <c r="Y28" i="3"/>
  <c r="AS28" i="3"/>
  <c r="I28" i="3"/>
  <c r="T28" i="3"/>
  <c r="AM28" i="3"/>
  <c r="BO28" i="3"/>
  <c r="BA28" i="3"/>
  <c r="M28" i="3"/>
  <c r="BP28" i="3"/>
  <c r="AB28" i="3"/>
  <c r="AI28" i="3"/>
  <c r="AZ28" i="3"/>
  <c r="AY28" i="3"/>
  <c r="G28" i="3"/>
  <c r="BH28" i="3"/>
  <c r="BM28" i="3"/>
  <c r="AK28" i="3"/>
  <c r="AR28" i="3"/>
  <c r="W28" i="3"/>
  <c r="K28" i="3"/>
  <c r="BG28" i="3"/>
  <c r="Q28" i="3"/>
  <c r="BJ28" i="3"/>
  <c r="V28" i="3"/>
  <c r="N28" i="3"/>
  <c r="BB28" i="3"/>
  <c r="AD28" i="3" l="1"/>
  <c r="J28" i="3"/>
  <c r="AH28" i="3"/>
  <c r="AT28" i="3"/>
  <c r="AP28" i="3"/>
  <c r="AL28" i="3"/>
  <c r="AX28" i="3"/>
  <c r="BN28" i="3"/>
  <c r="BF28" i="3"/>
  <c r="R28" i="3"/>
  <c r="Z28" i="3"/>
  <c r="F28" i="3"/>
  <c r="J20" i="3" l="1"/>
  <c r="AD20" i="3"/>
  <c r="AT20" i="3"/>
  <c r="AX20" i="3"/>
  <c r="V20" i="3"/>
  <c r="F20" i="3"/>
  <c r="N20" i="3"/>
  <c r="AH20" i="3"/>
  <c r="AL20" i="3"/>
  <c r="BB20" i="3"/>
  <c r="R20" i="3"/>
  <c r="BJ20" i="3"/>
  <c r="BF20" i="3"/>
  <c r="Z20" i="3"/>
  <c r="BN20" i="3"/>
  <c r="AP20" i="3"/>
  <c r="L26" i="4" l="1"/>
  <c r="U26" i="4"/>
  <c r="P26" i="4" l="1"/>
  <c r="S26" i="4"/>
  <c r="X26" i="4"/>
  <c r="W26" i="4"/>
  <c r="Y26" i="4"/>
  <c r="H26" i="4"/>
  <c r="G26" i="4"/>
  <c r="AB26" i="4"/>
  <c r="AA26" i="4"/>
  <c r="M26" i="4"/>
  <c r="AC26" i="4"/>
  <c r="I26" i="4"/>
  <c r="Q26" i="4"/>
  <c r="K26" i="4"/>
  <c r="T26" i="4"/>
  <c r="O26" i="4"/>
  <c r="AK26" i="4"/>
  <c r="AD26" i="4"/>
  <c r="F26" i="4" l="1"/>
  <c r="N26" i="4"/>
  <c r="AF26" i="4"/>
  <c r="J26" i="4"/>
  <c r="R26" i="4"/>
  <c r="AG26" i="4"/>
  <c r="AE26" i="4"/>
  <c r="AJ26" i="4"/>
  <c r="AO26" i="4"/>
  <c r="AH26" i="4"/>
  <c r="V26" i="4" l="1"/>
  <c r="Z26" i="4"/>
  <c r="AI26" i="4"/>
  <c r="AN26" i="4"/>
  <c r="AM26" i="4"/>
  <c r="AS26" i="4"/>
  <c r="AL26" i="4"/>
  <c r="AQ26" i="4" l="1"/>
  <c r="AR26" i="4"/>
  <c r="AU26" i="4"/>
  <c r="AP26" i="4"/>
  <c r="AV26" i="4" l="1"/>
  <c r="AW26" i="4"/>
  <c r="AZ26" i="4"/>
  <c r="AT26" i="4"/>
  <c r="AY26" i="4" l="1"/>
  <c r="BA26" i="4"/>
  <c r="BC26" i="4"/>
  <c r="BD26" i="4"/>
  <c r="AX26" i="4"/>
  <c r="BE26" i="4" l="1"/>
  <c r="BG26" i="4"/>
  <c r="BH26" i="4"/>
  <c r="BI26" i="4"/>
  <c r="BB26" i="4"/>
  <c r="BF26" i="4" l="1"/>
  <c r="BM26" i="4"/>
  <c r="BK26" i="4" l="1"/>
  <c r="BL26" i="4"/>
  <c r="BJ26" i="4"/>
  <c r="BP26" i="4" l="1"/>
  <c r="BO26" i="4"/>
  <c r="BN26" i="4"/>
  <c r="BQ26" i="4" l="1"/>
  <c r="AJ25" i="4" l="1"/>
  <c r="AK25" i="4"/>
  <c r="I25" i="4"/>
  <c r="AI23" i="4"/>
  <c r="U25" i="4"/>
  <c r="K25" i="4" l="1"/>
  <c r="AA25" i="4"/>
  <c r="AE25" i="4"/>
  <c r="S25" i="4"/>
  <c r="Q25" i="4"/>
  <c r="L25" i="4"/>
  <c r="AJ22" i="4"/>
  <c r="AN25" i="4"/>
  <c r="T25" i="4"/>
  <c r="G25" i="4"/>
  <c r="O25" i="4"/>
  <c r="Y25" i="4"/>
  <c r="W25" i="4"/>
  <c r="AI25" i="4"/>
  <c r="AO25" i="4"/>
  <c r="AM25" i="4"/>
  <c r="X25" i="4"/>
  <c r="M25" i="4"/>
  <c r="P25" i="4"/>
  <c r="H25" i="4"/>
  <c r="AM22" i="4"/>
  <c r="H22" i="4"/>
  <c r="AS25" i="4"/>
  <c r="P22" i="4"/>
  <c r="AN22" i="4"/>
  <c r="AQ25" i="4"/>
  <c r="AR25" i="4"/>
  <c r="AO22" i="4"/>
  <c r="AK23" i="4"/>
  <c r="AI22" i="4"/>
  <c r="AJ23" i="4"/>
  <c r="S22" i="4"/>
  <c r="AM23" i="4"/>
  <c r="F25" i="4"/>
  <c r="I23" i="4"/>
  <c r="AJ19" i="4"/>
  <c r="J25" i="4"/>
  <c r="O23" i="4" l="1"/>
  <c r="X23" i="4"/>
  <c r="R25" i="4"/>
  <c r="AI20" i="4"/>
  <c r="G22" i="4"/>
  <c r="I22" i="4"/>
  <c r="H23" i="4"/>
  <c r="K22" i="4"/>
  <c r="Y23" i="4"/>
  <c r="Y22" i="4"/>
  <c r="AD25" i="4"/>
  <c r="X22" i="4"/>
  <c r="L23" i="4"/>
  <c r="AC22" i="4"/>
  <c r="V25" i="4"/>
  <c r="S23" i="4"/>
  <c r="T23" i="4"/>
  <c r="AA22" i="4"/>
  <c r="M23" i="4"/>
  <c r="AA23" i="4"/>
  <c r="AC23" i="4"/>
  <c r="P23" i="4"/>
  <c r="AH25" i="4"/>
  <c r="AB23" i="4"/>
  <c r="T22" i="4"/>
  <c r="O22" i="4"/>
  <c r="AB25" i="4"/>
  <c r="AF25" i="4"/>
  <c r="AO23" i="4"/>
  <c r="AC25" i="4"/>
  <c r="AG25" i="4"/>
  <c r="M22" i="4"/>
  <c r="AG22" i="4"/>
  <c r="AK22" i="4"/>
  <c r="W22" i="4"/>
  <c r="Q23" i="4"/>
  <c r="AG23" i="4"/>
  <c r="Q22" i="4"/>
  <c r="L22" i="4"/>
  <c r="AF23" i="4"/>
  <c r="G23" i="4"/>
  <c r="U22" i="4"/>
  <c r="U23" i="4"/>
  <c r="W23" i="4"/>
  <c r="N25" i="4"/>
  <c r="Z25" i="4"/>
  <c r="AE23" i="4"/>
  <c r="AN23" i="4"/>
  <c r="AE22" i="4"/>
  <c r="K23" i="4"/>
  <c r="AL25" i="4"/>
  <c r="AR22" i="4"/>
  <c r="AQ23" i="4"/>
  <c r="AM19" i="4"/>
  <c r="AN19" i="4"/>
  <c r="AS23" i="4"/>
  <c r="AJ20" i="4"/>
  <c r="AQ22" i="4"/>
  <c r="AU25" i="4"/>
  <c r="AR23" i="4"/>
  <c r="AV25" i="4"/>
  <c r="AW25" i="4"/>
  <c r="AM20" i="4"/>
  <c r="H19" i="4"/>
  <c r="AO19" i="4"/>
  <c r="AS22" i="4"/>
  <c r="AH22" i="4"/>
  <c r="Z23" i="4" l="1"/>
  <c r="J22" i="4"/>
  <c r="T20" i="4"/>
  <c r="G20" i="4"/>
  <c r="AB19" i="4"/>
  <c r="G19" i="4"/>
  <c r="U20" i="4"/>
  <c r="R23" i="4"/>
  <c r="AA20" i="4"/>
  <c r="AN20" i="4"/>
  <c r="H20" i="4"/>
  <c r="R22" i="4"/>
  <c r="Q19" i="4"/>
  <c r="AG20" i="4"/>
  <c r="AB20" i="4"/>
  <c r="T19" i="4"/>
  <c r="Y20" i="4"/>
  <c r="Z22" i="4"/>
  <c r="L19" i="4"/>
  <c r="K20" i="4"/>
  <c r="I20" i="4"/>
  <c r="S20" i="4"/>
  <c r="I19" i="4"/>
  <c r="AO20" i="4"/>
  <c r="K19" i="4"/>
  <c r="F22" i="4"/>
  <c r="S19" i="4"/>
  <c r="M20" i="4"/>
  <c r="U19" i="4"/>
  <c r="X20" i="4"/>
  <c r="M19" i="4"/>
  <c r="X19" i="4"/>
  <c r="Y19" i="4"/>
  <c r="F23" i="4"/>
  <c r="AH23" i="4"/>
  <c r="AK20" i="4"/>
  <c r="O19" i="4"/>
  <c r="N22" i="4"/>
  <c r="AF19" i="4"/>
  <c r="V23" i="4"/>
  <c r="W19" i="4"/>
  <c r="W20" i="4"/>
  <c r="AD22" i="4"/>
  <c r="AB22" i="4"/>
  <c r="AF22" i="4"/>
  <c r="J23" i="4"/>
  <c r="AF20" i="4"/>
  <c r="P19" i="4"/>
  <c r="AD23" i="4"/>
  <c r="AE20" i="4"/>
  <c r="P20" i="4"/>
  <c r="Q20" i="4"/>
  <c r="AC19" i="4"/>
  <c r="L20" i="4"/>
  <c r="V22" i="4"/>
  <c r="O20" i="4"/>
  <c r="N23" i="4"/>
  <c r="AC20" i="4"/>
  <c r="AA19" i="4"/>
  <c r="AL23" i="4"/>
  <c r="BA25" i="4"/>
  <c r="AP25" i="4"/>
  <c r="AR20" i="4"/>
  <c r="AH19" i="4"/>
  <c r="AQ20" i="4"/>
  <c r="AS20" i="4"/>
  <c r="AQ19" i="4"/>
  <c r="AW22" i="4"/>
  <c r="AR19" i="4"/>
  <c r="AL22" i="4"/>
  <c r="AV22" i="4"/>
  <c r="AU23" i="4"/>
  <c r="AY25" i="4"/>
  <c r="AW23" i="4"/>
  <c r="AU22" i="4"/>
  <c r="AZ25" i="4"/>
  <c r="AV23" i="4"/>
  <c r="AS19" i="4"/>
  <c r="N20" i="4"/>
  <c r="AH20" i="4"/>
  <c r="N19" i="4" l="1"/>
  <c r="F20" i="4"/>
  <c r="V20" i="4"/>
  <c r="AE19" i="4"/>
  <c r="AI19" i="4"/>
  <c r="J19" i="4"/>
  <c r="R19" i="4"/>
  <c r="AG19" i="4"/>
  <c r="AK19" i="4"/>
  <c r="F19" i="4"/>
  <c r="R20" i="4"/>
  <c r="V19" i="4"/>
  <c r="J20" i="4"/>
  <c r="BC25" i="4"/>
  <c r="AP23" i="4"/>
  <c r="AP22" i="4"/>
  <c r="AW20" i="4"/>
  <c r="AT25" i="4"/>
  <c r="AZ22" i="4"/>
  <c r="BD25" i="4"/>
  <c r="AV20" i="4"/>
  <c r="AL19" i="4"/>
  <c r="BA22" i="4"/>
  <c r="BE25" i="4"/>
  <c r="AU20" i="4"/>
  <c r="AY22" i="4"/>
  <c r="BA23" i="4"/>
  <c r="AW19" i="4"/>
  <c r="AV19" i="4"/>
  <c r="AY23" i="4"/>
  <c r="AU19" i="4"/>
  <c r="AZ23" i="4"/>
  <c r="AL20" i="4"/>
  <c r="Z20" i="4" l="1"/>
  <c r="AD20" i="4"/>
  <c r="Z19" i="4"/>
  <c r="AD19" i="4"/>
  <c r="AT23" i="4"/>
  <c r="BD22" i="4"/>
  <c r="BE22" i="4"/>
  <c r="AZ19" i="4"/>
  <c r="AY20" i="4"/>
  <c r="BA19" i="4"/>
  <c r="AP20" i="4"/>
  <c r="BH25" i="4"/>
  <c r="AY19" i="4"/>
  <c r="BE23" i="4"/>
  <c r="AX25" i="4"/>
  <c r="BG25" i="4"/>
  <c r="AP19" i="4"/>
  <c r="AT22" i="4"/>
  <c r="BC23" i="4"/>
  <c r="BI25" i="4"/>
  <c r="AZ20" i="4"/>
  <c r="BC22" i="4"/>
  <c r="BD23" i="4"/>
  <c r="BA20" i="4"/>
  <c r="BC19" i="4" l="1"/>
  <c r="AX23" i="4"/>
  <c r="BM25" i="4"/>
  <c r="AT20" i="4"/>
  <c r="BL25" i="4"/>
  <c r="BE19" i="4"/>
  <c r="BD19" i="4"/>
  <c r="BC20" i="4"/>
  <c r="BE20" i="4"/>
  <c r="AX22" i="4"/>
  <c r="BI22" i="4"/>
  <c r="AT19" i="4"/>
  <c r="BB25" i="4"/>
  <c r="BD20" i="4"/>
  <c r="BK25" i="4"/>
  <c r="BH23" i="4"/>
  <c r="BI23" i="4"/>
  <c r="BG23" i="4"/>
  <c r="BG22" i="4"/>
  <c r="BH22" i="4"/>
  <c r="BB22" i="4" l="1"/>
  <c r="BO25" i="4"/>
  <c r="BF25" i="4"/>
  <c r="BP25" i="4"/>
  <c r="AX20" i="4"/>
  <c r="BB23" i="4"/>
  <c r="BL23" i="4"/>
  <c r="BM23" i="4"/>
  <c r="AX19" i="4"/>
  <c r="BK23" i="4"/>
  <c r="BI19" i="4"/>
  <c r="BH20" i="4"/>
  <c r="BG19" i="4"/>
  <c r="BM22" i="4"/>
  <c r="BK22" i="4"/>
  <c r="BG20" i="4"/>
  <c r="BH19" i="4"/>
  <c r="BL22" i="4"/>
  <c r="BI20" i="4"/>
  <c r="BQ25" i="4" l="1"/>
  <c r="BF22" i="4"/>
  <c r="BO23" i="4"/>
  <c r="BK20" i="4"/>
  <c r="BO22" i="4"/>
  <c r="BB20" i="4"/>
  <c r="BL20" i="4"/>
  <c r="BB19" i="4"/>
  <c r="BP22" i="4"/>
  <c r="BL19" i="4"/>
  <c r="BF23" i="4"/>
  <c r="BJ25" i="4"/>
  <c r="BK19" i="4"/>
  <c r="BM20" i="4"/>
  <c r="BM19" i="4"/>
  <c r="BP23" i="4"/>
  <c r="BQ22" i="4" l="1"/>
  <c r="BQ23" i="4"/>
  <c r="BF19" i="4"/>
  <c r="BJ22" i="4"/>
  <c r="BF20" i="4"/>
  <c r="BJ23" i="4"/>
  <c r="BP19" i="4"/>
  <c r="BO19" i="4"/>
  <c r="BO20" i="4"/>
  <c r="BP20" i="4"/>
  <c r="BQ20" i="4" l="1"/>
  <c r="BQ19" i="4"/>
  <c r="BN25" i="4"/>
  <c r="BN22" i="4"/>
  <c r="BN23" i="4"/>
  <c r="BJ20" i="4"/>
  <c r="BJ19" i="4"/>
  <c r="BN19" i="4" l="1"/>
  <c r="BN20" i="4"/>
  <c r="BT16" i="4" l="1"/>
  <c r="BU16" i="4"/>
  <c r="BX16" i="4"/>
  <c r="BT17" i="4"/>
  <c r="BU17" i="4"/>
  <c r="BX17" i="4"/>
  <c r="BT18" i="4"/>
  <c r="BU18" i="4"/>
  <c r="BT20" i="4"/>
  <c r="BU20" i="4"/>
  <c r="BX20" i="4"/>
  <c r="BT21" i="4"/>
  <c r="BU21" i="4"/>
  <c r="BT22" i="4"/>
  <c r="BU22" i="4"/>
  <c r="BX22" i="4"/>
  <c r="BT23" i="4"/>
  <c r="BU23" i="4"/>
  <c r="BT24" i="4"/>
  <c r="BU24" i="4"/>
  <c r="BX24" i="4"/>
  <c r="BT25" i="4"/>
  <c r="BU25" i="4"/>
  <c r="BR17" i="4"/>
  <c r="BR18" i="4"/>
  <c r="BR20" i="4"/>
  <c r="BR21" i="4"/>
  <c r="BR22" i="4"/>
  <c r="BR23" i="4"/>
  <c r="BR24" i="4"/>
  <c r="BR25" i="4"/>
  <c r="BR16" i="4"/>
  <c r="BT17" i="3"/>
  <c r="BU17" i="3"/>
  <c r="BX17" i="3"/>
  <c r="BT18" i="3"/>
  <c r="BU18" i="3"/>
  <c r="BS19" i="3"/>
  <c r="BT19" i="3"/>
  <c r="BU19" i="3"/>
  <c r="BX19" i="3"/>
  <c r="BT21" i="3"/>
  <c r="BU21" i="3"/>
  <c r="BT22" i="3"/>
  <c r="BU22" i="3"/>
  <c r="BX22" i="3"/>
  <c r="BT23" i="3"/>
  <c r="BU23" i="3"/>
  <c r="BT24" i="3"/>
  <c r="BU24" i="3"/>
  <c r="BT25" i="3"/>
  <c r="BU25" i="3"/>
  <c r="BT26" i="3"/>
  <c r="BU26" i="3"/>
  <c r="BR18" i="3"/>
  <c r="BR19" i="3"/>
  <c r="BR21" i="3"/>
  <c r="BR22" i="3"/>
  <c r="BR23" i="3"/>
  <c r="BR24" i="3"/>
  <c r="BR25" i="3"/>
  <c r="BR26" i="3"/>
  <c r="BR17" i="3"/>
  <c r="BV26" i="3" l="1"/>
  <c r="BV19" i="3"/>
  <c r="BV24" i="4"/>
  <c r="BX23" i="3"/>
  <c r="BX21" i="3"/>
  <c r="BX18" i="3"/>
  <c r="BX23" i="4"/>
  <c r="BX18" i="4"/>
  <c r="BX25" i="3"/>
  <c r="BV21" i="3"/>
  <c r="BV25" i="4"/>
  <c r="BV23" i="4"/>
  <c r="BV18" i="4"/>
  <c r="BV16" i="4"/>
  <c r="BX26" i="3"/>
  <c r="BX24" i="3"/>
  <c r="BV22" i="4"/>
  <c r="BV25" i="3"/>
  <c r="BV23" i="3"/>
  <c r="BV18" i="3"/>
  <c r="BV21" i="4"/>
  <c r="BX21" i="4"/>
  <c r="BW25" i="3"/>
  <c r="BS25" i="3"/>
  <c r="BW23" i="3"/>
  <c r="BS23" i="3"/>
  <c r="BW21" i="3"/>
  <c r="BS21" i="3"/>
  <c r="BW18" i="3"/>
  <c r="BS18" i="3"/>
  <c r="BW25" i="4"/>
  <c r="BS25" i="4"/>
  <c r="BW23" i="4"/>
  <c r="BS23" i="4"/>
  <c r="BW21" i="4"/>
  <c r="BS21" i="4"/>
  <c r="BW18" i="4"/>
  <c r="BS18" i="4"/>
  <c r="BW16" i="4"/>
  <c r="BS16" i="4"/>
  <c r="BW19" i="3"/>
  <c r="BV24" i="3"/>
  <c r="BV22" i="3"/>
  <c r="BV17" i="3"/>
  <c r="BV20" i="4"/>
  <c r="BV17" i="4"/>
  <c r="BX25" i="4"/>
  <c r="BW26" i="3"/>
  <c r="BS26" i="3"/>
  <c r="BW24" i="3"/>
  <c r="BS24" i="3"/>
  <c r="BW22" i="3"/>
  <c r="BS22" i="3"/>
  <c r="BW17" i="3"/>
  <c r="BS17" i="3"/>
  <c r="BW24" i="4"/>
  <c r="BS24" i="4"/>
  <c r="BW22" i="4"/>
  <c r="BS22" i="4"/>
  <c r="BW20" i="4"/>
  <c r="BS20" i="4"/>
  <c r="BW17" i="4"/>
  <c r="BS17" i="4"/>
  <c r="BU27" i="3"/>
  <c r="BT27" i="3"/>
  <c r="BX27" i="3" l="1"/>
  <c r="BW27" i="3"/>
  <c r="BS27" i="3"/>
  <c r="BR27" i="3" l="1"/>
  <c r="BV27" i="3"/>
  <c r="L25" i="5" l="1"/>
  <c r="M24" i="5"/>
  <c r="S21" i="5"/>
  <c r="Q22" i="5"/>
  <c r="E22" i="5"/>
  <c r="I24" i="5"/>
  <c r="R25" i="5"/>
  <c r="P20" i="5"/>
  <c r="N21" i="5"/>
  <c r="S24" i="5"/>
  <c r="C25" i="5"/>
  <c r="F21" i="5"/>
  <c r="R22" i="5"/>
  <c r="J24" i="5"/>
  <c r="L22" i="5"/>
  <c r="P25" i="5"/>
  <c r="P23" i="5"/>
  <c r="K21" i="5"/>
  <c r="S20" i="5"/>
  <c r="L23" i="5"/>
  <c r="P21" i="5"/>
  <c r="D23" i="5"/>
  <c r="N25" i="5"/>
  <c r="G22" i="5"/>
  <c r="F24" i="5"/>
  <c r="D20" i="5"/>
  <c r="P24" i="5"/>
  <c r="M25" i="5" l="1"/>
  <c r="L21" i="5"/>
  <c r="H22" i="5"/>
  <c r="G21" i="5"/>
  <c r="I23" i="5"/>
  <c r="J25" i="5"/>
  <c r="C24" i="5"/>
  <c r="G20" i="5"/>
  <c r="H20" i="5"/>
  <c r="L20" i="5"/>
  <c r="C22" i="5"/>
  <c r="K20" i="5"/>
  <c r="R23" i="5"/>
  <c r="E25" i="5"/>
  <c r="G23" i="5"/>
  <c r="O24" i="5"/>
  <c r="I25" i="5"/>
  <c r="J21" i="5"/>
  <c r="O23" i="5"/>
  <c r="I20" i="5"/>
  <c r="C21" i="5"/>
  <c r="S23" i="5"/>
  <c r="S25" i="5"/>
  <c r="Q23" i="5"/>
  <c r="H23" i="5"/>
  <c r="D25" i="5"/>
  <c r="J23" i="5"/>
  <c r="S22" i="5"/>
  <c r="R21" i="5"/>
  <c r="O20" i="5"/>
  <c r="I22" i="5"/>
  <c r="G24" i="5"/>
  <c r="J22" i="5"/>
  <c r="E24" i="5"/>
  <c r="H25" i="5"/>
  <c r="M21" i="5"/>
  <c r="I21" i="5"/>
  <c r="M20" i="5"/>
  <c r="Q24" i="5"/>
  <c r="Q21" i="5"/>
  <c r="K23" i="5"/>
  <c r="K24" i="5"/>
  <c r="L24" i="5"/>
  <c r="M23" i="5"/>
  <c r="D24" i="5"/>
  <c r="N22" i="5"/>
  <c r="G25" i="5"/>
  <c r="N23" i="5"/>
  <c r="F23" i="5"/>
  <c r="M22" i="5"/>
  <c r="F20" i="5"/>
  <c r="D21" i="5"/>
  <c r="E21" i="5"/>
  <c r="K22" i="5"/>
  <c r="D22" i="5"/>
  <c r="N20" i="5"/>
  <c r="F25" i="5"/>
  <c r="O25" i="5"/>
  <c r="H24" i="5"/>
  <c r="P22" i="5"/>
  <c r="F22" i="5"/>
  <c r="C20" i="5"/>
  <c r="N24" i="5"/>
  <c r="C23" i="5"/>
  <c r="Q25" i="5"/>
  <c r="H21" i="5"/>
  <c r="E23" i="5"/>
  <c r="E20" i="5"/>
  <c r="O21" i="5"/>
  <c r="J20" i="5"/>
  <c r="Q20" i="5"/>
  <c r="R24" i="5"/>
  <c r="O22" i="5"/>
  <c r="R20" i="5"/>
  <c r="K25" i="5"/>
  <c r="Q17" i="5" l="1"/>
  <c r="I17" i="5"/>
  <c r="S17" i="5"/>
  <c r="O17" i="5"/>
  <c r="L17" i="5" l="1"/>
  <c r="F17" i="5"/>
  <c r="N17" i="5"/>
  <c r="D17" i="5"/>
  <c r="J17" i="5"/>
  <c r="G17" i="5"/>
  <c r="R17" i="5"/>
  <c r="E17" i="5"/>
  <c r="K17" i="5"/>
  <c r="C17" i="5"/>
  <c r="P17" i="5"/>
  <c r="H17" i="5"/>
  <c r="M17" i="5"/>
  <c r="C18" i="5" l="1"/>
  <c r="F18" i="5"/>
  <c r="P18" i="5" l="1"/>
  <c r="D18" i="5"/>
  <c r="J18" i="5"/>
  <c r="M18" i="5"/>
  <c r="Q18" i="5"/>
  <c r="N18" i="5"/>
  <c r="I18" i="5"/>
  <c r="G18" i="5"/>
  <c r="E18" i="5"/>
  <c r="H18" i="5"/>
  <c r="L18" i="5"/>
  <c r="K18" i="5"/>
  <c r="O18" i="5"/>
  <c r="H16" i="5" l="1"/>
  <c r="P16" i="5"/>
  <c r="C16" i="5"/>
  <c r="J16" i="5"/>
  <c r="O16" i="5"/>
  <c r="M16" i="5"/>
  <c r="F16" i="5"/>
  <c r="D16" i="5"/>
  <c r="E16" i="5"/>
  <c r="N16" i="5"/>
  <c r="Q16" i="5"/>
  <c r="R18" i="5"/>
  <c r="S18" i="5"/>
  <c r="I16" i="5"/>
  <c r="K16" i="5"/>
  <c r="G16" i="5"/>
  <c r="L16" i="5"/>
  <c r="R16" i="5" l="1"/>
  <c r="S16" i="5"/>
  <c r="D21" i="11" l="1"/>
  <c r="E21" i="11" l="1"/>
  <c r="H21" i="11"/>
  <c r="B21" i="11"/>
  <c r="C21" i="11"/>
  <c r="F21" i="11"/>
  <c r="I21" i="11" l="1"/>
  <c r="G21" i="11"/>
  <c r="J21" i="11" l="1"/>
  <c r="K21" i="11" l="1"/>
  <c r="L21" i="11" l="1"/>
  <c r="M21" i="11" l="1"/>
  <c r="N21" i="11" l="1"/>
  <c r="O21" i="11"/>
  <c r="P21" i="11" l="1"/>
  <c r="Q21" i="11" l="1"/>
  <c r="B14" i="11" l="1"/>
  <c r="E14" i="11" l="1"/>
  <c r="D14" i="11"/>
  <c r="G14" i="11"/>
  <c r="B6" i="11"/>
  <c r="H15" i="11"/>
  <c r="B15" i="11"/>
  <c r="C14" i="11"/>
  <c r="B7" i="11"/>
  <c r="F14" i="11"/>
  <c r="C6" i="11"/>
  <c r="D7" i="11"/>
  <c r="H14" i="11"/>
  <c r="E6" i="11"/>
  <c r="E15" i="11" l="1"/>
  <c r="C15" i="11"/>
  <c r="F15" i="11"/>
  <c r="E7" i="11"/>
  <c r="G7" i="11"/>
  <c r="H7" i="11"/>
  <c r="F6" i="11"/>
  <c r="B11" i="11"/>
  <c r="E8" i="11"/>
  <c r="G6" i="11"/>
  <c r="D15" i="11"/>
  <c r="G11" i="11"/>
  <c r="D6" i="11"/>
  <c r="B8" i="11"/>
  <c r="I7" i="11"/>
  <c r="D19" i="11"/>
  <c r="H8" i="11"/>
  <c r="F19" i="11"/>
  <c r="F7" i="11"/>
  <c r="G15" i="11"/>
  <c r="I14" i="11"/>
  <c r="B19" i="11"/>
  <c r="C7" i="11"/>
  <c r="D11" i="11" l="1"/>
  <c r="H6" i="11"/>
  <c r="D8" i="11"/>
  <c r="E19" i="11"/>
  <c r="B9" i="11"/>
  <c r="B5" i="11"/>
  <c r="H19" i="11"/>
  <c r="J14" i="11"/>
  <c r="G19" i="11"/>
  <c r="H11" i="11"/>
  <c r="G4" i="11"/>
  <c r="D12" i="11"/>
  <c r="H12" i="11"/>
  <c r="C11" i="11"/>
  <c r="B12" i="11"/>
  <c r="C8" i="11"/>
  <c r="B4" i="11"/>
  <c r="C19" i="11"/>
  <c r="J7" i="11"/>
  <c r="C4" i="11"/>
  <c r="H5" i="11" l="1"/>
  <c r="G9" i="11"/>
  <c r="F9" i="11"/>
  <c r="C12" i="11"/>
  <c r="E4" i="11"/>
  <c r="E12" i="11"/>
  <c r="C5" i="11"/>
  <c r="C9" i="11"/>
  <c r="D5" i="11"/>
  <c r="D4" i="11"/>
  <c r="K14" i="11"/>
  <c r="F4" i="11"/>
  <c r="E11" i="11"/>
  <c r="F11" i="11"/>
  <c r="B10" i="11"/>
  <c r="E5" i="11"/>
  <c r="D9" i="11"/>
  <c r="H9" i="11"/>
  <c r="H4" i="11"/>
  <c r="E9" i="11"/>
  <c r="I15" i="11"/>
  <c r="F8" i="11"/>
  <c r="G8" i="11"/>
  <c r="G5" i="11"/>
  <c r="I8" i="11"/>
  <c r="I6" i="11"/>
  <c r="F10" i="11"/>
  <c r="K7" i="11"/>
  <c r="F5" i="11"/>
  <c r="D10" i="11" l="1"/>
  <c r="G10" i="11"/>
  <c r="C10" i="11"/>
  <c r="I9" i="11"/>
  <c r="I4" i="11"/>
  <c r="H10" i="11"/>
  <c r="J15" i="11"/>
  <c r="L14" i="11"/>
  <c r="J8" i="11"/>
  <c r="I5" i="11"/>
  <c r="E10" i="11"/>
  <c r="F12" i="11"/>
  <c r="G12" i="11"/>
  <c r="L7" i="11"/>
  <c r="F13" i="11"/>
  <c r="G13" i="11"/>
  <c r="J9" i="11"/>
  <c r="I11" i="11"/>
  <c r="I19" i="11"/>
  <c r="I12" i="11"/>
  <c r="J6" i="11"/>
  <c r="B13" i="11"/>
  <c r="D13" i="11" l="1"/>
  <c r="K6" i="11"/>
  <c r="K15" i="11"/>
  <c r="L6" i="11"/>
  <c r="M14" i="11"/>
  <c r="J19" i="11"/>
  <c r="M7" i="11"/>
  <c r="K8" i="11"/>
  <c r="H13" i="11"/>
  <c r="J5" i="11"/>
  <c r="J12" i="11"/>
  <c r="I10" i="11"/>
  <c r="J11" i="11"/>
  <c r="C13" i="11"/>
  <c r="J4" i="11"/>
  <c r="E13" i="11"/>
  <c r="I13" i="11" l="1"/>
  <c r="N14" i="11"/>
  <c r="N7" i="11"/>
  <c r="K4" i="11"/>
  <c r="L9" i="11"/>
  <c r="J10" i="11"/>
  <c r="K5" i="11"/>
  <c r="L15" i="11"/>
  <c r="L8" i="11"/>
  <c r="K12" i="11"/>
  <c r="K19" i="11"/>
  <c r="K11" i="11"/>
  <c r="K9" i="11"/>
  <c r="M6" i="11"/>
  <c r="M15" i="11" l="1"/>
  <c r="O7" i="11"/>
  <c r="L19" i="11"/>
  <c r="L4" i="11"/>
  <c r="M8" i="11"/>
  <c r="L11" i="11"/>
  <c r="L5" i="11"/>
  <c r="K10" i="11"/>
  <c r="J13" i="11"/>
  <c r="O14" i="11"/>
  <c r="M9" i="11"/>
  <c r="L12" i="11"/>
  <c r="N6" i="11"/>
  <c r="M19" i="11" l="1"/>
  <c r="M11" i="11"/>
  <c r="P14" i="11"/>
  <c r="N8" i="11"/>
  <c r="M4" i="11"/>
  <c r="M12" i="11"/>
  <c r="P7" i="11"/>
  <c r="O6" i="11"/>
  <c r="N15" i="11"/>
  <c r="M5" i="11"/>
  <c r="N9" i="11"/>
  <c r="L10" i="11"/>
  <c r="K13" i="11"/>
  <c r="N4" i="11" l="1"/>
  <c r="O9" i="11"/>
  <c r="Q7" i="11"/>
  <c r="N19" i="11"/>
  <c r="L13" i="11"/>
  <c r="O8" i="11"/>
  <c r="M10" i="11"/>
  <c r="N5" i="11"/>
  <c r="Q14" i="11"/>
  <c r="O15" i="11"/>
  <c r="P6" i="11"/>
  <c r="N12" i="11"/>
  <c r="N11" i="11"/>
  <c r="M13" i="11" l="1"/>
  <c r="N10" i="11"/>
  <c r="O19" i="11"/>
  <c r="Q6" i="11"/>
  <c r="P15" i="11"/>
  <c r="O11" i="11"/>
  <c r="P8" i="11"/>
  <c r="O4" i="11"/>
  <c r="O12" i="11"/>
  <c r="O5" i="11"/>
  <c r="P9" i="11"/>
  <c r="P11" i="11" l="1"/>
  <c r="P19" i="11"/>
  <c r="P4" i="11"/>
  <c r="P5" i="11"/>
  <c r="N13" i="11"/>
  <c r="Q8" i="11"/>
  <c r="P12" i="11"/>
  <c r="Q9" i="11"/>
  <c r="O10" i="11"/>
  <c r="Q15" i="11"/>
  <c r="Q19" i="11" l="1"/>
  <c r="O13" i="11"/>
  <c r="Q11" i="11"/>
  <c r="Q12" i="11"/>
  <c r="Q4" i="11"/>
  <c r="P10" i="11"/>
  <c r="Q5" i="11"/>
  <c r="P13" i="11" l="1"/>
  <c r="Q10" i="11"/>
  <c r="Q13" i="11" l="1"/>
  <c r="F17" i="11"/>
  <c r="B17" i="11"/>
  <c r="H17" i="11"/>
  <c r="D17" i="11" l="1"/>
  <c r="C17" i="11"/>
  <c r="E17" i="11"/>
  <c r="G17" i="11"/>
  <c r="B18" i="11"/>
  <c r="C18" i="11" l="1"/>
  <c r="E18" i="11"/>
  <c r="I17" i="11"/>
  <c r="G18" i="11"/>
  <c r="D18" i="11"/>
  <c r="H18" i="11"/>
  <c r="F18" i="11"/>
  <c r="J17" i="11" l="1"/>
  <c r="I18" i="11"/>
  <c r="K17" i="11" l="1"/>
  <c r="J18" i="11"/>
  <c r="L17" i="11" l="1"/>
  <c r="K18" i="11"/>
  <c r="L18" i="11" l="1"/>
  <c r="M17" i="11"/>
  <c r="N17" i="11" l="1"/>
  <c r="M18" i="11"/>
  <c r="O17" i="11" l="1"/>
  <c r="N18" i="11"/>
  <c r="P17" i="11" l="1"/>
  <c r="O18" i="11"/>
  <c r="P18" i="11" l="1"/>
  <c r="Q17" i="11"/>
  <c r="B16" i="11" l="1"/>
  <c r="E16" i="11"/>
  <c r="Q18" i="11"/>
  <c r="G16" i="11" l="1"/>
  <c r="H16" i="11"/>
  <c r="I16" i="11"/>
  <c r="C16" i="11"/>
  <c r="D16" i="11"/>
  <c r="F16" i="11"/>
  <c r="J16" i="11" l="1"/>
  <c r="K16" i="11" l="1"/>
  <c r="L16" i="11" l="1"/>
  <c r="M16" i="11" l="1"/>
  <c r="N16" i="11" l="1"/>
  <c r="O16" i="11" l="1"/>
  <c r="P16" i="11" l="1"/>
  <c r="Q16" i="11" l="1"/>
  <c r="C20" i="11" l="1"/>
  <c r="C3" i="11"/>
  <c r="D20" i="11" l="1"/>
  <c r="H3" i="11"/>
  <c r="E3" i="11"/>
  <c r="H20" i="11"/>
  <c r="E20" i="11"/>
  <c r="D3" i="11"/>
  <c r="B3" i="11"/>
  <c r="F3" i="11"/>
  <c r="F20" i="11"/>
  <c r="G3" i="11"/>
  <c r="G20" i="11"/>
  <c r="B20" i="11"/>
  <c r="I3" i="11" l="1"/>
  <c r="I20" i="11"/>
  <c r="J20" i="11" l="1"/>
  <c r="I22" i="11"/>
  <c r="D22" i="11"/>
  <c r="J3" i="11"/>
  <c r="B22" i="11"/>
  <c r="E22" i="11"/>
  <c r="F22" i="11" l="1"/>
  <c r="G22" i="11"/>
  <c r="K20" i="11"/>
  <c r="J22" i="11"/>
  <c r="H22" i="11"/>
  <c r="K3" i="11"/>
  <c r="C22" i="11"/>
  <c r="L3" i="11" l="1"/>
  <c r="K22" i="11"/>
  <c r="L20" i="11"/>
  <c r="L22" i="11" l="1"/>
  <c r="M20" i="11"/>
  <c r="M3" i="11"/>
  <c r="N20" i="11" l="1"/>
  <c r="N3" i="11"/>
  <c r="M22" i="11"/>
  <c r="N22" i="11" l="1"/>
  <c r="O20" i="11"/>
  <c r="O3" i="11"/>
  <c r="P3" i="11" l="1"/>
  <c r="O22" i="11"/>
  <c r="P20" i="11"/>
  <c r="Q20" i="11" l="1"/>
  <c r="Q3" i="11"/>
  <c r="P22" i="11"/>
  <c r="Q22" i="11" l="1"/>
  <c r="H21" i="6" l="1"/>
  <c r="E21" i="6"/>
  <c r="G21" i="6"/>
  <c r="J21" i="6"/>
  <c r="C21" i="6"/>
  <c r="F21" i="6"/>
  <c r="I21" i="6"/>
  <c r="K21" i="6" l="1"/>
  <c r="D21" i="6"/>
  <c r="L21" i="6" l="1"/>
  <c r="M21" i="6" l="1"/>
  <c r="N21" i="6" l="1"/>
  <c r="O21" i="6" l="1"/>
  <c r="P21" i="6" l="1"/>
  <c r="Q21" i="6" l="1"/>
  <c r="R21" i="6" l="1"/>
  <c r="S21" i="6" l="1"/>
  <c r="J25" i="6" l="1"/>
  <c r="H22" i="6"/>
  <c r="J22" i="6"/>
  <c r="G23" i="6"/>
  <c r="I23" i="6" l="1"/>
  <c r="J24" i="6"/>
  <c r="H24" i="6"/>
  <c r="G25" i="6"/>
  <c r="F24" i="6"/>
  <c r="F25" i="6"/>
  <c r="E24" i="6"/>
  <c r="F23" i="6"/>
  <c r="E22" i="6"/>
  <c r="C22" i="6"/>
  <c r="E23" i="6"/>
  <c r="C23" i="6"/>
  <c r="F22" i="6"/>
  <c r="I22" i="6"/>
  <c r="H25" i="6"/>
  <c r="G24" i="6"/>
  <c r="I24" i="6"/>
  <c r="G22" i="6"/>
  <c r="H23" i="6"/>
  <c r="I25" i="6"/>
  <c r="E25" i="6"/>
  <c r="C24" i="6"/>
  <c r="C25" i="6"/>
  <c r="D22" i="6" l="1"/>
  <c r="I20" i="6"/>
  <c r="E20" i="6"/>
  <c r="C20" i="6"/>
  <c r="G20" i="6"/>
  <c r="J20" i="6"/>
  <c r="F20" i="6"/>
  <c r="D24" i="6"/>
  <c r="K25" i="6"/>
  <c r="J23" i="6"/>
  <c r="D25" i="6"/>
  <c r="K22" i="6"/>
  <c r="K24" i="6"/>
  <c r="H20" i="6"/>
  <c r="D23" i="6"/>
  <c r="D20" i="6" l="1"/>
  <c r="L24" i="6"/>
  <c r="L22" i="6"/>
  <c r="L25" i="6"/>
  <c r="K20" i="6"/>
  <c r="K23" i="6"/>
  <c r="M22" i="6" l="1"/>
  <c r="L20" i="6"/>
  <c r="M24" i="6"/>
  <c r="M25" i="6"/>
  <c r="L23" i="6"/>
  <c r="M20" i="6" l="1"/>
  <c r="M23" i="6"/>
  <c r="N22" i="6"/>
  <c r="N25" i="6"/>
  <c r="N24" i="6"/>
  <c r="N23" i="6" l="1"/>
  <c r="O22" i="6"/>
  <c r="O25" i="6"/>
  <c r="O24" i="6"/>
  <c r="N20" i="6"/>
  <c r="P22" i="6" l="1"/>
  <c r="O20" i="6"/>
  <c r="O23" i="6"/>
  <c r="P25" i="6"/>
  <c r="P24" i="6"/>
  <c r="Q24" i="6" l="1"/>
  <c r="Q25" i="6"/>
  <c r="Q22" i="6"/>
  <c r="P23" i="6"/>
  <c r="P20" i="6"/>
  <c r="Q23" i="6" l="1"/>
  <c r="Q20" i="6"/>
  <c r="R22" i="6"/>
  <c r="R24" i="6"/>
  <c r="R25" i="6" l="1"/>
  <c r="S25" i="6"/>
  <c r="S24" i="6"/>
  <c r="R23" i="6"/>
  <c r="R20" i="6"/>
  <c r="S22" i="6"/>
  <c r="S23" i="6" l="1"/>
  <c r="S20" i="6"/>
  <c r="I18" i="6" l="1"/>
  <c r="E18" i="6" l="1"/>
  <c r="C18" i="6"/>
  <c r="F18" i="6"/>
  <c r="G18" i="6"/>
  <c r="H18" i="6"/>
  <c r="D18" i="6" l="1"/>
  <c r="J18" i="6"/>
  <c r="L18" i="6" l="1"/>
  <c r="K18" i="6"/>
  <c r="M18" i="6" l="1"/>
  <c r="N18" i="6" l="1"/>
  <c r="O18" i="6" l="1"/>
  <c r="P18" i="6" l="1"/>
  <c r="Q18" i="6" l="1"/>
  <c r="R18" i="6" l="1"/>
  <c r="S18" i="6" l="1"/>
  <c r="I17" i="6" l="1"/>
  <c r="J17" i="6" l="1"/>
  <c r="E16" i="6"/>
  <c r="H17" i="6"/>
  <c r="F17" i="6"/>
  <c r="C16" i="6"/>
  <c r="C17" i="6"/>
  <c r="E17" i="6"/>
  <c r="F16" i="6"/>
  <c r="I16" i="6"/>
  <c r="G17" i="6" l="1"/>
  <c r="K17" i="6"/>
  <c r="D16" i="6"/>
  <c r="J16" i="6"/>
  <c r="G16" i="6"/>
  <c r="H16" i="6"/>
  <c r="D17" i="6"/>
  <c r="K16" i="6" l="1"/>
  <c r="L17" i="6"/>
  <c r="M17" i="6" l="1"/>
  <c r="L16" i="6"/>
  <c r="N17" i="6" l="1"/>
  <c r="M16" i="6"/>
  <c r="N16" i="6" l="1"/>
  <c r="O17" i="6"/>
  <c r="P17" i="6" l="1"/>
  <c r="O16" i="6"/>
  <c r="P16" i="6" l="1"/>
  <c r="Q17" i="6"/>
  <c r="R17" i="6" l="1"/>
  <c r="Q16" i="6"/>
  <c r="S17" i="6" l="1"/>
  <c r="R16" i="6"/>
  <c r="S16" i="6" l="1"/>
  <c r="R19" i="5" l="1"/>
  <c r="P26" i="5"/>
  <c r="H26" i="5"/>
  <c r="D26" i="5"/>
  <c r="E26" i="5"/>
  <c r="L19" i="5" l="1"/>
  <c r="P19" i="5"/>
  <c r="D19" i="5"/>
  <c r="K19" i="5"/>
  <c r="G26" i="5"/>
  <c r="O19" i="5"/>
  <c r="H19" i="5"/>
  <c r="F26" i="5"/>
  <c r="L26" i="5"/>
  <c r="I19" i="5"/>
  <c r="Q19" i="5"/>
  <c r="N19" i="5"/>
  <c r="I26" i="5"/>
  <c r="Q26" i="5"/>
  <c r="M19" i="5"/>
  <c r="C19" i="5"/>
  <c r="F19" i="5"/>
  <c r="J19" i="5"/>
  <c r="E19" i="5"/>
  <c r="M26" i="5" l="1"/>
  <c r="C26" i="5"/>
  <c r="G19" i="5"/>
  <c r="R26" i="5"/>
  <c r="J26" i="5" l="1"/>
  <c r="K26" i="5"/>
  <c r="N26" i="5"/>
  <c r="O26" i="5"/>
  <c r="H26" i="6" l="1"/>
  <c r="E26" i="6"/>
  <c r="F26" i="6"/>
  <c r="G26" i="6"/>
  <c r="C26" i="6"/>
  <c r="I26" i="6"/>
  <c r="D26" i="6"/>
  <c r="F19" i="6" l="1"/>
  <c r="I19" i="6"/>
  <c r="D19" i="6"/>
  <c r="H19" i="6"/>
  <c r="C19" i="6"/>
  <c r="G19" i="6"/>
  <c r="E19" i="6"/>
  <c r="J19" i="6" l="1"/>
  <c r="J26" i="6"/>
  <c r="K19" i="6" l="1"/>
  <c r="K26" i="6"/>
  <c r="L19" i="6" l="1"/>
  <c r="L26" i="6"/>
  <c r="M26" i="6" l="1"/>
  <c r="M19" i="6"/>
  <c r="N26" i="6" l="1"/>
  <c r="N19" i="6"/>
  <c r="O19" i="6" l="1"/>
  <c r="O26" i="6"/>
  <c r="P19" i="6" l="1"/>
  <c r="P26" i="6"/>
  <c r="Q26" i="6" l="1"/>
  <c r="Q19" i="6"/>
  <c r="R26" i="6"/>
  <c r="R19" i="6" l="1"/>
  <c r="BO15" i="10" l="1"/>
  <c r="BP15" i="10"/>
  <c r="BQ15" i="10"/>
  <c r="BP8" i="10"/>
  <c r="BP14" i="10"/>
  <c r="BO8" i="10"/>
  <c r="BO14" i="10"/>
  <c r="BQ8" i="10"/>
  <c r="BQ14" i="10"/>
  <c r="BT14" i="10" l="1"/>
  <c r="BP19" i="10"/>
  <c r="BS14" i="10"/>
  <c r="BO19" i="10"/>
  <c r="BT15" i="10"/>
  <c r="BQ19" i="10"/>
  <c r="BS8" i="10"/>
  <c r="BT8" i="10"/>
  <c r="BS15" i="10"/>
  <c r="BN15" i="10"/>
  <c r="BN14" i="10"/>
  <c r="BN8" i="10"/>
  <c r="BR8" i="10" l="1"/>
  <c r="BR14" i="10"/>
  <c r="BR15" i="10"/>
  <c r="BQ5" i="10"/>
  <c r="BP5" i="10"/>
  <c r="R14" i="11"/>
  <c r="BO5" i="10"/>
  <c r="BS19" i="10"/>
  <c r="BT19" i="10"/>
  <c r="R15" i="11"/>
  <c r="R8" i="11"/>
  <c r="BN19" i="10"/>
  <c r="BR19" i="10" l="1"/>
  <c r="BO9" i="10"/>
  <c r="BO11" i="10"/>
  <c r="BP9" i="10"/>
  <c r="BP11" i="10"/>
  <c r="BQ9" i="10"/>
  <c r="BQ6" i="10"/>
  <c r="BP12" i="10"/>
  <c r="BS5" i="10"/>
  <c r="BO6" i="10"/>
  <c r="BO12" i="10"/>
  <c r="BT5" i="10"/>
  <c r="R19" i="11"/>
  <c r="BP6" i="10"/>
  <c r="BQ12" i="10"/>
  <c r="BQ11" i="10"/>
  <c r="BN5" i="10"/>
  <c r="BR5" i="10" l="1"/>
  <c r="BT6" i="10"/>
  <c r="BS11" i="10"/>
  <c r="BT11" i="10"/>
  <c r="BS12" i="10"/>
  <c r="R5" i="11"/>
  <c r="BT12" i="10"/>
  <c r="BS9" i="10"/>
  <c r="BQ13" i="10"/>
  <c r="BP13" i="10"/>
  <c r="BT9" i="10"/>
  <c r="BS6" i="10"/>
  <c r="BO13" i="10"/>
  <c r="BN11" i="10"/>
  <c r="BN12" i="10"/>
  <c r="BN6" i="10"/>
  <c r="BN9" i="10"/>
  <c r="BR12" i="10" l="1"/>
  <c r="BR6" i="10"/>
  <c r="BR9" i="10"/>
  <c r="BR11" i="10"/>
  <c r="BS13" i="10"/>
  <c r="R9" i="11"/>
  <c r="R6" i="11"/>
  <c r="R11" i="11"/>
  <c r="R12" i="11"/>
  <c r="BT13" i="10"/>
  <c r="BN13" i="10"/>
  <c r="BR13" i="10" l="1"/>
  <c r="R13" i="11"/>
  <c r="BP17" i="10" l="1"/>
  <c r="BQ17" i="10"/>
  <c r="BO17" i="10"/>
  <c r="BT17" i="10" l="1"/>
  <c r="BQ18" i="10"/>
  <c r="BO18" i="10"/>
  <c r="BP18" i="10"/>
  <c r="BS17" i="10"/>
  <c r="BN17" i="10"/>
  <c r="BR17" i="10" l="1"/>
  <c r="BT18" i="10"/>
  <c r="R17" i="11"/>
  <c r="BS18" i="10"/>
  <c r="BN18" i="10" l="1"/>
  <c r="BR18" i="10"/>
  <c r="R18" i="11"/>
  <c r="BQ16" i="10" l="1"/>
  <c r="BO16" i="10"/>
  <c r="BP16" i="10"/>
  <c r="BS16" i="10" l="1"/>
  <c r="BT16" i="10"/>
  <c r="BN16" i="10" l="1"/>
  <c r="BR16" i="10"/>
  <c r="R16" i="11"/>
  <c r="BO3" i="10" l="1"/>
  <c r="BP3" i="10"/>
  <c r="BQ3" i="10"/>
  <c r="BT3" i="10" l="1"/>
  <c r="BS3" i="10"/>
  <c r="BN3" i="10"/>
  <c r="BR3" i="10" l="1"/>
  <c r="R3" i="11"/>
  <c r="BQ10" i="10" l="1"/>
  <c r="BO10" i="10"/>
  <c r="BP10" i="10"/>
  <c r="BT10" i="10" l="1"/>
  <c r="BS10" i="10"/>
  <c r="BN10" i="10"/>
  <c r="BR10" i="10" l="1"/>
  <c r="R10" i="11"/>
  <c r="BQ4" i="10" l="1"/>
  <c r="BP4" i="10"/>
  <c r="BO4" i="10"/>
  <c r="BS4" i="10" l="1"/>
  <c r="BT4" i="10"/>
  <c r="BN4" i="10"/>
  <c r="BR4" i="10" l="1"/>
  <c r="R4" i="11"/>
  <c r="BO7" i="10" l="1"/>
  <c r="BQ7" i="10"/>
  <c r="BP7" i="10"/>
  <c r="BQ20" i="10" l="1"/>
  <c r="BO20" i="10"/>
  <c r="BS7" i="10"/>
  <c r="BT7" i="10"/>
  <c r="BP20" i="10"/>
  <c r="BN7" i="10"/>
  <c r="BR7" i="10" l="1"/>
  <c r="BS20" i="10"/>
  <c r="R7" i="11"/>
  <c r="BT20" i="10"/>
  <c r="BN20" i="10"/>
  <c r="BR20" i="10" l="1"/>
  <c r="R20" i="11"/>
  <c r="BQ21" i="10" l="1"/>
  <c r="BO21" i="10"/>
  <c r="BP21" i="10"/>
  <c r="BT21" i="10" l="1"/>
  <c r="BS21" i="10"/>
  <c r="BN21" i="10" l="1"/>
  <c r="BR21" i="10" l="1"/>
  <c r="R21" i="11"/>
  <c r="BR20" i="3" l="1"/>
  <c r="BT20" i="3"/>
  <c r="BU20" i="3"/>
  <c r="BX20" i="3" l="1"/>
  <c r="BW20" i="3"/>
  <c r="BS20" i="3"/>
  <c r="BV20" i="3"/>
  <c r="BR28" i="3"/>
  <c r="BT28" i="3"/>
  <c r="BU28" i="3"/>
  <c r="BX28" i="3" l="1"/>
  <c r="S19" i="5"/>
  <c r="BV28" i="3"/>
  <c r="BW28" i="3"/>
  <c r="BS28" i="3"/>
  <c r="S26" i="5" l="1"/>
  <c r="BO22" i="10" l="1"/>
  <c r="BQ22" i="10"/>
  <c r="BP22" i="10"/>
  <c r="BT19" i="4"/>
  <c r="BU19" i="4"/>
  <c r="BS19" i="4"/>
  <c r="BT26" i="4"/>
  <c r="BU26" i="4"/>
  <c r="BS26" i="4" l="1"/>
  <c r="BT22" i="10"/>
  <c r="BS22" i="10"/>
  <c r="BR26" i="4"/>
  <c r="BX26" i="4"/>
  <c r="BW26" i="4"/>
  <c r="BV26" i="4"/>
  <c r="BR19" i="4"/>
  <c r="BW19" i="4"/>
  <c r="BX19" i="4"/>
  <c r="BV19" i="4" l="1"/>
  <c r="BN22" i="10"/>
  <c r="S26" i="6" l="1"/>
  <c r="S19" i="6"/>
  <c r="BR22" i="10"/>
  <c r="R22" i="11"/>
</calcChain>
</file>

<file path=xl/sharedStrings.xml><?xml version="1.0" encoding="utf-8"?>
<sst xmlns="http://schemas.openxmlformats.org/spreadsheetml/2006/main" count="730" uniqueCount="165">
  <si>
    <t>RAMOS</t>
  </si>
  <si>
    <t>2007:I</t>
  </si>
  <si>
    <t>2007:II</t>
  </si>
  <si>
    <t>2007:III</t>
  </si>
  <si>
    <t>2007:IV</t>
  </si>
  <si>
    <t>2008:I</t>
  </si>
  <si>
    <t>2008:II</t>
  </si>
  <si>
    <t>2008:III</t>
  </si>
  <si>
    <t>2008:IV</t>
  </si>
  <si>
    <t>2009:I</t>
  </si>
  <si>
    <t>2009:II</t>
  </si>
  <si>
    <t>2009:III</t>
  </si>
  <si>
    <t>2009:IV</t>
  </si>
  <si>
    <t>2010:I</t>
  </si>
  <si>
    <t>2010:II</t>
  </si>
  <si>
    <t>2010:III</t>
  </si>
  <si>
    <t>2010:IV</t>
  </si>
  <si>
    <t>2011:I</t>
  </si>
  <si>
    <t>2011:II</t>
  </si>
  <si>
    <t>2011:III</t>
  </si>
  <si>
    <t>2011:IV</t>
  </si>
  <si>
    <t>2012:I</t>
  </si>
  <si>
    <t>2012:II</t>
  </si>
  <si>
    <t>2012:III</t>
  </si>
  <si>
    <t>2012:IV</t>
  </si>
  <si>
    <t>2013:I</t>
  </si>
  <si>
    <t>2013:II</t>
  </si>
  <si>
    <t>2013:III</t>
  </si>
  <si>
    <t>2013:IV</t>
  </si>
  <si>
    <t>2014:I</t>
  </si>
  <si>
    <t>2014:II</t>
  </si>
  <si>
    <t>2014:III</t>
  </si>
  <si>
    <t>2014:IV</t>
  </si>
  <si>
    <t>2015:I</t>
  </si>
  <si>
    <t>2015:II</t>
  </si>
  <si>
    <t>2015:III</t>
  </si>
  <si>
    <t>2015:IV</t>
  </si>
  <si>
    <t>2016:I</t>
  </si>
  <si>
    <t>2016:II</t>
  </si>
  <si>
    <t>2016:III</t>
  </si>
  <si>
    <t>2016:IV</t>
  </si>
  <si>
    <t>2017:I</t>
  </si>
  <si>
    <t>2017:II</t>
  </si>
  <si>
    <t>2017:III</t>
  </si>
  <si>
    <t>2017:IV</t>
  </si>
  <si>
    <t>2018:I</t>
  </si>
  <si>
    <t>2018:II</t>
  </si>
  <si>
    <t>2018:III</t>
  </si>
  <si>
    <t>2018:IV</t>
  </si>
  <si>
    <t>2019:I</t>
  </si>
  <si>
    <t>2019:II</t>
  </si>
  <si>
    <t>2019:III</t>
  </si>
  <si>
    <t>2019:IV</t>
  </si>
  <si>
    <t>2020:I</t>
  </si>
  <si>
    <t>2020:II</t>
  </si>
  <si>
    <t>2020:III</t>
  </si>
  <si>
    <t>2020:IV</t>
  </si>
  <si>
    <t>2021:I</t>
  </si>
  <si>
    <t>2021:II</t>
  </si>
  <si>
    <t>2021:III</t>
  </si>
  <si>
    <t>2021:IV</t>
  </si>
  <si>
    <t>2022:I</t>
  </si>
  <si>
    <t>2022:II</t>
  </si>
  <si>
    <t>2022:III</t>
  </si>
  <si>
    <t>2022:IV</t>
  </si>
  <si>
    <t>Agricultura, pecuária e silvicultura</t>
  </si>
  <si>
    <t>Indústrias extrativas</t>
  </si>
  <si>
    <t>Eletricidade e água</t>
  </si>
  <si>
    <t>Construção</t>
  </si>
  <si>
    <t>Comércio e reparação</t>
  </si>
  <si>
    <t>Alojamento e restauração</t>
  </si>
  <si>
    <t>Atividades de Informação e de comunicação</t>
  </si>
  <si>
    <t>Atividades financeiras e de seguros</t>
  </si>
  <si>
    <t>Atividades imobiliárias</t>
  </si>
  <si>
    <t>Atividades de serviços às empresas</t>
  </si>
  <si>
    <t>Administração pública e segurança social</t>
  </si>
  <si>
    <t>Educação</t>
  </si>
  <si>
    <t xml:space="preserve">Outras atividades de serviços </t>
  </si>
  <si>
    <t>VALOR ACRESCENTADO</t>
  </si>
  <si>
    <t>Impostos líquidos de subsídios sobre produtos</t>
  </si>
  <si>
    <t>PRODUTO INTERNO BRUTO</t>
  </si>
  <si>
    <t>PIB</t>
  </si>
  <si>
    <t>Coluna1</t>
  </si>
  <si>
    <t>1. Despesa de Consumo Final</t>
  </si>
  <si>
    <t>Privada</t>
  </si>
  <si>
    <t>2. Investimento</t>
  </si>
  <si>
    <t>3. Exportações</t>
  </si>
  <si>
    <t>Exportações de Bens</t>
  </si>
  <si>
    <t>Exportações de Serviços</t>
  </si>
  <si>
    <t>4. Importações</t>
  </si>
  <si>
    <t>Importações de Bens</t>
  </si>
  <si>
    <t>Importações de Serviços</t>
  </si>
  <si>
    <t>Exportações liquidas (3 - 4)</t>
  </si>
  <si>
    <t>PIB (1+2+3 - 4)</t>
  </si>
  <si>
    <t>Taxa de Variação Homóloga ( em %)</t>
  </si>
  <si>
    <t>Despesa de Consumo Final</t>
  </si>
  <si>
    <t>Investimento</t>
  </si>
  <si>
    <t>Exportações</t>
  </si>
  <si>
    <t>Importações</t>
  </si>
  <si>
    <t>Exportações liquidas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</si>
  <si>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</si>
  <si>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</si>
  <si>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</si>
  <si>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</si>
  <si>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</si>
  <si>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</si>
  <si>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</si>
  <si>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</si>
  <si>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</si>
  <si>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</si>
  <si>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</si>
  <si>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</si>
  <si>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VA CORRENTE POR SECTORES DE ACTIVIDADE </t>
  </si>
  <si>
    <t xml:space="preserve">Outras atividades de serviços  </t>
  </si>
  <si>
    <t xml:space="preserve">VA ENCADEADO POR SECTORES DE ACTIVIDADE </t>
  </si>
  <si>
    <t xml:space="preserve">RAMOS DE ACTIVIDADE </t>
  </si>
  <si>
    <t>Fonte: INE - Contas Nacionais Trimestrais</t>
  </si>
  <si>
    <t>Pesca e aquacultura</t>
  </si>
  <si>
    <t>Saúde e acão social</t>
  </si>
  <si>
    <t>Indústrias transformadoras</t>
  </si>
  <si>
    <t>Transporte e armazenagem</t>
  </si>
  <si>
    <t>Atividade de Informação e de comunicação</t>
  </si>
  <si>
    <t>P - Provisório</t>
  </si>
  <si>
    <t>2023:I</t>
  </si>
  <si>
    <t>2019</t>
  </si>
  <si>
    <t>2023:II</t>
  </si>
  <si>
    <t>2020</t>
  </si>
  <si>
    <t>Taxa de Variação ( em %)</t>
  </si>
  <si>
    <t>2023:III</t>
  </si>
  <si>
    <t>2023:IV</t>
  </si>
  <si>
    <t>2021</t>
  </si>
  <si>
    <t>Pública</t>
  </si>
  <si>
    <t>2024:I</t>
  </si>
  <si>
    <t>2022</t>
  </si>
  <si>
    <t>2024:II</t>
  </si>
  <si>
    <t>2024:III</t>
  </si>
  <si>
    <t>Quadros das Contas Nacionais Trimestrais anualizadas: 2007 - 2024 (Base 2015, SCN 2008)</t>
  </si>
  <si>
    <t>Quadro 2.1 - PIB a preços de mercado (preços correntes) na ótica da Produção, 2007 – 2024 (em Milhões de escudos)</t>
  </si>
  <si>
    <t>Quadro 2.2 - PIB em volume encadeado na ótica da Produção, 2007 – 2024 (em Milhões de escudos)</t>
  </si>
  <si>
    <t>Quadro 2.3 - Taxas de variação (%) do PIB em volume encadeado na ótica da Produção, 2008 – 2024</t>
  </si>
  <si>
    <t>Quadro 2.4 - PIB a preços de mercado (preços correntes) na ótica da Despesa, 2007 – 2024 (em Milhões de escudos)</t>
  </si>
  <si>
    <t>Quadro 2.5 - PIB em volume encadeado na ótica da Despesa, 2007 – 2024 (em Milhões de escudos)</t>
  </si>
  <si>
    <t>2024:IV</t>
  </si>
  <si>
    <t>2025:I</t>
  </si>
  <si>
    <t>Quadro 2.1 - PIB a preços de mercado (preços correntes) na óptica da Produção,  2007 – 2024 (em Milhões de escudos)</t>
  </si>
  <si>
    <t>Nota: Os dados de 2007 a 2023 são definitivos e o de 2024 são estimativas resultantes do acumulado dos respetivos trimestres</t>
  </si>
  <si>
    <r>
      <t>2024</t>
    </r>
    <r>
      <rPr>
        <b/>
        <vertAlign val="superscript"/>
        <sz val="11"/>
        <color rgb="FF000000"/>
        <rFont val="Arial"/>
        <family val="2"/>
      </rPr>
      <t>P</t>
    </r>
  </si>
  <si>
    <t>Quadro 2.2 - PIB em volume encadeado na óptica da Produção,  2007 – 2024 (em Milhões de escudos)</t>
  </si>
  <si>
    <t>2023</t>
  </si>
  <si>
    <t>Quadro 2.3 - Taxas de variação (%) do PIB em volume encadeado na óptica da Produção,  2008 – 2024</t>
  </si>
  <si>
    <t>Quadro 2.4 - PIB a preços de mercado (preços correntes) na óptica da Despesa,  2007 – 2024 (em Milhões de escudos)</t>
  </si>
  <si>
    <t>Quadro 2.5 - PIB em volume encadeado na óptica da Despesa,  2007 – 2024 (em Milhões de escudos)</t>
  </si>
  <si>
    <t>2025:II</t>
  </si>
  <si>
    <t>Quadro 1.5 - PIB em volume encadeado na óptica da Despesa,  1º T 2007 – 2º T 2025 (em Milhões de escudos)</t>
  </si>
  <si>
    <t>2025:III</t>
  </si>
  <si>
    <t>Quadro 1.1 - PIB a preços de mercado (preços correntes) na óptica da Produção,  1º T 2007 – 3º T 2025 (em Milhões de escudos)</t>
  </si>
  <si>
    <t>Quadro 1.3 - Taxas de variação (%) do PIB em volume encadeado na óptica da Produção,  1º T 2008 – 3º T 2025</t>
  </si>
  <si>
    <t>Quadro 1.2 - PIB em volume encadeado na óptica da Produção,  1º T 2007 – 3º T 2025 (em Milhões de escudos)</t>
  </si>
  <si>
    <t>Quadro 1.4 - PIB a preços de mercado (preços correntes) na óptica da Despesa,  1º T 2007 – 3º T 2025 (em Milhões de escudos)</t>
  </si>
  <si>
    <t>Quadros das Contas Nacionais Trimestrais: 1º T 2007 - 3º T 2025 (Base 2015, SCN 2008)</t>
  </si>
  <si>
    <t>Quadro 1.1 - PIB a preços de mercado (preços correntes) na ótica da Produção, 1º T 2007 – 3º T 2025 (em Milhões de escudos)</t>
  </si>
  <si>
    <t>Quadro 1.2 - PIB em volume encadeado na ótica da Produção, 1º T 2007 – 3º T 2025 (em Milhões de escudos)</t>
  </si>
  <si>
    <t xml:space="preserve">Quadro 1.3 - Taxas de variação (%) do PIB em volume encadeado na ótica da Produção, 1º T 2008 – 3º T 2025 </t>
  </si>
  <si>
    <t>Quadro 1.4 - PIB a preços de mercado (preços correntes) na ótica da Despesa, 1º T 2007 – 3º T 2025 (em Milhões de escudos)</t>
  </si>
  <si>
    <t>Quadro 1.5 - PIB em volume encadeado na ótica da Despesa, 1º T 2007 – 3º T 2025 (em Milhões de escudos)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</si>
</sst>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#,##0.0_ ;\-#,##0.0\ "/>
    <numFmt numFmtId="168" formatCode="0.0"/>
    <numFmt numFmtId="169" formatCode="#,##0.0"/>
    <numFmt numFmtId="170" formatCode="0.0%"/>
    <numFmt numFmtId="171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b/>
      <sz val="11"/>
      <color rgb="FF221E20"/>
      <name val="Arial"/>
      <family val="2"/>
    </font>
    <font>
      <sz val="11"/>
      <color rgb="FF221E2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11"/>
      <name val="Arial"/>
      <family val="2"/>
    </font>
    <font>
      <b/>
      <sz val="11"/>
      <color rgb="FF221E20"/>
      <name val="Arial"/>
      <family val="2"/>
    </font>
    <font>
      <b/>
      <sz val="11"/>
      <color rgb="FF221E20"/>
      <name val="Arial"/>
      <family val="2"/>
    </font>
    <font>
      <sz val="11"/>
      <name val="Arial"/>
      <family val="2"/>
    </font>
    <font>
      <b/>
      <sz val="11"/>
      <color rgb="FF221E2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0" borderId="0" xfId="0" applyFont="1"/>
    <xf numFmtId="0" fontId="4" fillId="0" borderId="0" xfId="4" quotePrefix="1" applyFont="1" applyAlignment="1">
      <alignment horizontal="left"/>
    </xf>
    <xf numFmtId="0" fontId="5" fillId="0" borderId="0" xfId="6" quotePrefix="1" applyFont="1" applyAlignment="1" applyProtection="1">
      <alignment horizontal="left"/>
    </xf>
    <xf numFmtId="0" fontId="6" fillId="0" borderId="0" xfId="3" applyFont="1" applyAlignment="1">
      <alignment vertical="center"/>
    </xf>
    <xf numFmtId="0" fontId="4" fillId="4" borderId="0" xfId="3" quotePrefix="1" applyFont="1" applyFill="1" applyAlignment="1">
      <alignment horizontal="left" vertical="center"/>
    </xf>
    <xf numFmtId="0" fontId="4" fillId="4" borderId="3" xfId="3" applyFont="1" applyFill="1" applyBorder="1" applyAlignment="1">
      <alignment vertical="center"/>
    </xf>
    <xf numFmtId="0" fontId="6" fillId="2" borderId="3" xfId="3" applyFont="1" applyFill="1" applyBorder="1" applyAlignment="1">
      <alignment vertical="center"/>
    </xf>
    <xf numFmtId="1" fontId="4" fillId="2" borderId="3" xfId="3" applyNumberFormat="1" applyFont="1" applyFill="1" applyBorder="1" applyAlignment="1">
      <alignment horizontal="right" vertical="center"/>
    </xf>
    <xf numFmtId="165" fontId="7" fillId="2" borderId="3" xfId="1" applyNumberFormat="1" applyFont="1" applyFill="1" applyBorder="1" applyAlignment="1">
      <alignment horizontal="center" vertical="center"/>
    </xf>
    <xf numFmtId="0" fontId="6" fillId="5" borderId="0" xfId="3" applyFont="1" applyFill="1" applyAlignment="1">
      <alignment vertical="center"/>
    </xf>
    <xf numFmtId="3" fontId="6" fillId="5" borderId="0" xfId="3" applyNumberFormat="1" applyFont="1" applyFill="1" applyAlignment="1">
      <alignment horizontal="right" vertical="center"/>
    </xf>
    <xf numFmtId="0" fontId="6" fillId="0" borderId="0" xfId="3" applyFont="1" applyAlignment="1">
      <alignment horizontal="left" vertical="center" indent="2"/>
    </xf>
    <xf numFmtId="3" fontId="6" fillId="0" borderId="0" xfId="3" applyNumberFormat="1" applyFont="1" applyAlignment="1">
      <alignment horizontal="right" vertical="center"/>
    </xf>
    <xf numFmtId="3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3" fontId="4" fillId="3" borderId="0" xfId="3" applyNumberFormat="1" applyFont="1" applyFill="1" applyAlignment="1">
      <alignment horizontal="right" vertical="center"/>
    </xf>
    <xf numFmtId="0" fontId="4" fillId="0" borderId="0" xfId="3" applyFont="1" applyAlignment="1">
      <alignment vertical="center"/>
    </xf>
    <xf numFmtId="3" fontId="4" fillId="0" borderId="0" xfId="3" applyNumberFormat="1" applyFont="1" applyAlignment="1">
      <alignment horizontal="right" vertical="center"/>
    </xf>
    <xf numFmtId="0" fontId="4" fillId="4" borderId="0" xfId="3" applyFont="1" applyFill="1" applyAlignment="1">
      <alignment vertical="center"/>
    </xf>
    <xf numFmtId="1" fontId="4" fillId="2" borderId="1" xfId="3" applyNumberFormat="1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0" fontId="6" fillId="5" borderId="2" xfId="3" applyFont="1" applyFill="1" applyBorder="1" applyAlignment="1">
      <alignment vertical="center"/>
    </xf>
    <xf numFmtId="0" fontId="6" fillId="3" borderId="2" xfId="3" applyFont="1" applyFill="1" applyBorder="1" applyAlignment="1">
      <alignment vertical="center"/>
    </xf>
    <xf numFmtId="169" fontId="6" fillId="5" borderId="2" xfId="3" applyNumberFormat="1" applyFont="1" applyFill="1" applyBorder="1" applyAlignment="1">
      <alignment horizontal="right" vertical="center"/>
    </xf>
    <xf numFmtId="169" fontId="6" fillId="0" borderId="0" xfId="3" applyNumberFormat="1" applyFont="1" applyAlignment="1">
      <alignment horizontal="right" vertical="center"/>
    </xf>
    <xf numFmtId="169" fontId="6" fillId="3" borderId="0" xfId="3" applyNumberFormat="1" applyFont="1" applyFill="1" applyAlignment="1">
      <alignment horizontal="right" vertical="center"/>
    </xf>
    <xf numFmtId="0" fontId="4" fillId="3" borderId="3" xfId="3" applyFont="1" applyFill="1" applyBorder="1" applyAlignment="1">
      <alignment vertical="center"/>
    </xf>
    <xf numFmtId="0" fontId="6" fillId="3" borderId="3" xfId="3" applyFont="1" applyFill="1" applyBorder="1" applyAlignment="1">
      <alignment vertical="center"/>
    </xf>
    <xf numFmtId="169" fontId="4" fillId="3" borderId="3" xfId="3" applyNumberFormat="1" applyFont="1" applyFill="1" applyBorder="1" applyAlignment="1">
      <alignment horizontal="right" vertical="center"/>
    </xf>
    <xf numFmtId="0" fontId="2" fillId="0" borderId="0" xfId="4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3" borderId="0" xfId="3" applyFont="1" applyFill="1" applyAlignment="1">
      <alignment vertical="center"/>
    </xf>
    <xf numFmtId="0" fontId="2" fillId="0" borderId="0" xfId="3" applyFont="1" applyAlignment="1">
      <alignment horizontal="left" vertical="center" indent="2"/>
    </xf>
    <xf numFmtId="0" fontId="4" fillId="4" borderId="0" xfId="3" quotePrefix="1" applyFont="1" applyFill="1" applyAlignment="1">
      <alignment vertical="center"/>
    </xf>
    <xf numFmtId="165" fontId="7" fillId="2" borderId="1" xfId="1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left" indent="1"/>
    </xf>
    <xf numFmtId="166" fontId="8" fillId="3" borderId="2" xfId="1" applyNumberFormat="1" applyFont="1" applyFill="1" applyBorder="1"/>
    <xf numFmtId="166" fontId="8" fillId="0" borderId="0" xfId="1" applyNumberFormat="1" applyFont="1" applyFill="1" applyBorder="1"/>
    <xf numFmtId="165" fontId="8" fillId="0" borderId="0" xfId="1" applyNumberFormat="1" applyFont="1" applyBorder="1" applyAlignment="1">
      <alignment horizontal="left" indent="1"/>
    </xf>
    <xf numFmtId="166" fontId="8" fillId="0" borderId="0" xfId="1" applyNumberFormat="1" applyFont="1" applyBorder="1"/>
    <xf numFmtId="165" fontId="8" fillId="3" borderId="0" xfId="1" applyNumberFormat="1" applyFont="1" applyFill="1" applyBorder="1" applyAlignment="1">
      <alignment horizontal="left" indent="1"/>
    </xf>
    <xf numFmtId="166" fontId="8" fillId="3" borderId="0" xfId="1" applyNumberFormat="1" applyFont="1" applyFill="1" applyBorder="1"/>
    <xf numFmtId="165" fontId="7" fillId="0" borderId="0" xfId="1" applyNumberFormat="1" applyFont="1" applyBorder="1" applyAlignment="1">
      <alignment horizontal="left" indent="1"/>
    </xf>
    <xf numFmtId="165" fontId="7" fillId="3" borderId="0" xfId="1" applyNumberFormat="1" applyFont="1" applyFill="1" applyBorder="1"/>
    <xf numFmtId="166" fontId="7" fillId="3" borderId="0" xfId="1" applyNumberFormat="1" applyFont="1" applyFill="1" applyBorder="1"/>
    <xf numFmtId="166" fontId="7" fillId="0" borderId="0" xfId="1" applyNumberFormat="1" applyFont="1" applyFill="1" applyBorder="1"/>
    <xf numFmtId="0" fontId="9" fillId="0" borderId="0" xfId="0" quotePrefix="1" applyFont="1" applyAlignment="1">
      <alignment horizontal="left"/>
    </xf>
    <xf numFmtId="0" fontId="9" fillId="0" borderId="0" xfId="0" applyFont="1"/>
    <xf numFmtId="167" fontId="8" fillId="3" borderId="2" xfId="1" applyNumberFormat="1" applyFont="1" applyFill="1" applyBorder="1"/>
    <xf numFmtId="167" fontId="8" fillId="0" borderId="0" xfId="1" applyNumberFormat="1" applyFont="1" applyBorder="1"/>
    <xf numFmtId="167" fontId="8" fillId="3" borderId="0" xfId="1" applyNumberFormat="1" applyFont="1" applyFill="1" applyBorder="1"/>
    <xf numFmtId="165" fontId="7" fillId="3" borderId="3" xfId="1" applyNumberFormat="1" applyFont="1" applyFill="1" applyBorder="1"/>
    <xf numFmtId="167" fontId="7" fillId="3" borderId="3" xfId="1" applyNumberFormat="1" applyFont="1" applyFill="1" applyBorder="1"/>
    <xf numFmtId="3" fontId="6" fillId="0" borderId="0" xfId="3" applyNumberFormat="1" applyFont="1" applyAlignment="1">
      <alignment vertical="center"/>
    </xf>
    <xf numFmtId="0" fontId="9" fillId="0" borderId="0" xfId="4" quotePrefix="1" applyFont="1" applyAlignment="1">
      <alignment horizontal="left" vertical="center"/>
    </xf>
    <xf numFmtId="166" fontId="7" fillId="0" borderId="0" xfId="1" applyNumberFormat="1" applyFont="1" applyBorder="1"/>
    <xf numFmtId="165" fontId="7" fillId="2" borderId="1" xfId="1" applyNumberFormat="1" applyFont="1" applyFill="1" applyBorder="1" applyAlignment="1">
      <alignment vertical="center"/>
    </xf>
    <xf numFmtId="170" fontId="2" fillId="0" borderId="0" xfId="2" applyNumberFormat="1" applyFont="1" applyAlignment="1">
      <alignment vertical="center"/>
    </xf>
    <xf numFmtId="166" fontId="8" fillId="0" borderId="0" xfId="1" applyNumberFormat="1" applyFont="1" applyBorder="1" applyAlignment="1">
      <alignment vertical="center"/>
    </xf>
    <xf numFmtId="166" fontId="8" fillId="3" borderId="0" xfId="1" applyNumberFormat="1" applyFont="1" applyFill="1" applyBorder="1" applyAlignment="1">
      <alignment vertical="center"/>
    </xf>
    <xf numFmtId="166" fontId="7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166" fontId="7" fillId="3" borderId="0" xfId="1" applyNumberFormat="1" applyFont="1" applyFill="1" applyBorder="1" applyAlignment="1">
      <alignment vertical="center"/>
    </xf>
    <xf numFmtId="167" fontId="8" fillId="0" borderId="0" xfId="1" applyNumberFormat="1" applyFont="1" applyBorder="1" applyAlignment="1">
      <alignment horizontal="right" vertical="center"/>
    </xf>
    <xf numFmtId="167" fontId="8" fillId="3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left" vertical="center"/>
    </xf>
    <xf numFmtId="165" fontId="7" fillId="3" borderId="3" xfId="1" applyNumberFormat="1" applyFont="1" applyFill="1" applyBorder="1" applyAlignment="1">
      <alignment vertical="center"/>
    </xf>
    <xf numFmtId="167" fontId="7" fillId="3" borderId="3" xfId="1" applyNumberFormat="1" applyFont="1" applyFill="1" applyBorder="1" applyAlignment="1">
      <alignment horizontal="right" vertical="center"/>
    </xf>
    <xf numFmtId="0" fontId="4" fillId="4" borderId="0" xfId="5" quotePrefix="1" applyFont="1" applyFill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vertical="center"/>
    </xf>
    <xf numFmtId="3" fontId="6" fillId="5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 indent="2"/>
    </xf>
    <xf numFmtId="3" fontId="6" fillId="0" borderId="0" xfId="0" applyNumberFormat="1" applyFont="1" applyAlignment="1">
      <alignment horizontal="right" vertical="center"/>
    </xf>
    <xf numFmtId="0" fontId="6" fillId="3" borderId="0" xfId="0" applyFont="1" applyFill="1" applyAlignment="1">
      <alignment horizontal="left" vertical="center" indent="2"/>
    </xf>
    <xf numFmtId="3" fontId="6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4" fillId="3" borderId="3" xfId="0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9" fontId="6" fillId="5" borderId="0" xfId="0" applyNumberFormat="1" applyFont="1" applyFill="1" applyAlignment="1">
      <alignment horizontal="right" vertical="center"/>
    </xf>
    <xf numFmtId="169" fontId="6" fillId="0" borderId="0" xfId="0" applyNumberFormat="1" applyFont="1" applyAlignment="1">
      <alignment horizontal="right" vertical="center"/>
    </xf>
    <xf numFmtId="169" fontId="6" fillId="3" borderId="0" xfId="0" applyNumberFormat="1" applyFont="1" applyFill="1" applyAlignment="1">
      <alignment horizontal="right" vertical="center"/>
    </xf>
    <xf numFmtId="169" fontId="4" fillId="3" borderId="3" xfId="0" applyNumberFormat="1" applyFont="1" applyFill="1" applyBorder="1" applyAlignment="1">
      <alignment horizontal="right" vertical="center"/>
    </xf>
    <xf numFmtId="165" fontId="8" fillId="0" borderId="0" xfId="1" quotePrefix="1" applyNumberFormat="1" applyFont="1" applyBorder="1" applyAlignment="1">
      <alignment horizontal="left" indent="1"/>
    </xf>
    <xf numFmtId="167" fontId="7" fillId="0" borderId="0" xfId="1" applyNumberFormat="1" applyFont="1" applyBorder="1"/>
    <xf numFmtId="165" fontId="8" fillId="3" borderId="2" xfId="1" applyNumberFormat="1" applyFont="1" applyFill="1" applyBorder="1" applyAlignment="1">
      <alignment horizontal="left" vertical="center"/>
    </xf>
    <xf numFmtId="165" fontId="8" fillId="3" borderId="0" xfId="1" applyNumberFormat="1" applyFont="1" applyFill="1" applyBorder="1" applyAlignment="1">
      <alignment horizontal="left" vertical="center"/>
    </xf>
    <xf numFmtId="9" fontId="2" fillId="0" borderId="0" xfId="2" applyFont="1" applyAlignment="1">
      <alignment vertical="center"/>
    </xf>
    <xf numFmtId="165" fontId="8" fillId="0" borderId="0" xfId="1" quotePrefix="1" applyNumberFormat="1" applyFont="1" applyBorder="1" applyAlignment="1">
      <alignment horizontal="left" vertical="center"/>
    </xf>
    <xf numFmtId="166" fontId="2" fillId="0" borderId="0" xfId="0" applyNumberFormat="1" applyFont="1" applyAlignment="1">
      <alignment vertical="center"/>
    </xf>
    <xf numFmtId="165" fontId="7" fillId="0" borderId="0" xfId="1" applyNumberFormat="1" applyFont="1" applyBorder="1" applyAlignment="1">
      <alignment horizontal="left" vertical="center"/>
    </xf>
    <xf numFmtId="166" fontId="7" fillId="3" borderId="3" xfId="1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164" fontId="2" fillId="0" borderId="0" xfId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" fillId="6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vertical="center"/>
    </xf>
    <xf numFmtId="0" fontId="10" fillId="6" borderId="0" xfId="0" applyFont="1" applyFill="1" applyAlignment="1">
      <alignment horizontal="right" vertical="center"/>
    </xf>
    <xf numFmtId="166" fontId="8" fillId="0" borderId="0" xfId="1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165" fontId="7" fillId="4" borderId="0" xfId="1" applyNumberFormat="1" applyFont="1" applyFill="1" applyBorder="1" applyAlignment="1">
      <alignment horizontal="left" indent="1"/>
    </xf>
    <xf numFmtId="166" fontId="7" fillId="4" borderId="0" xfId="1" applyNumberFormat="1" applyFont="1" applyFill="1" applyBorder="1"/>
    <xf numFmtId="165" fontId="8" fillId="4" borderId="0" xfId="1" applyNumberFormat="1" applyFont="1" applyFill="1" applyBorder="1" applyAlignment="1">
      <alignment horizontal="left" indent="1"/>
    </xf>
    <xf numFmtId="166" fontId="8" fillId="4" borderId="0" xfId="1" applyNumberFormat="1" applyFont="1" applyFill="1" applyBorder="1"/>
    <xf numFmtId="165" fontId="8" fillId="4" borderId="0" xfId="1" quotePrefix="1" applyNumberFormat="1" applyFont="1" applyFill="1" applyBorder="1" applyAlignment="1">
      <alignment horizontal="left" indent="1"/>
    </xf>
    <xf numFmtId="0" fontId="12" fillId="0" borderId="0" xfId="3" applyFont="1" applyAlignment="1">
      <alignment horizontal="left" vertical="center"/>
    </xf>
    <xf numFmtId="3" fontId="12" fillId="0" borderId="0" xfId="3" applyNumberFormat="1" applyFont="1" applyAlignment="1">
      <alignment horizontal="right" vertical="center"/>
    </xf>
    <xf numFmtId="165" fontId="13" fillId="2" borderId="0" xfId="1" applyNumberFormat="1" applyFont="1" applyFill="1" applyBorder="1" applyAlignment="1">
      <alignment horizontal="center" vertical="center"/>
    </xf>
    <xf numFmtId="165" fontId="12" fillId="0" borderId="0" xfId="3" applyNumberFormat="1" applyFont="1" applyAlignment="1">
      <alignment horizontal="right" vertical="center"/>
    </xf>
    <xf numFmtId="165" fontId="13" fillId="2" borderId="3" xfId="1" applyNumberFormat="1" applyFont="1" applyFill="1" applyBorder="1" applyAlignment="1">
      <alignment horizontal="center" vertical="center"/>
    </xf>
    <xf numFmtId="165" fontId="14" fillId="2" borderId="3" xfId="1" applyNumberFormat="1" applyFont="1" applyFill="1" applyBorder="1" applyAlignment="1">
      <alignment horizontal="center" vertical="center"/>
    </xf>
    <xf numFmtId="165" fontId="15" fillId="0" borderId="0" xfId="3" applyNumberFormat="1" applyFont="1" applyAlignment="1">
      <alignment horizontal="right" vertical="center"/>
    </xf>
    <xf numFmtId="0" fontId="10" fillId="6" borderId="5" xfId="0" applyFont="1" applyFill="1" applyBorder="1" applyAlignment="1">
      <alignment horizontal="right" vertical="center"/>
    </xf>
    <xf numFmtId="165" fontId="16" fillId="2" borderId="0" xfId="1" applyNumberFormat="1" applyFont="1" applyFill="1" applyBorder="1" applyAlignment="1">
      <alignment horizontal="center" vertical="center"/>
    </xf>
    <xf numFmtId="165" fontId="16" fillId="2" borderId="3" xfId="1" applyNumberFormat="1" applyFont="1" applyFill="1" applyBorder="1" applyAlignment="1">
      <alignment horizontal="center" vertical="center"/>
    </xf>
    <xf numFmtId="165" fontId="17" fillId="0" borderId="0" xfId="3" applyNumberFormat="1" applyFont="1" applyAlignment="1">
      <alignment horizontal="right" vertical="center"/>
    </xf>
    <xf numFmtId="165" fontId="16" fillId="2" borderId="1" xfId="1" applyNumberFormat="1" applyFont="1" applyFill="1" applyBorder="1" applyAlignment="1">
      <alignment horizontal="center" vertical="center"/>
    </xf>
    <xf numFmtId="171" fontId="8" fillId="0" borderId="0" xfId="1" applyNumberFormat="1" applyFont="1" applyBorder="1"/>
    <xf numFmtId="171" fontId="8" fillId="3" borderId="0" xfId="1" applyNumberFormat="1" applyFont="1" applyFill="1" applyBorder="1"/>
  </cellXfs>
  <cellStyles count="7">
    <cellStyle name="Hiperligação" xfId="6" builtinId="8"/>
    <cellStyle name="Normal" xfId="0" builtinId="0"/>
    <cellStyle name="Normal 2" xfId="4" xr:uid="{00000000-0005-0000-0000-000002000000}"/>
    <cellStyle name="Normal 3" xfId="3" xr:uid="{00000000-0005-0000-0000-000003000000}"/>
    <cellStyle name="Normal 4" xfId="5" xr:uid="{00000000-0005-0000-0000-000004000000}"/>
    <cellStyle name="Percentagem" xfId="2" builtinId="5"/>
    <cellStyle name="Vírgula" xfId="1" builtinId="3"/>
  </cellStyles>
  <dxfs count="338"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rgb="FFBFBFB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outline="0">
        <top style="thin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alignment horizontal="left" vertical="bottom" textRotation="0" wrapText="0" indent="1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IB_CRT" displayName="PIB_CRT" ref="A2:BX22" totalsRowShown="0" headerRowDxfId="337" dataDxfId="336">
  <tableColumns count="76">
    <tableColumn id="1" xr3:uid="{00000000-0010-0000-0000-000001000000}" name="RAMOS" dataDxfId="335"/>
    <tableColumn id="2" xr3:uid="{00000000-0010-0000-0000-000002000000}" name="2007:I" dataDxfId="334"/>
    <tableColumn id="3" xr3:uid="{00000000-0010-0000-0000-000003000000}" name="2007:II" dataDxfId="333"/>
    <tableColumn id="4" xr3:uid="{00000000-0010-0000-0000-000004000000}" name="2007:III" dataDxfId="332"/>
    <tableColumn id="5" xr3:uid="{00000000-0010-0000-0000-000005000000}" name="2007:IV" dataDxfId="331"/>
    <tableColumn id="6" xr3:uid="{00000000-0010-0000-0000-000006000000}" name="2008:I" dataDxfId="330"/>
    <tableColumn id="7" xr3:uid="{00000000-0010-0000-0000-000007000000}" name="2008:II" dataDxfId="329"/>
    <tableColumn id="8" xr3:uid="{00000000-0010-0000-0000-000008000000}" name="2008:III" dataDxfId="328"/>
    <tableColumn id="9" xr3:uid="{00000000-0010-0000-0000-000009000000}" name="2008:IV" dataDxfId="327"/>
    <tableColumn id="10" xr3:uid="{00000000-0010-0000-0000-00000A000000}" name="2009:I" dataDxfId="326"/>
    <tableColumn id="11" xr3:uid="{00000000-0010-0000-0000-00000B000000}" name="2009:II" dataDxfId="325"/>
    <tableColumn id="12" xr3:uid="{00000000-0010-0000-0000-00000C000000}" name="2009:III" dataDxfId="324"/>
    <tableColumn id="13" xr3:uid="{00000000-0010-0000-0000-00000D000000}" name="2009:IV" dataDxfId="323"/>
    <tableColumn id="14" xr3:uid="{00000000-0010-0000-0000-00000E000000}" name="2010:I" dataDxfId="322"/>
    <tableColumn id="15" xr3:uid="{00000000-0010-0000-0000-00000F000000}" name="2010:II" dataDxfId="321"/>
    <tableColumn id="16" xr3:uid="{00000000-0010-0000-0000-000010000000}" name="2010:III" dataDxfId="320"/>
    <tableColumn id="17" xr3:uid="{00000000-0010-0000-0000-000011000000}" name="2010:IV" dataDxfId="319"/>
    <tableColumn id="18" xr3:uid="{00000000-0010-0000-0000-000012000000}" name="2011:I" dataDxfId="318"/>
    <tableColumn id="19" xr3:uid="{00000000-0010-0000-0000-000013000000}" name="2011:II" dataDxfId="317"/>
    <tableColumn id="20" xr3:uid="{00000000-0010-0000-0000-000014000000}" name="2011:III" dataDxfId="316"/>
    <tableColumn id="21" xr3:uid="{00000000-0010-0000-0000-000015000000}" name="2011:IV" dataDxfId="315"/>
    <tableColumn id="22" xr3:uid="{00000000-0010-0000-0000-000016000000}" name="2012:I" dataDxfId="314"/>
    <tableColumn id="23" xr3:uid="{00000000-0010-0000-0000-000017000000}" name="2012:II" dataDxfId="313"/>
    <tableColumn id="24" xr3:uid="{00000000-0010-0000-0000-000018000000}" name="2012:III" dataDxfId="312"/>
    <tableColumn id="25" xr3:uid="{00000000-0010-0000-0000-000019000000}" name="2012:IV" dataDxfId="311"/>
    <tableColumn id="26" xr3:uid="{00000000-0010-0000-0000-00001A000000}" name="2013:I" dataDxfId="310"/>
    <tableColumn id="27" xr3:uid="{00000000-0010-0000-0000-00001B000000}" name="2013:II" dataDxfId="309"/>
    <tableColumn id="28" xr3:uid="{00000000-0010-0000-0000-00001C000000}" name="2013:III" dataDxfId="308"/>
    <tableColumn id="29" xr3:uid="{00000000-0010-0000-0000-00001D000000}" name="2013:IV" dataDxfId="307"/>
    <tableColumn id="30" xr3:uid="{00000000-0010-0000-0000-00001E000000}" name="2014:I" dataDxfId="306"/>
    <tableColumn id="31" xr3:uid="{00000000-0010-0000-0000-00001F000000}" name="2014:II" dataDxfId="305"/>
    <tableColumn id="32" xr3:uid="{00000000-0010-0000-0000-000020000000}" name="2014:III" dataDxfId="304"/>
    <tableColumn id="33" xr3:uid="{00000000-0010-0000-0000-000021000000}" name="2014:IV" dataDxfId="303"/>
    <tableColumn id="34" xr3:uid="{00000000-0010-0000-0000-000022000000}" name="2015:I" dataDxfId="302"/>
    <tableColumn id="35" xr3:uid="{00000000-0010-0000-0000-000023000000}" name="2015:II" dataDxfId="301"/>
    <tableColumn id="36" xr3:uid="{00000000-0010-0000-0000-000024000000}" name="2015:III" dataDxfId="300"/>
    <tableColumn id="37" xr3:uid="{00000000-0010-0000-0000-000025000000}" name="2015:IV" dataDxfId="299"/>
    <tableColumn id="38" xr3:uid="{00000000-0010-0000-0000-000026000000}" name="2016:I" dataDxfId="298"/>
    <tableColumn id="39" xr3:uid="{00000000-0010-0000-0000-000027000000}" name="2016:II" dataDxfId="297"/>
    <tableColumn id="40" xr3:uid="{00000000-0010-0000-0000-000028000000}" name="2016:III" dataDxfId="296"/>
    <tableColumn id="41" xr3:uid="{00000000-0010-0000-0000-000029000000}" name="2016:IV" dataDxfId="295"/>
    <tableColumn id="42" xr3:uid="{00000000-0010-0000-0000-00002A000000}" name="2017:I" dataDxfId="294"/>
    <tableColumn id="43" xr3:uid="{00000000-0010-0000-0000-00002B000000}" name="2017:II" dataDxfId="293"/>
    <tableColumn id="44" xr3:uid="{00000000-0010-0000-0000-00002C000000}" name="2017:III" dataDxfId="292"/>
    <tableColumn id="45" xr3:uid="{00000000-0010-0000-0000-00002D000000}" name="2017:IV" dataDxfId="291"/>
    <tableColumn id="46" xr3:uid="{00000000-0010-0000-0000-00002E000000}" name="2018:I" dataDxfId="290"/>
    <tableColumn id="47" xr3:uid="{00000000-0010-0000-0000-00002F000000}" name="2018:II" dataDxfId="289"/>
    <tableColumn id="48" xr3:uid="{00000000-0010-0000-0000-000030000000}" name="2018:III" dataDxfId="288"/>
    <tableColumn id="49" xr3:uid="{00000000-0010-0000-0000-000031000000}" name="2018:IV" dataDxfId="287"/>
    <tableColumn id="50" xr3:uid="{00000000-0010-0000-0000-000032000000}" name="2019:I" dataDxfId="286"/>
    <tableColumn id="51" xr3:uid="{00000000-0010-0000-0000-000033000000}" name="2019:II" dataDxfId="285"/>
    <tableColumn id="52" xr3:uid="{00000000-0010-0000-0000-000034000000}" name="2019:III" dataDxfId="284"/>
    <tableColumn id="53" xr3:uid="{00000000-0010-0000-0000-000035000000}" name="2019:IV" dataDxfId="283"/>
    <tableColumn id="54" xr3:uid="{00000000-0010-0000-0000-000036000000}" name="2020:I" dataDxfId="282"/>
    <tableColumn id="55" xr3:uid="{00000000-0010-0000-0000-000037000000}" name="2020:II" dataDxfId="281"/>
    <tableColumn id="56" xr3:uid="{00000000-0010-0000-0000-000038000000}" name="2020:III" dataDxfId="280"/>
    <tableColumn id="57" xr3:uid="{00000000-0010-0000-0000-000039000000}" name="2020:IV" dataDxfId="279"/>
    <tableColumn id="58" xr3:uid="{00000000-0010-0000-0000-00003A000000}" name="2021:I" dataDxfId="278"/>
    <tableColumn id="59" xr3:uid="{00000000-0010-0000-0000-00003B000000}" name="2021:II" dataDxfId="277"/>
    <tableColumn id="60" xr3:uid="{00000000-0010-0000-0000-00003C000000}" name="2021:III" dataDxfId="276"/>
    <tableColumn id="61" xr3:uid="{00000000-0010-0000-0000-00003D000000}" name="2021:IV" dataDxfId="275"/>
    <tableColumn id="62" xr3:uid="{00000000-0010-0000-0000-00003E000000}" name="2022:I" dataDxfId="274"/>
    <tableColumn id="63" xr3:uid="{00000000-0010-0000-0000-00003F000000}" name="2022:II" dataDxfId="273"/>
    <tableColumn id="64" xr3:uid="{00000000-0010-0000-0000-000040000000}" name="2022:III" dataDxfId="272"/>
    <tableColumn id="65" xr3:uid="{00000000-0010-0000-0000-000041000000}" name="2022:IV" dataDxfId="271"/>
    <tableColumn id="66" xr3:uid="{00000000-0010-0000-0000-000042000000}" name="2023:I" dataDxfId="270"/>
    <tableColumn id="67" xr3:uid="{0F437B22-FA1D-4530-88AE-0C48844033B8}" name="2023:II" dataDxfId="269"/>
    <tableColumn id="68" xr3:uid="{3C5F5697-E90E-4A0C-8091-9EB6C6C47A2B}" name="2023:III" dataDxfId="268"/>
    <tableColumn id="69" xr3:uid="{F1CFFC6A-FAAC-4213-A280-6F460569BC2A}" name="2023:IV" dataDxfId="267"/>
    <tableColumn id="70" xr3:uid="{AE34A6BA-0D15-48FE-9419-A44AC2110EB8}" name="2024:I" dataDxfId="266"/>
    <tableColumn id="71" xr3:uid="{B722AD5C-8F31-4FB7-80CC-2D31352BF231}" name="2024:II" dataDxfId="265"/>
    <tableColumn id="72" xr3:uid="{B248869F-CE66-434D-9743-525EDC094A36}" name="2024:III" dataDxfId="264"/>
    <tableColumn id="73" xr3:uid="{EC3086FF-2875-4CEB-94A4-17DA17702531}" name="2024:IV" dataDxfId="263"/>
    <tableColumn id="74" xr3:uid="{E0FA026D-3EF5-438C-87B3-29D91A19CEC7}" name="2025:I" dataDxfId="262"/>
    <tableColumn id="75" xr3:uid="{BF550132-EA9E-4CD3-8D86-1704B47E17B5}" name="2025:II" dataDxfId="261"/>
    <tableColumn id="76" xr3:uid="{08BFF445-4A67-4C80-8A92-33EF5617D354}" name="2025:III" dataDxfId="260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IB_ENC" displayName="PIB_ENC" ref="A2:BX22" totalsRowShown="0" headerRowDxfId="259" dataDxfId="258" tableBorderDxfId="257">
  <tableColumns count="76">
    <tableColumn id="1" xr3:uid="{00000000-0010-0000-0100-000001000000}" name="RAMOS" dataDxfId="256"/>
    <tableColumn id="2" xr3:uid="{00000000-0010-0000-0100-000002000000}" name="2007:I" dataDxfId="255"/>
    <tableColumn id="3" xr3:uid="{00000000-0010-0000-0100-000003000000}" name="2007:II" dataDxfId="254"/>
    <tableColumn id="4" xr3:uid="{00000000-0010-0000-0100-000004000000}" name="2007:III" dataDxfId="253"/>
    <tableColumn id="5" xr3:uid="{00000000-0010-0000-0100-000005000000}" name="2007:IV" dataDxfId="252"/>
    <tableColumn id="6" xr3:uid="{00000000-0010-0000-0100-000006000000}" name="2008:I" dataDxfId="251"/>
    <tableColumn id="7" xr3:uid="{00000000-0010-0000-0100-000007000000}" name="2008:II" dataDxfId="250"/>
    <tableColumn id="8" xr3:uid="{00000000-0010-0000-0100-000008000000}" name="2008:III" dataDxfId="249"/>
    <tableColumn id="9" xr3:uid="{00000000-0010-0000-0100-000009000000}" name="2008:IV" dataDxfId="248"/>
    <tableColumn id="10" xr3:uid="{00000000-0010-0000-0100-00000A000000}" name="2009:I" dataDxfId="247"/>
    <tableColumn id="11" xr3:uid="{00000000-0010-0000-0100-00000B000000}" name="2009:II" dataDxfId="246"/>
    <tableColumn id="12" xr3:uid="{00000000-0010-0000-0100-00000C000000}" name="2009:III" dataDxfId="245"/>
    <tableColumn id="13" xr3:uid="{00000000-0010-0000-0100-00000D000000}" name="2009:IV" dataDxfId="244"/>
    <tableColumn id="14" xr3:uid="{00000000-0010-0000-0100-00000E000000}" name="2010:I" dataDxfId="243"/>
    <tableColumn id="15" xr3:uid="{00000000-0010-0000-0100-00000F000000}" name="2010:II" dataDxfId="242"/>
    <tableColumn id="16" xr3:uid="{00000000-0010-0000-0100-000010000000}" name="2010:III" dataDxfId="241"/>
    <tableColumn id="17" xr3:uid="{00000000-0010-0000-0100-000011000000}" name="2010:IV" dataDxfId="240"/>
    <tableColumn id="18" xr3:uid="{00000000-0010-0000-0100-000012000000}" name="2011:I" dataDxfId="239"/>
    <tableColumn id="19" xr3:uid="{00000000-0010-0000-0100-000013000000}" name="2011:II" dataDxfId="238"/>
    <tableColumn id="20" xr3:uid="{00000000-0010-0000-0100-000014000000}" name="2011:III" dataDxfId="237"/>
    <tableColumn id="21" xr3:uid="{00000000-0010-0000-0100-000015000000}" name="2011:IV" dataDxfId="236"/>
    <tableColumn id="22" xr3:uid="{00000000-0010-0000-0100-000016000000}" name="2012:I" dataDxfId="235"/>
    <tableColumn id="23" xr3:uid="{00000000-0010-0000-0100-000017000000}" name="2012:II" dataDxfId="234"/>
    <tableColumn id="24" xr3:uid="{00000000-0010-0000-0100-000018000000}" name="2012:III" dataDxfId="233"/>
    <tableColumn id="25" xr3:uid="{00000000-0010-0000-0100-000019000000}" name="2012:IV" dataDxfId="232"/>
    <tableColumn id="26" xr3:uid="{00000000-0010-0000-0100-00001A000000}" name="2013:I" dataDxfId="231"/>
    <tableColumn id="27" xr3:uid="{00000000-0010-0000-0100-00001B000000}" name="2013:II" dataDxfId="230"/>
    <tableColumn id="28" xr3:uid="{00000000-0010-0000-0100-00001C000000}" name="2013:III" dataDxfId="229"/>
    <tableColumn id="29" xr3:uid="{00000000-0010-0000-0100-00001D000000}" name="2013:IV" dataDxfId="228"/>
    <tableColumn id="30" xr3:uid="{00000000-0010-0000-0100-00001E000000}" name="2014:I" dataDxfId="227"/>
    <tableColumn id="31" xr3:uid="{00000000-0010-0000-0100-00001F000000}" name="2014:II" dataDxfId="226"/>
    <tableColumn id="32" xr3:uid="{00000000-0010-0000-0100-000020000000}" name="2014:III" dataDxfId="225"/>
    <tableColumn id="33" xr3:uid="{00000000-0010-0000-0100-000021000000}" name="2014:IV" dataDxfId="224"/>
    <tableColumn id="34" xr3:uid="{00000000-0010-0000-0100-000022000000}" name="2015:I" dataDxfId="223"/>
    <tableColumn id="35" xr3:uid="{00000000-0010-0000-0100-000023000000}" name="2015:II" dataDxfId="222"/>
    <tableColumn id="36" xr3:uid="{00000000-0010-0000-0100-000024000000}" name="2015:III" dataDxfId="221"/>
    <tableColumn id="37" xr3:uid="{00000000-0010-0000-0100-000025000000}" name="2015:IV" dataDxfId="220"/>
    <tableColumn id="38" xr3:uid="{00000000-0010-0000-0100-000026000000}" name="2016:I" dataDxfId="219"/>
    <tableColumn id="39" xr3:uid="{00000000-0010-0000-0100-000027000000}" name="2016:II" dataDxfId="218"/>
    <tableColumn id="40" xr3:uid="{00000000-0010-0000-0100-000028000000}" name="2016:III" dataDxfId="217"/>
    <tableColumn id="41" xr3:uid="{00000000-0010-0000-0100-000029000000}" name="2016:IV" dataDxfId="216"/>
    <tableColumn id="42" xr3:uid="{00000000-0010-0000-0100-00002A000000}" name="2017:I" dataDxfId="215"/>
    <tableColumn id="43" xr3:uid="{00000000-0010-0000-0100-00002B000000}" name="2017:II" dataDxfId="214"/>
    <tableColumn id="44" xr3:uid="{00000000-0010-0000-0100-00002C000000}" name="2017:III" dataDxfId="213"/>
    <tableColumn id="45" xr3:uid="{00000000-0010-0000-0100-00002D000000}" name="2017:IV" dataDxfId="212"/>
    <tableColumn id="46" xr3:uid="{00000000-0010-0000-0100-00002E000000}" name="2018:I" dataDxfId="211"/>
    <tableColumn id="47" xr3:uid="{00000000-0010-0000-0100-00002F000000}" name="2018:II" dataDxfId="210"/>
    <tableColumn id="48" xr3:uid="{00000000-0010-0000-0100-000030000000}" name="2018:III" dataDxfId="209"/>
    <tableColumn id="49" xr3:uid="{00000000-0010-0000-0100-000031000000}" name="2018:IV" dataDxfId="208"/>
    <tableColumn id="50" xr3:uid="{00000000-0010-0000-0100-000032000000}" name="2019:I" dataDxfId="207"/>
    <tableColumn id="51" xr3:uid="{00000000-0010-0000-0100-000033000000}" name="2019:II" dataDxfId="206"/>
    <tableColumn id="52" xr3:uid="{00000000-0010-0000-0100-000034000000}" name="2019:III" dataDxfId="205"/>
    <tableColumn id="53" xr3:uid="{00000000-0010-0000-0100-000035000000}" name="2019:IV" dataDxfId="204"/>
    <tableColumn id="54" xr3:uid="{00000000-0010-0000-0100-000036000000}" name="2020:I" dataDxfId="203"/>
    <tableColumn id="55" xr3:uid="{00000000-0010-0000-0100-000037000000}" name="2020:II" dataDxfId="202"/>
    <tableColumn id="56" xr3:uid="{00000000-0010-0000-0100-000038000000}" name="2020:III" dataDxfId="201"/>
    <tableColumn id="57" xr3:uid="{00000000-0010-0000-0100-000039000000}" name="2020:IV" dataDxfId="200"/>
    <tableColumn id="58" xr3:uid="{00000000-0010-0000-0100-00003A000000}" name="2021:I" dataDxfId="199"/>
    <tableColumn id="59" xr3:uid="{00000000-0010-0000-0100-00003B000000}" name="2021:II" dataDxfId="198"/>
    <tableColumn id="60" xr3:uid="{00000000-0010-0000-0100-00003C000000}" name="2021:III" dataDxfId="197"/>
    <tableColumn id="61" xr3:uid="{00000000-0010-0000-0100-00003D000000}" name="2021:IV" dataDxfId="196"/>
    <tableColumn id="62" xr3:uid="{00000000-0010-0000-0100-00003E000000}" name="2022:I" dataDxfId="195"/>
    <tableColumn id="63" xr3:uid="{00000000-0010-0000-0100-00003F000000}" name="2022:II" dataDxfId="194"/>
    <tableColumn id="64" xr3:uid="{00000000-0010-0000-0100-000040000000}" name="2022:III" dataDxfId="193"/>
    <tableColumn id="65" xr3:uid="{00000000-0010-0000-0100-000041000000}" name="2022:IV" dataDxfId="192"/>
    <tableColumn id="66" xr3:uid="{00000000-0010-0000-0100-000042000000}" name="2023:I" dataDxfId="191"/>
    <tableColumn id="67" xr3:uid="{AF87BCCD-C637-4601-9020-19F48F1DE867}" name="2023:II" dataDxfId="190"/>
    <tableColumn id="68" xr3:uid="{8C104EC0-8DD8-495C-818B-32E827368293}" name="2023:III" dataDxfId="189"/>
    <tableColumn id="69" xr3:uid="{6DF9F0D5-D869-4ED0-B604-6AFD2580EF0A}" name="2023:IV" dataDxfId="188"/>
    <tableColumn id="70" xr3:uid="{4A8E3548-C867-420D-A675-F98D413EA898}" name="2024:I" dataDxfId="187"/>
    <tableColumn id="71" xr3:uid="{5CD2A9B2-D80D-4A7F-9724-DB759F41C5A5}" name="2024:II" dataDxfId="186"/>
    <tableColumn id="72" xr3:uid="{CC0E2194-493B-4E52-8ABC-01952A4FC2BA}" name="2024:III" dataDxfId="185"/>
    <tableColumn id="73" xr3:uid="{9781077A-EB5A-429F-B080-2552844AA63D}" name="2024:IV" dataDxfId="184"/>
    <tableColumn id="74" xr3:uid="{5B5D79F5-44D4-4887-B082-96396ECF6689}" name="2025:I" dataDxfId="183"/>
    <tableColumn id="75" xr3:uid="{CD23465E-CDA4-4FA5-8443-12CD91A308AC}" name="2025:II" dataDxfId="182"/>
    <tableColumn id="76" xr3:uid="{9FCC569B-71B0-432F-A21E-558C414AD753}" name="2025:III" dataDxfId="181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mp_PIB_CRT" displayName="Emp_PIB_CRT" ref="A2:BX14" totalsRowShown="0" headerRowDxfId="180" dataDxfId="178" headerRowBorderDxfId="179" tableBorderDxfId="177">
  <tableColumns count="76">
    <tableColumn id="1" xr3:uid="{00000000-0010-0000-0200-000001000000}" name="Coluna1" dataDxfId="176"/>
    <tableColumn id="2" xr3:uid="{00000000-0010-0000-0200-000002000000}" name="2007:I" dataDxfId="175"/>
    <tableColumn id="3" xr3:uid="{00000000-0010-0000-0200-000003000000}" name="2007:II" dataDxfId="174"/>
    <tableColumn id="4" xr3:uid="{00000000-0010-0000-0200-000004000000}" name="2007:III" dataDxfId="173"/>
    <tableColumn id="5" xr3:uid="{00000000-0010-0000-0200-000005000000}" name="2007:IV" dataDxfId="172"/>
    <tableColumn id="6" xr3:uid="{00000000-0010-0000-0200-000006000000}" name="2008:I" dataDxfId="171"/>
    <tableColumn id="7" xr3:uid="{00000000-0010-0000-0200-000007000000}" name="2008:II" dataDxfId="170"/>
    <tableColumn id="8" xr3:uid="{00000000-0010-0000-0200-000008000000}" name="2008:III" dataDxfId="169"/>
    <tableColumn id="9" xr3:uid="{00000000-0010-0000-0200-000009000000}" name="2008:IV" dataDxfId="168"/>
    <tableColumn id="10" xr3:uid="{00000000-0010-0000-0200-00000A000000}" name="2009:I" dataDxfId="167"/>
    <tableColumn id="11" xr3:uid="{00000000-0010-0000-0200-00000B000000}" name="2009:II" dataDxfId="166"/>
    <tableColumn id="12" xr3:uid="{00000000-0010-0000-0200-00000C000000}" name="2009:III" dataDxfId="165"/>
    <tableColumn id="13" xr3:uid="{00000000-0010-0000-0200-00000D000000}" name="2009:IV" dataDxfId="164"/>
    <tableColumn id="14" xr3:uid="{00000000-0010-0000-0200-00000E000000}" name="2010:I" dataDxfId="163"/>
    <tableColumn id="15" xr3:uid="{00000000-0010-0000-0200-00000F000000}" name="2010:II" dataDxfId="162"/>
    <tableColumn id="16" xr3:uid="{00000000-0010-0000-0200-000010000000}" name="2010:III" dataDxfId="161"/>
    <tableColumn id="17" xr3:uid="{00000000-0010-0000-0200-000011000000}" name="2010:IV" dataDxfId="160"/>
    <tableColumn id="18" xr3:uid="{00000000-0010-0000-0200-000012000000}" name="2011:I" dataDxfId="159"/>
    <tableColumn id="19" xr3:uid="{00000000-0010-0000-0200-000013000000}" name="2011:II" dataDxfId="158"/>
    <tableColumn id="20" xr3:uid="{00000000-0010-0000-0200-000014000000}" name="2011:III" dataDxfId="157"/>
    <tableColumn id="21" xr3:uid="{00000000-0010-0000-0200-000015000000}" name="2011:IV" dataDxfId="156"/>
    <tableColumn id="22" xr3:uid="{00000000-0010-0000-0200-000016000000}" name="2012:I" dataDxfId="155"/>
    <tableColumn id="23" xr3:uid="{00000000-0010-0000-0200-000017000000}" name="2012:II" dataDxfId="154"/>
    <tableColumn id="24" xr3:uid="{00000000-0010-0000-0200-000018000000}" name="2012:III" dataDxfId="153"/>
    <tableColumn id="25" xr3:uid="{00000000-0010-0000-0200-000019000000}" name="2012:IV" dataDxfId="152"/>
    <tableColumn id="26" xr3:uid="{00000000-0010-0000-0200-00001A000000}" name="2013:I" dataDxfId="151"/>
    <tableColumn id="27" xr3:uid="{00000000-0010-0000-0200-00001B000000}" name="2013:II" dataDxfId="150"/>
    <tableColumn id="28" xr3:uid="{00000000-0010-0000-0200-00001C000000}" name="2013:III" dataDxfId="149"/>
    <tableColumn id="29" xr3:uid="{00000000-0010-0000-0200-00001D000000}" name="2013:IV" dataDxfId="148"/>
    <tableColumn id="30" xr3:uid="{00000000-0010-0000-0200-00001E000000}" name="2014:I" dataDxfId="147"/>
    <tableColumn id="31" xr3:uid="{00000000-0010-0000-0200-00001F000000}" name="2014:II" dataDxfId="146"/>
    <tableColumn id="32" xr3:uid="{00000000-0010-0000-0200-000020000000}" name="2014:III" dataDxfId="145"/>
    <tableColumn id="33" xr3:uid="{00000000-0010-0000-0200-000021000000}" name="2014:IV" dataDxfId="144"/>
    <tableColumn id="34" xr3:uid="{00000000-0010-0000-0200-000022000000}" name="2015:I" dataDxfId="143"/>
    <tableColumn id="35" xr3:uid="{00000000-0010-0000-0200-000023000000}" name="2015:II" dataDxfId="142"/>
    <tableColumn id="36" xr3:uid="{00000000-0010-0000-0200-000024000000}" name="2015:III" dataDxfId="141"/>
    <tableColumn id="37" xr3:uid="{00000000-0010-0000-0200-000025000000}" name="2015:IV" dataDxfId="140"/>
    <tableColumn id="38" xr3:uid="{00000000-0010-0000-0200-000026000000}" name="2016:I" dataDxfId="139"/>
    <tableColumn id="39" xr3:uid="{00000000-0010-0000-0200-000027000000}" name="2016:II" dataDxfId="138"/>
    <tableColumn id="40" xr3:uid="{00000000-0010-0000-0200-000028000000}" name="2016:III" dataDxfId="137"/>
    <tableColumn id="41" xr3:uid="{00000000-0010-0000-0200-000029000000}" name="2016:IV" dataDxfId="136"/>
    <tableColumn id="42" xr3:uid="{00000000-0010-0000-0200-00002A000000}" name="2017:I" dataDxfId="135"/>
    <tableColumn id="43" xr3:uid="{00000000-0010-0000-0200-00002B000000}" name="2017:II" dataDxfId="134"/>
    <tableColumn id="44" xr3:uid="{00000000-0010-0000-0200-00002C000000}" name="2017:III" dataDxfId="133"/>
    <tableColumn id="45" xr3:uid="{00000000-0010-0000-0200-00002D000000}" name="2017:IV" dataDxfId="132"/>
    <tableColumn id="46" xr3:uid="{00000000-0010-0000-0200-00002E000000}" name="2018:I" dataDxfId="131"/>
    <tableColumn id="47" xr3:uid="{00000000-0010-0000-0200-00002F000000}" name="2018:II" dataDxfId="130"/>
    <tableColumn id="48" xr3:uid="{00000000-0010-0000-0200-000030000000}" name="2018:III" dataDxfId="129"/>
    <tableColumn id="49" xr3:uid="{00000000-0010-0000-0200-000031000000}" name="2018:IV" dataDxfId="128"/>
    <tableColumn id="50" xr3:uid="{00000000-0010-0000-0200-000032000000}" name="2019:I" dataDxfId="127"/>
    <tableColumn id="51" xr3:uid="{00000000-0010-0000-0200-000033000000}" name="2019:II" dataDxfId="126"/>
    <tableColumn id="52" xr3:uid="{00000000-0010-0000-0200-000034000000}" name="2019:III" dataDxfId="125"/>
    <tableColumn id="53" xr3:uid="{00000000-0010-0000-0200-000035000000}" name="2019:IV" dataDxfId="124"/>
    <tableColumn id="54" xr3:uid="{00000000-0010-0000-0200-000036000000}" name="2020:I" dataDxfId="123"/>
    <tableColumn id="55" xr3:uid="{00000000-0010-0000-0200-000037000000}" name="2020:II" dataDxfId="122"/>
    <tableColumn id="56" xr3:uid="{00000000-0010-0000-0200-000038000000}" name="2020:III" dataDxfId="121"/>
    <tableColumn id="57" xr3:uid="{00000000-0010-0000-0200-000039000000}" name="2020:IV" dataDxfId="120"/>
    <tableColumn id="58" xr3:uid="{00000000-0010-0000-0200-00003A000000}" name="2021:I" dataDxfId="119"/>
    <tableColumn id="59" xr3:uid="{00000000-0010-0000-0200-00003B000000}" name="2021:II" dataDxfId="118"/>
    <tableColumn id="60" xr3:uid="{00000000-0010-0000-0200-00003C000000}" name="2021:III" dataDxfId="117"/>
    <tableColumn id="61" xr3:uid="{00000000-0010-0000-0200-00003D000000}" name="2021:IV" dataDxfId="116"/>
    <tableColumn id="62" xr3:uid="{00000000-0010-0000-0200-00003E000000}" name="2022:I" dataDxfId="115"/>
    <tableColumn id="63" xr3:uid="{00000000-0010-0000-0200-00003F000000}" name="2022:II" dataDxfId="114"/>
    <tableColumn id="64" xr3:uid="{00000000-0010-0000-0200-000040000000}" name="2022:III" dataDxfId="113"/>
    <tableColumn id="65" xr3:uid="{00000000-0010-0000-0200-000041000000}" name="2022:IV" dataDxfId="112"/>
    <tableColumn id="66" xr3:uid="{00000000-0010-0000-0200-000042000000}" name="2023:I" dataDxfId="111"/>
    <tableColumn id="67" xr3:uid="{9CEF817A-7E55-4C6C-AA63-AC96A64A3980}" name="2023:II" dataDxfId="110"/>
    <tableColumn id="68" xr3:uid="{B1CA8E03-A3D1-4B52-B800-45F2E13C6820}" name="2023:III" dataDxfId="109"/>
    <tableColumn id="69" xr3:uid="{A0227A3D-E089-4D4F-87B4-A3C4A6C463E5}" name="2023:IV" dataDxfId="108"/>
    <tableColumn id="70" xr3:uid="{88A4495D-3993-4F3B-939B-078FC44D3AA5}" name="2024:I" dataDxfId="107"/>
    <tableColumn id="71" xr3:uid="{F5C28897-DB7C-4608-AC4C-CDC1259AFB33}" name="2024:II" dataDxfId="106"/>
    <tableColumn id="72" xr3:uid="{42998655-D69F-45DF-A934-52D4BD162042}" name="2024:III" dataDxfId="105"/>
    <tableColumn id="73" xr3:uid="{99ABC460-D154-42C8-9254-7D7A2DE31080}" name="2024:IV" dataDxfId="104"/>
    <tableColumn id="74" xr3:uid="{DA95DC9B-21C0-4BAC-9D7F-A70531B78F63}" name="2025:I" dataDxfId="103"/>
    <tableColumn id="75" xr3:uid="{84D08B51-29FB-42C9-9F49-B60A76AD4ED2}" name="2025:II" dataDxfId="102"/>
    <tableColumn id="76" xr3:uid="{2C2B1402-7B7B-45A2-8F01-DC180680EC24}" name="2025:III" dataDxfId="10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Emp_PIB_ENC" displayName="Emp_PIB_ENC" ref="A2:BX14" totalsRowShown="0" headerRowDxfId="100" dataDxfId="98" headerRowBorderDxfId="99" tableBorderDxfId="97" dataCellStyle="Normal 3">
  <tableColumns count="76">
    <tableColumn id="1" xr3:uid="{00000000-0010-0000-0300-000001000000}" name="Coluna1" dataDxfId="96" dataCellStyle="Normal 3"/>
    <tableColumn id="2" xr3:uid="{00000000-0010-0000-0300-000002000000}" name="2007:I" dataDxfId="95" dataCellStyle="Normal 3"/>
    <tableColumn id="3" xr3:uid="{00000000-0010-0000-0300-000003000000}" name="2007:II" dataDxfId="94" dataCellStyle="Normal 3"/>
    <tableColumn id="4" xr3:uid="{00000000-0010-0000-0300-000004000000}" name="2007:III" dataDxfId="93" dataCellStyle="Normal 3"/>
    <tableColumn id="5" xr3:uid="{00000000-0010-0000-0300-000005000000}" name="2007:IV" dataDxfId="92" dataCellStyle="Normal 3"/>
    <tableColumn id="6" xr3:uid="{00000000-0010-0000-0300-000006000000}" name="2008:I" dataDxfId="91" dataCellStyle="Normal 3"/>
    <tableColumn id="7" xr3:uid="{00000000-0010-0000-0300-000007000000}" name="2008:II" dataDxfId="90" dataCellStyle="Normal 3"/>
    <tableColumn id="8" xr3:uid="{00000000-0010-0000-0300-000008000000}" name="2008:III" dataDxfId="89" dataCellStyle="Normal 3"/>
    <tableColumn id="9" xr3:uid="{00000000-0010-0000-0300-000009000000}" name="2008:IV" dataDxfId="88" dataCellStyle="Normal 3"/>
    <tableColumn id="10" xr3:uid="{00000000-0010-0000-0300-00000A000000}" name="2009:I" dataDxfId="87" dataCellStyle="Normal 3"/>
    <tableColumn id="11" xr3:uid="{00000000-0010-0000-0300-00000B000000}" name="2009:II" dataDxfId="86" dataCellStyle="Normal 3"/>
    <tableColumn id="12" xr3:uid="{00000000-0010-0000-0300-00000C000000}" name="2009:III" dataDxfId="85" dataCellStyle="Normal 3"/>
    <tableColumn id="13" xr3:uid="{00000000-0010-0000-0300-00000D000000}" name="2009:IV" dataDxfId="84" dataCellStyle="Normal 3"/>
    <tableColumn id="14" xr3:uid="{00000000-0010-0000-0300-00000E000000}" name="2010:I" dataDxfId="83" dataCellStyle="Normal 3"/>
    <tableColumn id="15" xr3:uid="{00000000-0010-0000-0300-00000F000000}" name="2010:II" dataDxfId="82" dataCellStyle="Normal 3"/>
    <tableColumn id="16" xr3:uid="{00000000-0010-0000-0300-000010000000}" name="2010:III" dataDxfId="81" dataCellStyle="Normal 3"/>
    <tableColumn id="17" xr3:uid="{00000000-0010-0000-0300-000011000000}" name="2010:IV" dataDxfId="80" dataCellStyle="Normal 3"/>
    <tableColumn id="18" xr3:uid="{00000000-0010-0000-0300-000012000000}" name="2011:I" dataDxfId="79" dataCellStyle="Normal 3"/>
    <tableColumn id="19" xr3:uid="{00000000-0010-0000-0300-000013000000}" name="2011:II" dataDxfId="78" dataCellStyle="Normal 3"/>
    <tableColumn id="20" xr3:uid="{00000000-0010-0000-0300-000014000000}" name="2011:III" dataDxfId="77" dataCellStyle="Normal 3"/>
    <tableColumn id="21" xr3:uid="{00000000-0010-0000-0300-000015000000}" name="2011:IV" dataDxfId="76" dataCellStyle="Normal 3"/>
    <tableColumn id="22" xr3:uid="{00000000-0010-0000-0300-000016000000}" name="2012:I" dataDxfId="75" dataCellStyle="Normal 3"/>
    <tableColumn id="23" xr3:uid="{00000000-0010-0000-0300-000017000000}" name="2012:II" dataDxfId="74" dataCellStyle="Normal 3"/>
    <tableColumn id="24" xr3:uid="{00000000-0010-0000-0300-000018000000}" name="2012:III" dataDxfId="73" dataCellStyle="Normal 3"/>
    <tableColumn id="25" xr3:uid="{00000000-0010-0000-0300-000019000000}" name="2012:IV" dataDxfId="72" dataCellStyle="Normal 3"/>
    <tableColumn id="26" xr3:uid="{00000000-0010-0000-0300-00001A000000}" name="2013:I" dataDxfId="71" dataCellStyle="Normal 3"/>
    <tableColumn id="27" xr3:uid="{00000000-0010-0000-0300-00001B000000}" name="2013:II" dataDxfId="70" dataCellStyle="Normal 3"/>
    <tableColumn id="28" xr3:uid="{00000000-0010-0000-0300-00001C000000}" name="2013:III" dataDxfId="69" dataCellStyle="Normal 3"/>
    <tableColumn id="29" xr3:uid="{00000000-0010-0000-0300-00001D000000}" name="2013:IV" dataDxfId="68" dataCellStyle="Normal 3"/>
    <tableColumn id="30" xr3:uid="{00000000-0010-0000-0300-00001E000000}" name="2014:I" dataDxfId="67" dataCellStyle="Normal 3"/>
    <tableColumn id="31" xr3:uid="{00000000-0010-0000-0300-00001F000000}" name="2014:II" dataDxfId="66" dataCellStyle="Normal 3"/>
    <tableColumn id="32" xr3:uid="{00000000-0010-0000-0300-000020000000}" name="2014:III" dataDxfId="65" dataCellStyle="Normal 3"/>
    <tableColumn id="33" xr3:uid="{00000000-0010-0000-0300-000021000000}" name="2014:IV" dataDxfId="64" dataCellStyle="Normal 3"/>
    <tableColumn id="34" xr3:uid="{00000000-0010-0000-0300-000022000000}" name="2015:I" dataDxfId="63" dataCellStyle="Normal 3"/>
    <tableColumn id="35" xr3:uid="{00000000-0010-0000-0300-000023000000}" name="2015:II" dataDxfId="62" dataCellStyle="Normal 3"/>
    <tableColumn id="36" xr3:uid="{00000000-0010-0000-0300-000024000000}" name="2015:III" dataDxfId="61" dataCellStyle="Normal 3"/>
    <tableColumn id="37" xr3:uid="{00000000-0010-0000-0300-000025000000}" name="2015:IV" dataDxfId="60" dataCellStyle="Normal 3"/>
    <tableColumn id="38" xr3:uid="{00000000-0010-0000-0300-000026000000}" name="2016:I" dataDxfId="59" dataCellStyle="Normal 3"/>
    <tableColumn id="39" xr3:uid="{00000000-0010-0000-0300-000027000000}" name="2016:II" dataDxfId="58" dataCellStyle="Normal 3"/>
    <tableColumn id="40" xr3:uid="{00000000-0010-0000-0300-000028000000}" name="2016:III" dataDxfId="57" dataCellStyle="Normal 3"/>
    <tableColumn id="41" xr3:uid="{00000000-0010-0000-0300-000029000000}" name="2016:IV" dataDxfId="56" dataCellStyle="Normal 3"/>
    <tableColumn id="42" xr3:uid="{00000000-0010-0000-0300-00002A000000}" name="2017:I" dataDxfId="55" dataCellStyle="Normal 3"/>
    <tableColumn id="43" xr3:uid="{00000000-0010-0000-0300-00002B000000}" name="2017:II" dataDxfId="54" dataCellStyle="Normal 3"/>
    <tableColumn id="44" xr3:uid="{00000000-0010-0000-0300-00002C000000}" name="2017:III" dataDxfId="53" dataCellStyle="Normal 3"/>
    <tableColumn id="45" xr3:uid="{00000000-0010-0000-0300-00002D000000}" name="2017:IV" dataDxfId="52" dataCellStyle="Normal 3"/>
    <tableColumn id="46" xr3:uid="{00000000-0010-0000-0300-00002E000000}" name="2018:I" dataDxfId="51" dataCellStyle="Normal 3"/>
    <tableColumn id="47" xr3:uid="{00000000-0010-0000-0300-00002F000000}" name="2018:II" dataDxfId="50" dataCellStyle="Normal 3"/>
    <tableColumn id="48" xr3:uid="{00000000-0010-0000-0300-000030000000}" name="2018:III" dataDxfId="49" dataCellStyle="Normal 3"/>
    <tableColumn id="49" xr3:uid="{00000000-0010-0000-0300-000031000000}" name="2018:IV" dataDxfId="48" dataCellStyle="Normal 3"/>
    <tableColumn id="50" xr3:uid="{00000000-0010-0000-0300-000032000000}" name="2019:I" dataDxfId="47" dataCellStyle="Normal 3"/>
    <tableColumn id="51" xr3:uid="{00000000-0010-0000-0300-000033000000}" name="2019:II" dataDxfId="46" dataCellStyle="Normal 3"/>
    <tableColumn id="52" xr3:uid="{00000000-0010-0000-0300-000034000000}" name="2019:III" dataDxfId="45" dataCellStyle="Normal 3"/>
    <tableColumn id="53" xr3:uid="{00000000-0010-0000-0300-000035000000}" name="2019:IV" dataDxfId="44" dataCellStyle="Normal 3"/>
    <tableColumn id="54" xr3:uid="{00000000-0010-0000-0300-000036000000}" name="2020:I" dataDxfId="43" dataCellStyle="Normal 3"/>
    <tableColumn id="55" xr3:uid="{00000000-0010-0000-0300-000037000000}" name="2020:II" dataDxfId="42" dataCellStyle="Normal 3"/>
    <tableColumn id="56" xr3:uid="{00000000-0010-0000-0300-000038000000}" name="2020:III" dataDxfId="41" dataCellStyle="Normal 3"/>
    <tableColumn id="57" xr3:uid="{00000000-0010-0000-0300-000039000000}" name="2020:IV" dataDxfId="40" dataCellStyle="Normal 3"/>
    <tableColumn id="58" xr3:uid="{00000000-0010-0000-0300-00003A000000}" name="2021:I" dataDxfId="39" dataCellStyle="Normal 3"/>
    <tableColumn id="59" xr3:uid="{00000000-0010-0000-0300-00003B000000}" name="2021:II" dataDxfId="38" dataCellStyle="Normal 3"/>
    <tableColumn id="60" xr3:uid="{00000000-0010-0000-0300-00003C000000}" name="2021:III" dataDxfId="37" dataCellStyle="Normal 3"/>
    <tableColumn id="61" xr3:uid="{00000000-0010-0000-0300-00003D000000}" name="2021:IV" dataDxfId="36" dataCellStyle="Normal 3"/>
    <tableColumn id="62" xr3:uid="{00000000-0010-0000-0300-00003E000000}" name="2022:I" dataDxfId="35" dataCellStyle="Normal 3"/>
    <tableColumn id="63" xr3:uid="{00000000-0010-0000-0300-00003F000000}" name="2022:II" dataDxfId="34" dataCellStyle="Normal 3"/>
    <tableColumn id="64" xr3:uid="{00000000-0010-0000-0300-000040000000}" name="2022:III" dataDxfId="33" dataCellStyle="Normal 3"/>
    <tableColumn id="65" xr3:uid="{00000000-0010-0000-0300-000041000000}" name="2022:IV" dataDxfId="32" dataCellStyle="Normal 3"/>
    <tableColumn id="66" xr3:uid="{00000000-0010-0000-0300-000042000000}" name="2023:I" dataDxfId="31" dataCellStyle="Normal 3"/>
    <tableColumn id="67" xr3:uid="{FFD4980E-84BC-4D25-A4EC-BAAE579E4DE9}" name="2023:II" dataDxfId="30" dataCellStyle="Normal 3"/>
    <tableColumn id="68" xr3:uid="{F882C7A4-2E31-4E3A-A52D-E54B585C78A7}" name="2023:III" dataDxfId="29" dataCellStyle="Normal 3"/>
    <tableColumn id="69" xr3:uid="{E1950432-DB3A-46DD-89F5-9502FB9B9768}" name="2023:IV" dataDxfId="28" dataCellStyle="Normal 3"/>
    <tableColumn id="70" xr3:uid="{2FBC7CE9-6988-440C-8938-9FD99D1A7AC6}" name="2024:I" dataDxfId="27" dataCellStyle="Normal 3"/>
    <tableColumn id="71" xr3:uid="{25DC9716-EC94-45A2-97E0-897ABC710339}" name="2024:II" dataDxfId="26" dataCellStyle="Normal 3"/>
    <tableColumn id="72" xr3:uid="{CE511833-6463-4169-9EEA-06072669D4A3}" name="2024:III" dataDxfId="25" dataCellStyle="Normal 3"/>
    <tableColumn id="73" xr3:uid="{BF45BC63-9700-4803-A526-A0E1A2DD08B3}" name="2024:IV" dataDxfId="24" dataCellStyle="Normal 3"/>
    <tableColumn id="74" xr3:uid="{1C2B1F4C-608C-4245-91C3-287B7EDF7042}" name="2025:I" dataDxfId="23" dataCellStyle="Normal 3"/>
    <tableColumn id="75" xr3:uid="{4663C7FB-BB5E-4A5B-BAB6-7890AED88358}" name="2025:II" dataDxfId="22" dataCellStyle="Normal 3"/>
    <tableColumn id="76" xr3:uid="{113458B3-2C8F-4950-B27A-E1DA54BB3A74}" name="2025:III" dataDxfId="21" dataCellStyle="Normal 3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IB_ANUAL_ENC" displayName="PIB_ANUAL_ENC" ref="A2:S22" totalsRowShown="0" headerRowDxfId="20" dataDxfId="19">
  <tableColumns count="19">
    <tableColumn id="1" xr3:uid="{00000000-0010-0000-0400-000001000000}" name="VA ENCADEADO POR SECTORES DE ACTIVIDADE " dataDxfId="18"/>
    <tableColumn id="2" xr3:uid="{00000000-0010-0000-0400-000002000000}" name="2007" dataDxfId="17"/>
    <tableColumn id="3" xr3:uid="{00000000-0010-0000-0400-000003000000}" name="2008" dataDxfId="16"/>
    <tableColumn id="4" xr3:uid="{00000000-0010-0000-0400-000004000000}" name="2009" dataDxfId="15"/>
    <tableColumn id="5" xr3:uid="{00000000-0010-0000-0400-000005000000}" name="2010" dataDxfId="14"/>
    <tableColumn id="6" xr3:uid="{00000000-0010-0000-0400-000006000000}" name="2011" dataDxfId="13"/>
    <tableColumn id="7" xr3:uid="{00000000-0010-0000-0400-000007000000}" name="2012" dataDxfId="12"/>
    <tableColumn id="8" xr3:uid="{00000000-0010-0000-0400-000008000000}" name="2013" dataDxfId="11"/>
    <tableColumn id="9" xr3:uid="{00000000-0010-0000-0400-000009000000}" name="2014" dataDxfId="10"/>
    <tableColumn id="10" xr3:uid="{00000000-0010-0000-0400-00000A000000}" name="2015" dataDxfId="9"/>
    <tableColumn id="11" xr3:uid="{00000000-0010-0000-0400-00000B000000}" name="2016" dataDxfId="8"/>
    <tableColumn id="12" xr3:uid="{00000000-0010-0000-0400-00000C000000}" name="2017" dataDxfId="7"/>
    <tableColumn id="13" xr3:uid="{00000000-0010-0000-0400-00000D000000}" name="2018" dataDxfId="6"/>
    <tableColumn id="14" xr3:uid="{00000000-0010-0000-0400-00000E000000}" name="2019" dataDxfId="5"/>
    <tableColumn id="15" xr3:uid="{00000000-0010-0000-0400-00000F000000}" name="2020" dataDxfId="4"/>
    <tableColumn id="16" xr3:uid="{00000000-0010-0000-0400-000010000000}" name="2021" dataDxfId="3"/>
    <tableColumn id="17" xr3:uid="{00000000-0010-0000-0400-000011000000}" name="2022" dataDxfId="2"/>
    <tableColumn id="18" xr3:uid="{9719E2D4-1A58-4937-AF56-10ECAE09730D}" name="2023" dataDxfId="1"/>
    <tableColumn id="19" xr3:uid="{99019524-2B19-4B24-8F05-4484E6DF6FD6}" name="2024P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tabSelected="1" view="pageLayout" zoomScaleNormal="100" workbookViewId="0">
      <selection activeCell="A16" sqref="A16"/>
    </sheetView>
  </sheetViews>
  <sheetFormatPr defaultColWidth="9.140625" defaultRowHeight="17.25" customHeight="1" x14ac:dyDescent="0.2"/>
  <cols>
    <col min="1" max="1" width="124.7109375" style="1" bestFit="1" customWidth="1"/>
    <col min="2" max="16384" width="9.140625" style="1"/>
  </cols>
  <sheetData>
    <row r="2" spans="1:1" ht="17.25" customHeight="1" x14ac:dyDescent="0.25">
      <c r="A2" s="2" t="s">
        <v>159</v>
      </c>
    </row>
    <row r="4" spans="1:1" ht="17.25" customHeight="1" x14ac:dyDescent="0.2">
      <c r="A4" s="3" t="s">
        <v>160</v>
      </c>
    </row>
    <row r="5" spans="1:1" ht="17.25" customHeight="1" x14ac:dyDescent="0.2">
      <c r="A5" s="3" t="s">
        <v>161</v>
      </c>
    </row>
    <row r="6" spans="1:1" ht="17.25" customHeight="1" x14ac:dyDescent="0.2">
      <c r="A6" s="3" t="s">
        <v>162</v>
      </c>
    </row>
    <row r="7" spans="1:1" ht="17.25" customHeight="1" x14ac:dyDescent="0.2">
      <c r="A7" s="3" t="s">
        <v>163</v>
      </c>
    </row>
    <row r="8" spans="1:1" ht="17.25" customHeight="1" x14ac:dyDescent="0.2">
      <c r="A8" s="3" t="s">
        <v>164</v>
      </c>
    </row>
    <row r="11" spans="1:1" ht="17.25" customHeight="1" x14ac:dyDescent="0.25">
      <c r="A11" s="2" t="s">
        <v>136</v>
      </c>
    </row>
    <row r="12" spans="1:1" ht="17.25" customHeight="1" x14ac:dyDescent="0.2">
      <c r="A12" s="3" t="s">
        <v>137</v>
      </c>
    </row>
    <row r="13" spans="1:1" ht="17.25" customHeight="1" x14ac:dyDescent="0.2">
      <c r="A13" s="3" t="s">
        <v>138</v>
      </c>
    </row>
    <row r="14" spans="1:1" ht="17.25" customHeight="1" x14ac:dyDescent="0.2">
      <c r="A14" s="3" t="s">
        <v>139</v>
      </c>
    </row>
    <row r="15" spans="1:1" ht="17.25" customHeight="1" x14ac:dyDescent="0.2">
      <c r="A15" s="3" t="s">
        <v>140</v>
      </c>
    </row>
    <row r="16" spans="1:1" ht="17.25" customHeight="1" x14ac:dyDescent="0.2">
      <c r="A16" s="3" t="s">
        <v>141</v>
      </c>
    </row>
  </sheetData>
  <hyperlinks>
    <hyperlink ref="A4" location="Q1.1!A1" display="Quadro 1.1 - PIB a preços de mercado (preços correntes) na óptica da Despesa,  1º T2007 – 4º T 2022 (em Milhões de escudos)" xr:uid="{00000000-0004-0000-0100-000000000000}"/>
    <hyperlink ref="A5" location="Q1.2!A1" display="Quadro 1.2 - PIB em volume encadeado na óptica da Produção  1º T2007 – 4º T 2022 (em Milhões de escudos)" xr:uid="{00000000-0004-0000-0100-000001000000}"/>
    <hyperlink ref="A6" location="Q1.3!A1" display="Quadro 1.3 - Taxas de variação do PIB em volume encadeado na óptica da Produção  1º T2008 – 4º T 2022 " xr:uid="{00000000-0004-0000-0100-000002000000}"/>
    <hyperlink ref="A7" location="Q1.4!A1" display="Quadro 1.4 - PIB a preços de mercado (preços correntes) na óptica da Despesa,  1º T2007 – 4º T 2022 (em Milhões de escudos)" xr:uid="{00000000-0004-0000-0100-000003000000}"/>
    <hyperlink ref="A8" location="Q1.5!A1" display="Quadro 1.5 - PIB em volume encadeado na óptica da Despesa,  1º T2007 – 4º T 2022 (em Milhões de escudos)" xr:uid="{00000000-0004-0000-0100-000004000000}"/>
    <hyperlink ref="A12" location="Q2.1!A1" display="Quadro 2.1 - PIB a preços de mercado (preços correntes) na óptica da Despesa,  2007 – 2022 (em Milhões de escudos)" xr:uid="{00000000-0004-0000-0100-000005000000}"/>
    <hyperlink ref="A13" location="Q2.2!A1" display="Quadro 2.2 - PIB em volume encadeado na óptica da Produção  2007 – 2022 (em Milhões de escudos)" xr:uid="{00000000-0004-0000-0100-000006000000}"/>
    <hyperlink ref="A14" location="Q2.3!A1" display="Quadro 2.3 - Taxas de variação do PIB em volume encadeado na óptica da Produção  2008 – 2022 " xr:uid="{00000000-0004-0000-0100-000007000000}"/>
    <hyperlink ref="A15" location="Q2.4!A1" display="Quadro 2.4 - PIB a preços de mercado (preços correntes) na óptica da Despesa,  2007 – 2022 (em Milhões de escudos)" xr:uid="{00000000-0004-0000-0100-000008000000}"/>
    <hyperlink ref="A16" location="Q2.5!A1" display="Quadro 2.5 - PIB em volume encadeado na óptica da Despesa,  2007 – 2022 (em Milhões de escudos)" xr:uid="{00000000-0004-0000-0100-000009000000}"/>
  </hyperlinks>
  <pageMargins left="0.453125" right="0.70866141732283472" top="0.90625" bottom="0.74803149606299213" header="0.31496062992125984" footer="0.31496062992125984"/>
  <pageSetup paperSize="9" scale="75" orientation="portrait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</sheetPr>
  <dimension ref="A1:S30"/>
  <sheetViews>
    <sheetView showGridLines="0" view="pageLayout" zoomScaleNormal="100" workbookViewId="0">
      <selection activeCell="F21" sqref="F21"/>
    </sheetView>
  </sheetViews>
  <sheetFormatPr defaultColWidth="8.7109375" defaultRowHeight="15" customHeight="1" x14ac:dyDescent="0.25"/>
  <cols>
    <col min="1" max="1" width="31.28515625" style="86" customWidth="1"/>
    <col min="2" max="17" width="8.42578125" style="34" bestFit="1" customWidth="1"/>
    <col min="18" max="19" width="8.42578125" style="34" customWidth="1"/>
    <col min="20" max="16384" width="8.7109375" style="34"/>
  </cols>
  <sheetData>
    <row r="1" spans="1:19" ht="15" customHeight="1" x14ac:dyDescent="0.25">
      <c r="A1" s="76" t="s">
        <v>150</v>
      </c>
    </row>
    <row r="2" spans="1:19" ht="15" customHeight="1" x14ac:dyDescent="0.25">
      <c r="A2" s="77"/>
      <c r="B2" s="78">
        <v>2007</v>
      </c>
      <c r="C2" s="78">
        <v>2008</v>
      </c>
      <c r="D2" s="78">
        <v>2009</v>
      </c>
      <c r="E2" s="78">
        <v>2010</v>
      </c>
      <c r="F2" s="78">
        <v>2011</v>
      </c>
      <c r="G2" s="78">
        <v>2012</v>
      </c>
      <c r="H2" s="78">
        <v>2013</v>
      </c>
      <c r="I2" s="78">
        <v>2014</v>
      </c>
      <c r="J2" s="78">
        <v>2015</v>
      </c>
      <c r="K2" s="78">
        <v>2016</v>
      </c>
      <c r="L2" s="78">
        <v>2017</v>
      </c>
      <c r="M2" s="78">
        <v>2018</v>
      </c>
      <c r="N2" s="107">
        <v>2019</v>
      </c>
      <c r="O2" s="107">
        <v>2020</v>
      </c>
      <c r="P2" s="107">
        <v>2021</v>
      </c>
      <c r="Q2" s="107">
        <v>2022</v>
      </c>
      <c r="R2" s="107">
        <v>2023</v>
      </c>
      <c r="S2" s="107" t="s">
        <v>146</v>
      </c>
    </row>
    <row r="3" spans="1:19" ht="15" customHeight="1" x14ac:dyDescent="0.25">
      <c r="A3" s="80" t="s">
        <v>83</v>
      </c>
      <c r="B3" s="81">
        <v>105646.62127263175</v>
      </c>
      <c r="C3" s="81">
        <v>112715.01854916717</v>
      </c>
      <c r="D3" s="81">
        <v>120121.48974473591</v>
      </c>
      <c r="E3" s="81">
        <v>121606.79686083015</v>
      </c>
      <c r="F3" s="81">
        <v>129643.77017942697</v>
      </c>
      <c r="G3" s="81">
        <v>132965.41576904966</v>
      </c>
      <c r="H3" s="81">
        <v>136773.78841305841</v>
      </c>
      <c r="I3" s="81">
        <v>138711.1055416227</v>
      </c>
      <c r="J3" s="81">
        <v>143704.08700000003</v>
      </c>
      <c r="K3" s="81">
        <v>154670.67800000001</v>
      </c>
      <c r="L3" s="81">
        <v>169186.24299999999</v>
      </c>
      <c r="M3" s="81">
        <v>178485.79300000001</v>
      </c>
      <c r="N3" s="81">
        <v>192459.85099999997</v>
      </c>
      <c r="O3" s="81">
        <v>174282.932</v>
      </c>
      <c r="P3" s="81">
        <v>195105.12899999999</v>
      </c>
      <c r="Q3" s="81">
        <v>230317.07699999999</v>
      </c>
      <c r="R3" s="81">
        <v>241577.448</v>
      </c>
      <c r="S3" s="81">
        <v>264220.15845974273</v>
      </c>
    </row>
    <row r="4" spans="1:19" ht="15" customHeight="1" x14ac:dyDescent="0.25">
      <c r="A4" s="82" t="s">
        <v>84</v>
      </c>
      <c r="B4" s="83">
        <v>80567.203067920404</v>
      </c>
      <c r="C4" s="83">
        <v>85936.292998974066</v>
      </c>
      <c r="D4" s="83">
        <v>91023.873125414699</v>
      </c>
      <c r="E4" s="83">
        <v>91534.129965729153</v>
      </c>
      <c r="F4" s="83">
        <v>97375.37815714613</v>
      </c>
      <c r="G4" s="83">
        <v>102390.55472086604</v>
      </c>
      <c r="H4" s="83">
        <v>105169.65406172274</v>
      </c>
      <c r="I4" s="83">
        <v>105152.90703023937</v>
      </c>
      <c r="J4" s="83">
        <v>108470.68900000003</v>
      </c>
      <c r="K4" s="83">
        <v>118100.71399999996</v>
      </c>
      <c r="L4" s="83">
        <v>134487.10399999999</v>
      </c>
      <c r="M4" s="83">
        <v>141142.29400000002</v>
      </c>
      <c r="N4" s="83">
        <v>148505.698</v>
      </c>
      <c r="O4" s="83">
        <v>128917.06400000001</v>
      </c>
      <c r="P4" s="83">
        <v>144251.269</v>
      </c>
      <c r="Q4" s="83">
        <v>177618.899</v>
      </c>
      <c r="R4" s="83">
        <v>184074.054</v>
      </c>
      <c r="S4" s="83">
        <v>202855.37711191928</v>
      </c>
    </row>
    <row r="5" spans="1:19" ht="15" customHeight="1" x14ac:dyDescent="0.25">
      <c r="A5" s="84" t="s">
        <v>131</v>
      </c>
      <c r="B5" s="85">
        <v>25079.418204711343</v>
      </c>
      <c r="C5" s="85">
        <v>26778.725550193099</v>
      </c>
      <c r="D5" s="85">
        <v>29097.616619321198</v>
      </c>
      <c r="E5" s="85">
        <v>30072.666895100996</v>
      </c>
      <c r="F5" s="85">
        <v>32268.392022280848</v>
      </c>
      <c r="G5" s="85">
        <v>30574.861048183633</v>
      </c>
      <c r="H5" s="85">
        <v>31604.134351335651</v>
      </c>
      <c r="I5" s="85">
        <v>33558.198511383322</v>
      </c>
      <c r="J5" s="85">
        <v>35233.398000000001</v>
      </c>
      <c r="K5" s="85">
        <v>36569.964</v>
      </c>
      <c r="L5" s="85">
        <v>34699.139000000003</v>
      </c>
      <c r="M5" s="85">
        <v>37343.499000000003</v>
      </c>
      <c r="N5" s="85">
        <v>43954.152999999998</v>
      </c>
      <c r="O5" s="85">
        <v>45365.868000000002</v>
      </c>
      <c r="P5" s="85">
        <v>50853.86</v>
      </c>
      <c r="Q5" s="85">
        <v>52698.178</v>
      </c>
      <c r="R5" s="85">
        <v>57503.394</v>
      </c>
      <c r="S5" s="85">
        <v>61364.781347823489</v>
      </c>
    </row>
    <row r="6" spans="1:19" ht="15" customHeight="1" x14ac:dyDescent="0.25">
      <c r="A6" s="86" t="s">
        <v>85</v>
      </c>
      <c r="B6" s="83">
        <v>62863.652903657603</v>
      </c>
      <c r="C6" s="83">
        <v>67815.02319999726</v>
      </c>
      <c r="D6" s="83">
        <v>61317.615898391807</v>
      </c>
      <c r="E6" s="83">
        <v>68317.6706591455</v>
      </c>
      <c r="F6" s="83">
        <v>72876.246140228017</v>
      </c>
      <c r="G6" s="83">
        <v>58133.97252181347</v>
      </c>
      <c r="H6" s="83">
        <v>50542.582529191546</v>
      </c>
      <c r="I6" s="83">
        <v>59336.37217523349</v>
      </c>
      <c r="J6" s="83">
        <v>50620.523999999954</v>
      </c>
      <c r="K6" s="83">
        <v>52656.71</v>
      </c>
      <c r="L6" s="83">
        <v>57189.235999999983</v>
      </c>
      <c r="M6" s="83">
        <v>56617.704999999987</v>
      </c>
      <c r="N6" s="83">
        <v>51978.816999999988</v>
      </c>
      <c r="O6" s="83">
        <v>51065.604999999974</v>
      </c>
      <c r="P6" s="83">
        <v>53076.655999999988</v>
      </c>
      <c r="Q6" s="83">
        <v>51553.991999999984</v>
      </c>
      <c r="R6" s="83">
        <v>55393.104000000014</v>
      </c>
      <c r="S6" s="83">
        <v>45526.810365853518</v>
      </c>
    </row>
    <row r="7" spans="1:19" ht="15" customHeight="1" x14ac:dyDescent="0.25">
      <c r="A7" s="87" t="s">
        <v>86</v>
      </c>
      <c r="B7" s="85">
        <v>44876.746729741382</v>
      </c>
      <c r="C7" s="85">
        <v>50696.808101346047</v>
      </c>
      <c r="D7" s="85">
        <v>43049.271178617033</v>
      </c>
      <c r="E7" s="85">
        <v>46020.178177656948</v>
      </c>
      <c r="F7" s="85">
        <v>53343.533392609606</v>
      </c>
      <c r="G7" s="85">
        <v>61865.336823142708</v>
      </c>
      <c r="H7" s="85">
        <v>63233.394130580935</v>
      </c>
      <c r="I7" s="85">
        <v>63154.720914426522</v>
      </c>
      <c r="J7" s="85">
        <v>71538.563999999998</v>
      </c>
      <c r="K7" s="85">
        <v>76476.978000000003</v>
      </c>
      <c r="L7" s="85">
        <v>82158.343999999997</v>
      </c>
      <c r="M7" s="85">
        <v>94477.634000000005</v>
      </c>
      <c r="N7" s="85">
        <v>103605.11599999998</v>
      </c>
      <c r="O7" s="85">
        <v>44597.219999999994</v>
      </c>
      <c r="P7" s="85">
        <v>45617.235999999997</v>
      </c>
      <c r="Q7" s="85">
        <v>91150.803</v>
      </c>
      <c r="R7" s="85">
        <v>100154.58500000001</v>
      </c>
      <c r="S7" s="85">
        <v>118052.49720719775</v>
      </c>
    </row>
    <row r="8" spans="1:19" ht="15" customHeight="1" x14ac:dyDescent="0.25">
      <c r="A8" s="82" t="s">
        <v>87</v>
      </c>
      <c r="B8" s="83">
        <v>2221.9104915713519</v>
      </c>
      <c r="C8" s="83">
        <v>3088.6297445617856</v>
      </c>
      <c r="D8" s="83">
        <v>2844.296888802277</v>
      </c>
      <c r="E8" s="83">
        <v>4121.2151214443438</v>
      </c>
      <c r="F8" s="83">
        <v>5335.8248154163857</v>
      </c>
      <c r="G8" s="83">
        <v>4968.249515196354</v>
      </c>
      <c r="H8" s="83">
        <v>6019.9298170397506</v>
      </c>
      <c r="I8" s="83">
        <v>7381.6460157442971</v>
      </c>
      <c r="J8" s="83">
        <v>15184.825000000004</v>
      </c>
      <c r="K8" s="83">
        <v>15506.432000000001</v>
      </c>
      <c r="L8" s="83">
        <v>18156.175000000003</v>
      </c>
      <c r="M8" s="83">
        <v>25314.228999999999</v>
      </c>
      <c r="N8" s="83">
        <v>25773.19</v>
      </c>
      <c r="O8" s="83">
        <v>12051.337</v>
      </c>
      <c r="P8" s="83">
        <v>16234.405000000001</v>
      </c>
      <c r="Q8" s="83">
        <v>25698.465000000004</v>
      </c>
      <c r="R8" s="83">
        <v>22781.846000000001</v>
      </c>
      <c r="S8" s="83">
        <v>33416.695655390002</v>
      </c>
    </row>
    <row r="9" spans="1:19" ht="15" customHeight="1" x14ac:dyDescent="0.25">
      <c r="A9" s="82" t="s">
        <v>88</v>
      </c>
      <c r="B9" s="83">
        <v>42654.836238170028</v>
      </c>
      <c r="C9" s="83">
        <v>47608.178356784265</v>
      </c>
      <c r="D9" s="83">
        <v>40204.974289814745</v>
      </c>
      <c r="E9" s="83">
        <v>41898.963056212604</v>
      </c>
      <c r="F9" s="83">
        <v>48007.708577193218</v>
      </c>
      <c r="G9" s="83">
        <v>56897.087307946356</v>
      </c>
      <c r="H9" s="83">
        <v>57213.464313541175</v>
      </c>
      <c r="I9" s="83">
        <v>55773.074898682222</v>
      </c>
      <c r="J9" s="83">
        <v>56353.738999999994</v>
      </c>
      <c r="K9" s="83">
        <v>60970.546000000002</v>
      </c>
      <c r="L9" s="83">
        <v>64002.168999999987</v>
      </c>
      <c r="M9" s="83">
        <v>69163.404999999999</v>
      </c>
      <c r="N9" s="83">
        <v>77831.926000000007</v>
      </c>
      <c r="O9" s="83">
        <v>32545.883000000002</v>
      </c>
      <c r="P9" s="83">
        <v>29382.830999999998</v>
      </c>
      <c r="Q9" s="83">
        <v>65452.338000000003</v>
      </c>
      <c r="R9" s="83">
        <v>77372.739000000001</v>
      </c>
      <c r="S9" s="83">
        <v>84635.801551807759</v>
      </c>
    </row>
    <row r="10" spans="1:19" ht="15" customHeight="1" x14ac:dyDescent="0.25">
      <c r="A10" s="87" t="s">
        <v>89</v>
      </c>
      <c r="B10" s="85">
        <v>80402.719906030747</v>
      </c>
      <c r="C10" s="85">
        <v>83596.860850510508</v>
      </c>
      <c r="D10" s="85">
        <v>76236.004821744733</v>
      </c>
      <c r="E10" s="85">
        <v>83981.735697632612</v>
      </c>
      <c r="F10" s="85">
        <v>93598.203712264571</v>
      </c>
      <c r="G10" s="85">
        <v>87829.556114005842</v>
      </c>
      <c r="H10" s="85">
        <v>82003.06307283089</v>
      </c>
      <c r="I10" s="85">
        <v>91651.551631282724</v>
      </c>
      <c r="J10" s="85">
        <v>91952.361000000004</v>
      </c>
      <c r="K10" s="85">
        <v>99402.290999999997</v>
      </c>
      <c r="L10" s="85">
        <v>113238.64699999998</v>
      </c>
      <c r="M10" s="85">
        <v>123594.89499999999</v>
      </c>
      <c r="N10" s="85">
        <v>126215.19500000001</v>
      </c>
      <c r="O10" s="85">
        <v>93625.96</v>
      </c>
      <c r="P10" s="85">
        <v>102530.167</v>
      </c>
      <c r="Q10" s="85">
        <v>137394.212</v>
      </c>
      <c r="R10" s="85">
        <v>142152.383</v>
      </c>
      <c r="S10" s="85">
        <v>150019.77552732176</v>
      </c>
    </row>
    <row r="11" spans="1:19" ht="15" customHeight="1" x14ac:dyDescent="0.25">
      <c r="A11" s="82" t="s">
        <v>90</v>
      </c>
      <c r="B11" s="83">
        <v>62344.422428148238</v>
      </c>
      <c r="C11" s="83">
        <v>64005.278248714654</v>
      </c>
      <c r="D11" s="83">
        <v>56989.559216505186</v>
      </c>
      <c r="E11" s="83">
        <v>64446.756691194612</v>
      </c>
      <c r="F11" s="83">
        <v>74630.614498560797</v>
      </c>
      <c r="G11" s="83">
        <v>65430.356995728034</v>
      </c>
      <c r="H11" s="83">
        <v>59576.857258874814</v>
      </c>
      <c r="I11" s="83">
        <v>67807.067114409889</v>
      </c>
      <c r="J11" s="83">
        <v>69290.798999999999</v>
      </c>
      <c r="K11" s="83">
        <v>72896.362999999998</v>
      </c>
      <c r="L11" s="83">
        <v>86508.771999999968</v>
      </c>
      <c r="M11" s="83">
        <v>93371.933999999979</v>
      </c>
      <c r="N11" s="83">
        <v>95605.755000000005</v>
      </c>
      <c r="O11" s="83">
        <v>75424.438999999998</v>
      </c>
      <c r="P11" s="83">
        <v>85506.505000000005</v>
      </c>
      <c r="Q11" s="83">
        <v>117872.834</v>
      </c>
      <c r="R11" s="83">
        <v>119059.577</v>
      </c>
      <c r="S11" s="83">
        <v>119602.29315687</v>
      </c>
    </row>
    <row r="12" spans="1:19" ht="15" customHeight="1" x14ac:dyDescent="0.25">
      <c r="A12" s="82" t="s">
        <v>91</v>
      </c>
      <c r="B12" s="83">
        <v>18058.29747788249</v>
      </c>
      <c r="C12" s="83">
        <v>19591.58260179585</v>
      </c>
      <c r="D12" s="83">
        <v>19246.445605239558</v>
      </c>
      <c r="E12" s="83">
        <v>19534.979006437996</v>
      </c>
      <c r="F12" s="83">
        <v>18967.589213703777</v>
      </c>
      <c r="G12" s="83">
        <v>22399.199118277815</v>
      </c>
      <c r="H12" s="83">
        <v>22426.205813956061</v>
      </c>
      <c r="I12" s="83">
        <v>23844.484516872817</v>
      </c>
      <c r="J12" s="83">
        <v>22661.562000000005</v>
      </c>
      <c r="K12" s="83">
        <v>26505.928000000004</v>
      </c>
      <c r="L12" s="83">
        <v>26729.875</v>
      </c>
      <c r="M12" s="83">
        <v>30222.960999999999</v>
      </c>
      <c r="N12" s="83">
        <v>30609.440000000002</v>
      </c>
      <c r="O12" s="83">
        <v>18201.521000000001</v>
      </c>
      <c r="P12" s="83">
        <v>17023.662</v>
      </c>
      <c r="Q12" s="83">
        <v>19521.378000000001</v>
      </c>
      <c r="R12" s="83">
        <v>23092.806</v>
      </c>
      <c r="S12" s="83">
        <v>30417.482370451748</v>
      </c>
    </row>
    <row r="13" spans="1:19" ht="15" customHeight="1" x14ac:dyDescent="0.25">
      <c r="A13" s="88" t="s">
        <v>93</v>
      </c>
      <c r="B13" s="89">
        <v>132984.30100000001</v>
      </c>
      <c r="C13" s="89">
        <v>147629.98899999994</v>
      </c>
      <c r="D13" s="89">
        <v>148252.372</v>
      </c>
      <c r="E13" s="89">
        <v>151962.91</v>
      </c>
      <c r="F13" s="89">
        <v>162265.34600000002</v>
      </c>
      <c r="G13" s="89">
        <v>165135.16899999999</v>
      </c>
      <c r="H13" s="89">
        <v>168546.70199999999</v>
      </c>
      <c r="I13" s="89">
        <v>169550.647</v>
      </c>
      <c r="J13" s="89">
        <v>173910.81399999998</v>
      </c>
      <c r="K13" s="89">
        <v>184402.07500000001</v>
      </c>
      <c r="L13" s="89">
        <v>195295.17600000001</v>
      </c>
      <c r="M13" s="89">
        <v>205986.23699999999</v>
      </c>
      <c r="N13" s="89">
        <v>221828.58900000001</v>
      </c>
      <c r="O13" s="89">
        <v>176319.79699999999</v>
      </c>
      <c r="P13" s="89">
        <v>191268.85399999996</v>
      </c>
      <c r="Q13" s="89">
        <v>235627.66</v>
      </c>
      <c r="R13" s="89">
        <v>254972.75399999999</v>
      </c>
      <c r="S13" s="89">
        <v>277779.6905054723</v>
      </c>
    </row>
    <row r="14" spans="1:19" ht="15" customHeight="1" x14ac:dyDescent="0.25">
      <c r="A14" s="90"/>
    </row>
    <row r="15" spans="1:19" ht="15" customHeight="1" x14ac:dyDescent="0.25">
      <c r="A15" s="110" t="s">
        <v>127</v>
      </c>
      <c r="B15" s="111"/>
      <c r="C15" s="79">
        <v>2008</v>
      </c>
      <c r="D15" s="79">
        <v>2009</v>
      </c>
      <c r="E15" s="79">
        <v>2010</v>
      </c>
      <c r="F15" s="79">
        <v>2011</v>
      </c>
      <c r="G15" s="79">
        <v>2012</v>
      </c>
      <c r="H15" s="79">
        <v>2013</v>
      </c>
      <c r="I15" s="79">
        <v>2014</v>
      </c>
      <c r="J15" s="79">
        <v>2015</v>
      </c>
      <c r="K15" s="79">
        <v>2016</v>
      </c>
      <c r="L15" s="79">
        <v>2017</v>
      </c>
      <c r="M15" s="79">
        <v>2018</v>
      </c>
      <c r="N15" s="107">
        <v>2019</v>
      </c>
      <c r="O15" s="107">
        <v>2020</v>
      </c>
      <c r="P15" s="107">
        <v>2021</v>
      </c>
      <c r="Q15" s="107">
        <v>2022</v>
      </c>
      <c r="R15" s="107">
        <v>2023</v>
      </c>
      <c r="S15" s="107" t="s">
        <v>146</v>
      </c>
    </row>
    <row r="16" spans="1:19" ht="15" customHeight="1" x14ac:dyDescent="0.25">
      <c r="A16" s="80" t="s">
        <v>83</v>
      </c>
      <c r="B16" s="108"/>
      <c r="C16" s="91">
        <f t="shared" ref="C16:S26" si="0">+(C3/B3-1)*100</f>
        <v>6.6906041966971364</v>
      </c>
      <c r="D16" s="91">
        <f t="shared" si="0"/>
        <v>6.5709710124724596</v>
      </c>
      <c r="E16" s="91">
        <f t="shared" si="0"/>
        <v>1.2365040753745005</v>
      </c>
      <c r="F16" s="91">
        <f t="shared" si="0"/>
        <v>6.6089836473486985</v>
      </c>
      <c r="G16" s="91">
        <f t="shared" si="0"/>
        <v>2.5621328236794971</v>
      </c>
      <c r="H16" s="91">
        <f t="shared" si="0"/>
        <v>2.8641828568592542</v>
      </c>
      <c r="I16" s="91">
        <f t="shared" si="0"/>
        <v>1.4164388886513724</v>
      </c>
      <c r="J16" s="91">
        <f t="shared" si="0"/>
        <v>3.599554223781376</v>
      </c>
      <c r="K16" s="91">
        <f t="shared" si="0"/>
        <v>7.6313702894198032</v>
      </c>
      <c r="L16" s="91">
        <f t="shared" si="0"/>
        <v>9.3848201790386998</v>
      </c>
      <c r="M16" s="91">
        <f t="shared" si="0"/>
        <v>5.4966348534614795</v>
      </c>
      <c r="N16" s="91">
        <f t="shared" si="0"/>
        <v>7.8292270578644629</v>
      </c>
      <c r="O16" s="91">
        <f t="shared" si="0"/>
        <v>-9.4445251337121565</v>
      </c>
      <c r="P16" s="91">
        <f t="shared" si="0"/>
        <v>11.947352939873635</v>
      </c>
      <c r="Q16" s="91">
        <f t="shared" si="0"/>
        <v>18.047679310368103</v>
      </c>
      <c r="R16" s="91">
        <f t="shared" si="0"/>
        <v>4.8890734228969057</v>
      </c>
      <c r="S16" s="91">
        <f t="shared" si="0"/>
        <v>9.3728577096909849</v>
      </c>
    </row>
    <row r="17" spans="1:19" ht="15" customHeight="1" x14ac:dyDescent="0.25">
      <c r="A17" s="82" t="s">
        <v>84</v>
      </c>
      <c r="C17" s="92">
        <f t="shared" si="0"/>
        <v>6.6641135928814155</v>
      </c>
      <c r="D17" s="92">
        <f t="shared" si="0"/>
        <v>5.9201763875262436</v>
      </c>
      <c r="E17" s="92">
        <f t="shared" si="0"/>
        <v>0.56057474022381815</v>
      </c>
      <c r="F17" s="92">
        <f t="shared" si="0"/>
        <v>6.3814974737881558</v>
      </c>
      <c r="G17" s="92">
        <f t="shared" si="0"/>
        <v>5.150353876548075</v>
      </c>
      <c r="H17" s="92">
        <f t="shared" si="0"/>
        <v>2.7142145566385389</v>
      </c>
      <c r="I17" s="92">
        <f t="shared" si="0"/>
        <v>-1.5923824826458155E-2</v>
      </c>
      <c r="J17" s="92">
        <f t="shared" si="0"/>
        <v>3.1551975722426295</v>
      </c>
      <c r="K17" s="92">
        <f t="shared" si="0"/>
        <v>8.8779974468493847</v>
      </c>
      <c r="L17" s="92">
        <f t="shared" si="0"/>
        <v>13.874928817111165</v>
      </c>
      <c r="M17" s="92">
        <f t="shared" si="0"/>
        <v>4.9485711284258382</v>
      </c>
      <c r="N17" s="92">
        <f t="shared" si="0"/>
        <v>5.2170074549021894</v>
      </c>
      <c r="O17" s="92">
        <f t="shared" si="0"/>
        <v>-13.190493202489773</v>
      </c>
      <c r="P17" s="92">
        <f t="shared" si="0"/>
        <v>11.894627851593009</v>
      </c>
      <c r="Q17" s="92">
        <f t="shared" si="0"/>
        <v>23.131602398589646</v>
      </c>
      <c r="R17" s="92">
        <f t="shared" si="0"/>
        <v>3.6342726119476643</v>
      </c>
      <c r="S17" s="92">
        <f t="shared" si="0"/>
        <v>10.203134392813062</v>
      </c>
    </row>
    <row r="18" spans="1:19" ht="15" customHeight="1" x14ac:dyDescent="0.25">
      <c r="A18" s="84" t="s">
        <v>131</v>
      </c>
      <c r="B18" s="108"/>
      <c r="C18" s="93">
        <f t="shared" si="0"/>
        <v>6.7757048094621686</v>
      </c>
      <c r="D18" s="93">
        <f t="shared" si="0"/>
        <v>8.6594526867294306</v>
      </c>
      <c r="E18" s="93">
        <f t="shared" si="0"/>
        <v>3.3509626872063158</v>
      </c>
      <c r="F18" s="93">
        <f t="shared" si="0"/>
        <v>7.301398092955802</v>
      </c>
      <c r="G18" s="93">
        <f t="shared" si="0"/>
        <v>-5.2482657732925038</v>
      </c>
      <c r="H18" s="93">
        <f t="shared" si="0"/>
        <v>3.3664038620812242</v>
      </c>
      <c r="I18" s="93">
        <f t="shared" si="0"/>
        <v>6.1829384039594482</v>
      </c>
      <c r="J18" s="93">
        <f t="shared" si="0"/>
        <v>4.9919231750430004</v>
      </c>
      <c r="K18" s="93">
        <f t="shared" si="0"/>
        <v>3.7934632362169429</v>
      </c>
      <c r="L18" s="93">
        <f t="shared" si="0"/>
        <v>-5.1157419788545493</v>
      </c>
      <c r="M18" s="93">
        <f t="shared" si="0"/>
        <v>7.6208230988094483</v>
      </c>
      <c r="N18" s="93">
        <f t="shared" si="0"/>
        <v>17.702288690194766</v>
      </c>
      <c r="O18" s="93">
        <f t="shared" si="0"/>
        <v>3.211789793788089</v>
      </c>
      <c r="P18" s="93">
        <f t="shared" si="0"/>
        <v>12.097182842395959</v>
      </c>
      <c r="Q18" s="93">
        <f t="shared" si="0"/>
        <v>3.6267020831850294</v>
      </c>
      <c r="R18" s="93">
        <f t="shared" si="0"/>
        <v>9.1183721759792178</v>
      </c>
      <c r="S18" s="93">
        <f t="shared" si="0"/>
        <v>6.7150598933751526</v>
      </c>
    </row>
    <row r="19" spans="1:19" ht="15" customHeight="1" x14ac:dyDescent="0.25">
      <c r="A19" s="86" t="s">
        <v>85</v>
      </c>
      <c r="C19" s="92">
        <f t="shared" si="0"/>
        <v>7.8763642703486125</v>
      </c>
      <c r="D19" s="92">
        <f t="shared" si="0"/>
        <v>-9.5810736250042545</v>
      </c>
      <c r="E19" s="92">
        <f t="shared" si="0"/>
        <v>11.416058270030183</v>
      </c>
      <c r="F19" s="92">
        <f t="shared" si="0"/>
        <v>6.6726154991823883</v>
      </c>
      <c r="G19" s="92">
        <f t="shared" si="0"/>
        <v>-20.229189069436359</v>
      </c>
      <c r="H19" s="92">
        <f t="shared" si="0"/>
        <v>-13.05844012255214</v>
      </c>
      <c r="I19" s="92">
        <f t="shared" si="0"/>
        <v>17.398773877379469</v>
      </c>
      <c r="J19" s="92">
        <f t="shared" si="0"/>
        <v>-14.688879443949999</v>
      </c>
      <c r="K19" s="92">
        <f t="shared" si="0"/>
        <v>4.0224514467690042</v>
      </c>
      <c r="L19" s="92">
        <f t="shared" si="0"/>
        <v>8.6076893144292121</v>
      </c>
      <c r="M19" s="92">
        <f t="shared" si="0"/>
        <v>-0.99936813284233761</v>
      </c>
      <c r="N19" s="92">
        <f t="shared" si="0"/>
        <v>-8.1933522384914799</v>
      </c>
      <c r="O19" s="92">
        <f t="shared" si="0"/>
        <v>-1.7568926203149537</v>
      </c>
      <c r="P19" s="92">
        <f t="shared" si="0"/>
        <v>3.9381712994490448</v>
      </c>
      <c r="Q19" s="92">
        <f t="shared" si="0"/>
        <v>-2.8688016818542716</v>
      </c>
      <c r="R19" s="92">
        <f t="shared" si="0"/>
        <v>7.446779291116834</v>
      </c>
      <c r="S19" s="92">
        <f t="shared" si="0"/>
        <v>-17.811411388223508</v>
      </c>
    </row>
    <row r="20" spans="1:19" ht="15" customHeight="1" x14ac:dyDescent="0.25">
      <c r="A20" s="87" t="s">
        <v>86</v>
      </c>
      <c r="B20" s="108"/>
      <c r="C20" s="93">
        <f t="shared" si="0"/>
        <v>12.968991283290832</v>
      </c>
      <c r="D20" s="93">
        <f t="shared" si="0"/>
        <v>-15.084848946389517</v>
      </c>
      <c r="E20" s="93">
        <f t="shared" si="0"/>
        <v>6.9011783886264499</v>
      </c>
      <c r="F20" s="93">
        <f t="shared" si="0"/>
        <v>15.913356933737788</v>
      </c>
      <c r="G20" s="93">
        <f t="shared" si="0"/>
        <v>15.975326133371093</v>
      </c>
      <c r="H20" s="93">
        <f t="shared" si="0"/>
        <v>2.2113470607121322</v>
      </c>
      <c r="I20" s="93">
        <f t="shared" si="0"/>
        <v>-0.12441719638194293</v>
      </c>
      <c r="J20" s="93">
        <f t="shared" si="0"/>
        <v>13.275085320911217</v>
      </c>
      <c r="K20" s="93">
        <f t="shared" si="0"/>
        <v>6.9031494677472161</v>
      </c>
      <c r="L20" s="93">
        <f t="shared" si="0"/>
        <v>7.4288578714498898</v>
      </c>
      <c r="M20" s="93">
        <f t="shared" si="0"/>
        <v>14.994569510797362</v>
      </c>
      <c r="N20" s="93">
        <f t="shared" si="0"/>
        <v>9.6609976494542273</v>
      </c>
      <c r="O20" s="93">
        <f t="shared" si="0"/>
        <v>-56.954616024946105</v>
      </c>
      <c r="P20" s="93">
        <f t="shared" si="0"/>
        <v>2.2871739538921965</v>
      </c>
      <c r="Q20" s="93">
        <f t="shared" si="0"/>
        <v>99.816584678650869</v>
      </c>
      <c r="R20" s="93">
        <f t="shared" si="0"/>
        <v>9.8778965227547246</v>
      </c>
      <c r="S20" s="93">
        <f t="shared" si="0"/>
        <v>17.870287423384301</v>
      </c>
    </row>
    <row r="21" spans="1:19" ht="15" customHeight="1" x14ac:dyDescent="0.25">
      <c r="A21" s="82" t="s">
        <v>87</v>
      </c>
      <c r="C21" s="92">
        <f t="shared" si="0"/>
        <v>39.007838357047554</v>
      </c>
      <c r="D21" s="92">
        <f t="shared" si="0"/>
        <v>-7.9107201563965557</v>
      </c>
      <c r="E21" s="92">
        <f t="shared" si="0"/>
        <v>44.893985493187131</v>
      </c>
      <c r="F21" s="92">
        <f t="shared" si="0"/>
        <v>29.472125530451887</v>
      </c>
      <c r="G21" s="92">
        <f t="shared" si="0"/>
        <v>-6.8888187475350531</v>
      </c>
      <c r="H21" s="92">
        <f t="shared" si="0"/>
        <v>21.168025048392369</v>
      </c>
      <c r="I21" s="92">
        <f t="shared" si="0"/>
        <v>22.62013412266257</v>
      </c>
      <c r="J21" s="92">
        <f t="shared" si="0"/>
        <v>105.71055517444651</v>
      </c>
      <c r="K21" s="92">
        <f t="shared" si="0"/>
        <v>2.1179499928382306</v>
      </c>
      <c r="L21" s="92">
        <f t="shared" si="0"/>
        <v>17.088025149821707</v>
      </c>
      <c r="M21" s="92">
        <f t="shared" si="0"/>
        <v>39.424900894599205</v>
      </c>
      <c r="N21" s="92">
        <f t="shared" si="0"/>
        <v>1.813055416382614</v>
      </c>
      <c r="O21" s="92">
        <f t="shared" si="0"/>
        <v>-53.240801778902799</v>
      </c>
      <c r="P21" s="92">
        <f t="shared" si="0"/>
        <v>34.710405990638236</v>
      </c>
      <c r="Q21" s="92">
        <f t="shared" si="0"/>
        <v>58.296315756567616</v>
      </c>
      <c r="R21" s="92">
        <f t="shared" si="0"/>
        <v>-11.349389934379362</v>
      </c>
      <c r="S21" s="92">
        <f t="shared" si="0"/>
        <v>46.681246354619368</v>
      </c>
    </row>
    <row r="22" spans="1:19" ht="15" customHeight="1" x14ac:dyDescent="0.25">
      <c r="A22" s="82" t="s">
        <v>88</v>
      </c>
      <c r="C22" s="92">
        <f t="shared" si="0"/>
        <v>11.612615486217015</v>
      </c>
      <c r="D22" s="92">
        <f t="shared" si="0"/>
        <v>-15.550277961674098</v>
      </c>
      <c r="E22" s="92">
        <f t="shared" si="0"/>
        <v>4.2133810463025334</v>
      </c>
      <c r="F22" s="92">
        <f t="shared" si="0"/>
        <v>14.57970573826608</v>
      </c>
      <c r="G22" s="92">
        <f t="shared" si="0"/>
        <v>18.516565347957826</v>
      </c>
      <c r="H22" s="92">
        <f t="shared" si="0"/>
        <v>0.55605132101486099</v>
      </c>
      <c r="I22" s="92">
        <f t="shared" si="0"/>
        <v>-2.517570701479166</v>
      </c>
      <c r="J22" s="92">
        <f t="shared" si="0"/>
        <v>1.0411190388419644</v>
      </c>
      <c r="K22" s="92">
        <f t="shared" si="0"/>
        <v>8.1925477917268452</v>
      </c>
      <c r="L22" s="92">
        <f t="shared" si="0"/>
        <v>4.9722746455312716</v>
      </c>
      <c r="M22" s="92">
        <f t="shared" si="0"/>
        <v>8.0641579506469654</v>
      </c>
      <c r="N22" s="92">
        <f t="shared" si="0"/>
        <v>12.533392478291105</v>
      </c>
      <c r="O22" s="92">
        <f t="shared" si="0"/>
        <v>-58.184404944572485</v>
      </c>
      <c r="P22" s="92">
        <f t="shared" si="0"/>
        <v>-9.7187469149323853</v>
      </c>
      <c r="Q22" s="92">
        <f t="shared" si="0"/>
        <v>122.75708559192276</v>
      </c>
      <c r="R22" s="92">
        <f t="shared" si="0"/>
        <v>18.212337961097735</v>
      </c>
      <c r="S22" s="92">
        <f t="shared" si="0"/>
        <v>9.3871079732717799</v>
      </c>
    </row>
    <row r="23" spans="1:19" ht="15" customHeight="1" x14ac:dyDescent="0.25">
      <c r="A23" s="87" t="s">
        <v>89</v>
      </c>
      <c r="B23" s="108"/>
      <c r="C23" s="93">
        <f t="shared" si="0"/>
        <v>3.9726777255954193</v>
      </c>
      <c r="D23" s="93">
        <f t="shared" si="0"/>
        <v>-8.8051823404333263</v>
      </c>
      <c r="E23" s="93">
        <f t="shared" si="0"/>
        <v>10.160200411864405</v>
      </c>
      <c r="F23" s="93">
        <f t="shared" si="0"/>
        <v>11.450665951052773</v>
      </c>
      <c r="G23" s="93">
        <f t="shared" si="0"/>
        <v>-6.1632033195769935</v>
      </c>
      <c r="H23" s="93">
        <f t="shared" si="0"/>
        <v>-6.633863700292375</v>
      </c>
      <c r="I23" s="93">
        <f t="shared" si="0"/>
        <v>11.766009947558365</v>
      </c>
      <c r="J23" s="93">
        <f t="shared" si="0"/>
        <v>0.32820979390228988</v>
      </c>
      <c r="K23" s="93">
        <f t="shared" si="0"/>
        <v>8.1019453105722903</v>
      </c>
      <c r="L23" s="93">
        <f t="shared" si="0"/>
        <v>13.919554429585524</v>
      </c>
      <c r="M23" s="93">
        <f t="shared" si="0"/>
        <v>9.1455066572810662</v>
      </c>
      <c r="N23" s="93">
        <f t="shared" si="0"/>
        <v>2.1200713832072227</v>
      </c>
      <c r="O23" s="93">
        <f t="shared" si="0"/>
        <v>-25.820373687969976</v>
      </c>
      <c r="P23" s="93">
        <f t="shared" si="0"/>
        <v>9.510403952066282</v>
      </c>
      <c r="Q23" s="93">
        <f t="shared" si="0"/>
        <v>34.00369473698408</v>
      </c>
      <c r="R23" s="93">
        <f t="shared" si="0"/>
        <v>3.463152436144834</v>
      </c>
      <c r="S23" s="93">
        <f t="shared" si="0"/>
        <v>5.5344781151658751</v>
      </c>
    </row>
    <row r="24" spans="1:19" ht="15" customHeight="1" x14ac:dyDescent="0.25">
      <c r="A24" s="33" t="s">
        <v>90</v>
      </c>
      <c r="C24" s="92">
        <f t="shared" si="0"/>
        <v>2.6640006529542459</v>
      </c>
      <c r="D24" s="92">
        <f t="shared" si="0"/>
        <v>-10.961156992314702</v>
      </c>
      <c r="E24" s="92">
        <f t="shared" si="0"/>
        <v>13.085199424616167</v>
      </c>
      <c r="F24" s="92">
        <f t="shared" si="0"/>
        <v>15.801971007111382</v>
      </c>
      <c r="G24" s="92">
        <f t="shared" si="0"/>
        <v>-12.327725779358534</v>
      </c>
      <c r="H24" s="92">
        <f t="shared" si="0"/>
        <v>-8.946152834280575</v>
      </c>
      <c r="I24" s="92">
        <f t="shared" si="0"/>
        <v>13.814441100464503</v>
      </c>
      <c r="J24" s="92">
        <f t="shared" si="0"/>
        <v>2.1881670284995991</v>
      </c>
      <c r="K24" s="92">
        <f t="shared" si="0"/>
        <v>5.2035249297673669</v>
      </c>
      <c r="L24" s="92">
        <f t="shared" si="0"/>
        <v>18.673646310721949</v>
      </c>
      <c r="M24" s="92">
        <f t="shared" si="0"/>
        <v>7.9334867913742002</v>
      </c>
      <c r="N24" s="92">
        <f t="shared" si="0"/>
        <v>2.3923902015353216</v>
      </c>
      <c r="O24" s="92">
        <f t="shared" si="0"/>
        <v>-21.108892451087293</v>
      </c>
      <c r="P24" s="92">
        <f t="shared" si="0"/>
        <v>13.367107708948289</v>
      </c>
      <c r="Q24" s="92">
        <f t="shared" si="0"/>
        <v>37.852475668371667</v>
      </c>
      <c r="R24" s="92">
        <f t="shared" si="0"/>
        <v>1.006799412322601</v>
      </c>
      <c r="S24" s="92">
        <f t="shared" si="0"/>
        <v>0.45583578452490503</v>
      </c>
    </row>
    <row r="25" spans="1:19" ht="15" customHeight="1" x14ac:dyDescent="0.25">
      <c r="A25" s="82" t="s">
        <v>91</v>
      </c>
      <c r="C25" s="92">
        <f t="shared" si="0"/>
        <v>8.4907512781384966</v>
      </c>
      <c r="D25" s="92">
        <f t="shared" si="0"/>
        <v>-1.7616596043887434</v>
      </c>
      <c r="E25" s="92">
        <f t="shared" si="0"/>
        <v>1.4991516205978828</v>
      </c>
      <c r="F25" s="92">
        <f t="shared" si="0"/>
        <v>-2.9044812003495291</v>
      </c>
      <c r="G25" s="92">
        <f t="shared" si="0"/>
        <v>18.091966595811538</v>
      </c>
      <c r="H25" s="92">
        <f t="shared" si="0"/>
        <v>0.12056991652085181</v>
      </c>
      <c r="I25" s="92">
        <f t="shared" si="0"/>
        <v>6.3242026523904649</v>
      </c>
      <c r="J25" s="92">
        <f t="shared" si="0"/>
        <v>-4.9609901024941561</v>
      </c>
      <c r="K25" s="92">
        <f t="shared" si="0"/>
        <v>16.964258686139978</v>
      </c>
      <c r="L25" s="92">
        <f t="shared" si="0"/>
        <v>0.84489401767029459</v>
      </c>
      <c r="M25" s="92">
        <f t="shared" si="0"/>
        <v>13.068097026267434</v>
      </c>
      <c r="N25" s="92">
        <f t="shared" si="0"/>
        <v>1.2787595497343984</v>
      </c>
      <c r="O25" s="92">
        <f t="shared" si="0"/>
        <v>-40.53624960143015</v>
      </c>
      <c r="P25" s="92">
        <f t="shared" si="0"/>
        <v>-6.4712119388264373</v>
      </c>
      <c r="Q25" s="92">
        <f t="shared" si="0"/>
        <v>14.672025325690807</v>
      </c>
      <c r="R25" s="92">
        <f t="shared" si="0"/>
        <v>18.294958480902324</v>
      </c>
      <c r="S25" s="92">
        <f t="shared" si="0"/>
        <v>31.718433742749784</v>
      </c>
    </row>
    <row r="26" spans="1:19" ht="15" customHeight="1" x14ac:dyDescent="0.25">
      <c r="A26" s="88" t="s">
        <v>81</v>
      </c>
      <c r="B26" s="109"/>
      <c r="C26" s="94">
        <f t="shared" si="0"/>
        <v>11.013095448010768</v>
      </c>
      <c r="D26" s="94">
        <f t="shared" si="0"/>
        <v>0.4215830429954659</v>
      </c>
      <c r="E26" s="94">
        <f t="shared" si="0"/>
        <v>2.5028523658292556</v>
      </c>
      <c r="F26" s="94">
        <f t="shared" si="0"/>
        <v>6.7795727260026917</v>
      </c>
      <c r="G26" s="94">
        <f t="shared" si="0"/>
        <v>1.7685988233125061</v>
      </c>
      <c r="H26" s="94">
        <f t="shared" si="0"/>
        <v>2.0659033570250562</v>
      </c>
      <c r="I26" s="94">
        <f t="shared" si="0"/>
        <v>0.5956479646810342</v>
      </c>
      <c r="J26" s="94">
        <f t="shared" si="0"/>
        <v>2.5716015109042756</v>
      </c>
      <c r="K26" s="94">
        <f t="shared" si="0"/>
        <v>6.0325524093056249</v>
      </c>
      <c r="L26" s="94">
        <f t="shared" si="0"/>
        <v>5.9072551108765969</v>
      </c>
      <c r="M26" s="94">
        <f t="shared" si="0"/>
        <v>5.4743087970590576</v>
      </c>
      <c r="N26" s="94">
        <f t="shared" si="0"/>
        <v>7.6909759752541218</v>
      </c>
      <c r="O26" s="94">
        <f t="shared" si="0"/>
        <v>-20.515296159594655</v>
      </c>
      <c r="P26" s="94">
        <f t="shared" si="0"/>
        <v>8.4783769346104432</v>
      </c>
      <c r="Q26" s="94">
        <f>+(Q13/P13-1)*100</f>
        <v>23.191860604759018</v>
      </c>
      <c r="R26" s="94">
        <f>+(R13/Q13-1)*100</f>
        <v>8.2100267854801068</v>
      </c>
      <c r="S26" s="94">
        <f>+(S13/R13-1)*100</f>
        <v>8.9448523999832155</v>
      </c>
    </row>
    <row r="28" spans="1:19" ht="15" customHeight="1" x14ac:dyDescent="0.25">
      <c r="A28" s="34" t="s">
        <v>122</v>
      </c>
    </row>
    <row r="29" spans="1:19" ht="15" customHeight="1" x14ac:dyDescent="0.25">
      <c r="A29" s="32" t="s">
        <v>116</v>
      </c>
    </row>
    <row r="30" spans="1:19" ht="15" customHeight="1" x14ac:dyDescent="0.25">
      <c r="A30" s="86" t="s">
        <v>145</v>
      </c>
    </row>
  </sheetData>
  <pageMargins left="0.7" right="0.7" top="0.91812499999999997" bottom="0.75" header="0.3" footer="0.3"/>
  <pageSetup paperSize="9" scale="71" orientation="landscape" horizontalDpi="4294967295" verticalDpi="4294967295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T31"/>
  <sheetViews>
    <sheetView showGridLines="0" view="pageLayout" zoomScale="98" zoomScaleNormal="100" zoomScalePageLayoutView="98" workbookViewId="0">
      <selection activeCell="U8" sqref="U8"/>
    </sheetView>
  </sheetViews>
  <sheetFormatPr defaultColWidth="9.140625" defaultRowHeight="15" customHeight="1" x14ac:dyDescent="0.25"/>
  <cols>
    <col min="1" max="1" width="31.28515625" style="86" customWidth="1"/>
    <col min="2" max="17" width="8.42578125" style="34" bestFit="1" customWidth="1"/>
    <col min="18" max="19" width="8.42578125" style="34" customWidth="1"/>
    <col min="20" max="16384" width="9.140625" style="34"/>
  </cols>
  <sheetData>
    <row r="1" spans="1:20" ht="15" customHeight="1" x14ac:dyDescent="0.25">
      <c r="A1" s="76" t="s">
        <v>151</v>
      </c>
    </row>
    <row r="2" spans="1:20" ht="15" customHeight="1" x14ac:dyDescent="0.25">
      <c r="A2" s="77"/>
      <c r="B2" s="78">
        <v>2007</v>
      </c>
      <c r="C2" s="78">
        <v>2008</v>
      </c>
      <c r="D2" s="78">
        <v>2009</v>
      </c>
      <c r="E2" s="78">
        <v>2010</v>
      </c>
      <c r="F2" s="78">
        <v>2011</v>
      </c>
      <c r="G2" s="78">
        <v>2012</v>
      </c>
      <c r="H2" s="78">
        <v>2013</v>
      </c>
      <c r="I2" s="78">
        <v>2014</v>
      </c>
      <c r="J2" s="78">
        <v>2015</v>
      </c>
      <c r="K2" s="78">
        <v>2016</v>
      </c>
      <c r="L2" s="78">
        <v>2017</v>
      </c>
      <c r="M2" s="78">
        <v>2018</v>
      </c>
      <c r="N2" s="107">
        <v>2019</v>
      </c>
      <c r="O2" s="107">
        <v>2020</v>
      </c>
      <c r="P2" s="107">
        <v>2021</v>
      </c>
      <c r="Q2" s="107">
        <v>2022</v>
      </c>
      <c r="R2" s="107">
        <v>2023</v>
      </c>
      <c r="S2" s="107" t="s">
        <v>146</v>
      </c>
    </row>
    <row r="3" spans="1:20" ht="15" customHeight="1" x14ac:dyDescent="0.25">
      <c r="A3" s="80" t="s">
        <v>83</v>
      </c>
      <c r="B3" s="81">
        <v>118819.61832923554</v>
      </c>
      <c r="C3" s="81">
        <v>121395.58600110897</v>
      </c>
      <c r="D3" s="81">
        <v>128966.18057138816</v>
      </c>
      <c r="E3" s="81">
        <v>128379.35794311561</v>
      </c>
      <c r="F3" s="81">
        <v>132431.84725609454</v>
      </c>
      <c r="G3" s="81">
        <v>133801.25373553016</v>
      </c>
      <c r="H3" s="81">
        <v>136231.37379952037</v>
      </c>
      <c r="I3" s="81">
        <v>139231.25490810073</v>
      </c>
      <c r="J3" s="81">
        <v>143704.08700000006</v>
      </c>
      <c r="K3" s="81">
        <v>153849.76999999999</v>
      </c>
      <c r="L3" s="81">
        <v>166730.23969144784</v>
      </c>
      <c r="M3" s="81">
        <v>174327.37287237347</v>
      </c>
      <c r="N3" s="81">
        <v>185880.03859189892</v>
      </c>
      <c r="O3" s="81">
        <v>167145.42939282418</v>
      </c>
      <c r="P3" s="81">
        <v>183965.63604333968</v>
      </c>
      <c r="Q3" s="81">
        <v>201327.99211461341</v>
      </c>
      <c r="R3" s="81">
        <v>204014.35543128083</v>
      </c>
      <c r="S3" s="81">
        <v>220726.45231910094</v>
      </c>
    </row>
    <row r="4" spans="1:20" ht="15" customHeight="1" x14ac:dyDescent="0.25">
      <c r="A4" s="82" t="s">
        <v>84</v>
      </c>
      <c r="B4" s="83">
        <v>90900.884982168354</v>
      </c>
      <c r="C4" s="83">
        <v>92398.337567746785</v>
      </c>
      <c r="D4" s="83">
        <v>97868.285577646471</v>
      </c>
      <c r="E4" s="83">
        <v>96657.611251835639</v>
      </c>
      <c r="F4" s="83">
        <v>98792.932584323935</v>
      </c>
      <c r="G4" s="83">
        <v>102094.16664372408</v>
      </c>
      <c r="H4" s="83">
        <v>103911.46534017529</v>
      </c>
      <c r="I4" s="83">
        <v>105275.98995350083</v>
      </c>
      <c r="J4" s="83">
        <v>108470.68900000003</v>
      </c>
      <c r="K4" s="83">
        <v>117268.67400000001</v>
      </c>
      <c r="L4" s="83">
        <v>133122.90866902418</v>
      </c>
      <c r="M4" s="83">
        <v>138845.09378934395</v>
      </c>
      <c r="N4" s="83">
        <v>144477.41864465646</v>
      </c>
      <c r="O4" s="83">
        <v>124569.90735843408</v>
      </c>
      <c r="P4" s="83">
        <v>137119.38804242408</v>
      </c>
      <c r="Q4" s="83">
        <v>155956.39393513193</v>
      </c>
      <c r="R4" s="83">
        <v>156241.43538215014</v>
      </c>
      <c r="S4" s="83">
        <v>170441.51549304012</v>
      </c>
    </row>
    <row r="5" spans="1:20" ht="15" customHeight="1" x14ac:dyDescent="0.25">
      <c r="A5" s="84" t="s">
        <v>131</v>
      </c>
      <c r="B5" s="85">
        <v>27953.659792654471</v>
      </c>
      <c r="C5" s="85">
        <v>29027.204072962719</v>
      </c>
      <c r="D5" s="85">
        <v>31132.102695072208</v>
      </c>
      <c r="E5" s="85">
        <v>31752.044371811106</v>
      </c>
      <c r="F5" s="85">
        <v>33670.056457751125</v>
      </c>
      <c r="G5" s="85">
        <v>31673.658575748243</v>
      </c>
      <c r="H5" s="85">
        <v>32287.311922292145</v>
      </c>
      <c r="I5" s="85">
        <v>33953.342688689423</v>
      </c>
      <c r="J5" s="85">
        <v>35233.398000000016</v>
      </c>
      <c r="K5" s="85">
        <v>36581.09600000002</v>
      </c>
      <c r="L5" s="85">
        <v>33562.651456590138</v>
      </c>
      <c r="M5" s="85">
        <v>35427.715274638285</v>
      </c>
      <c r="N5" s="85">
        <v>41217.366953861587</v>
      </c>
      <c r="O5" s="85">
        <v>42215.855458615675</v>
      </c>
      <c r="P5" s="85">
        <v>46450.895288684733</v>
      </c>
      <c r="Q5" s="85">
        <v>45169.296816909802</v>
      </c>
      <c r="R5" s="85">
        <v>47525.155942917117</v>
      </c>
      <c r="S5" s="85">
        <v>50053.728699415624</v>
      </c>
    </row>
    <row r="6" spans="1:20" ht="15" customHeight="1" x14ac:dyDescent="0.25">
      <c r="A6" s="86" t="s">
        <v>85</v>
      </c>
      <c r="B6" s="83">
        <v>69979.387250995525</v>
      </c>
      <c r="C6" s="83">
        <v>72751.822436316608</v>
      </c>
      <c r="D6" s="83">
        <v>65756.072183756565</v>
      </c>
      <c r="E6" s="83">
        <v>72769.423713870274</v>
      </c>
      <c r="F6" s="83">
        <v>74070.762144783876</v>
      </c>
      <c r="G6" s="83">
        <v>59002.243071251512</v>
      </c>
      <c r="H6" s="83">
        <v>51463.923450111637</v>
      </c>
      <c r="I6" s="83">
        <v>60331.591601870379</v>
      </c>
      <c r="J6" s="83">
        <v>50620.523999999939</v>
      </c>
      <c r="K6" s="83">
        <v>54496.404999999955</v>
      </c>
      <c r="L6" s="83">
        <v>55771.56911563476</v>
      </c>
      <c r="M6" s="83">
        <v>58020.308043074612</v>
      </c>
      <c r="N6" s="83">
        <v>55870.80829080184</v>
      </c>
      <c r="O6" s="83">
        <v>55916.816229136988</v>
      </c>
      <c r="P6" s="83">
        <v>57274.187568397254</v>
      </c>
      <c r="Q6" s="83">
        <v>51382.124930709113</v>
      </c>
      <c r="R6" s="83">
        <v>51866.572511428327</v>
      </c>
      <c r="S6" s="83">
        <v>48962.837239346765</v>
      </c>
    </row>
    <row r="7" spans="1:20" ht="15" customHeight="1" x14ac:dyDescent="0.25">
      <c r="A7" s="87" t="s">
        <v>86</v>
      </c>
      <c r="B7" s="85">
        <v>52968.289101076436</v>
      </c>
      <c r="C7" s="85">
        <v>57068.705542971191</v>
      </c>
      <c r="D7" s="85">
        <v>47430.2030391835</v>
      </c>
      <c r="E7" s="85">
        <v>50548.415257420798</v>
      </c>
      <c r="F7" s="85">
        <v>55985.839728693572</v>
      </c>
      <c r="G7" s="85">
        <v>63674.245086294104</v>
      </c>
      <c r="H7" s="85">
        <v>63943.870826330261</v>
      </c>
      <c r="I7" s="85">
        <v>63006.551434493747</v>
      </c>
      <c r="J7" s="85">
        <v>71538.563999999998</v>
      </c>
      <c r="K7" s="85">
        <v>77917.258000000031</v>
      </c>
      <c r="L7" s="85">
        <v>85529.732588549756</v>
      </c>
      <c r="M7" s="85">
        <v>96991.650464099686</v>
      </c>
      <c r="N7" s="85">
        <v>105905.93404038808</v>
      </c>
      <c r="O7" s="85">
        <v>46023.270605028301</v>
      </c>
      <c r="P7" s="85">
        <v>44706.342012746085</v>
      </c>
      <c r="Q7" s="85">
        <v>79993.716957493612</v>
      </c>
      <c r="R7" s="85">
        <v>84700.356606514222</v>
      </c>
      <c r="S7" s="85">
        <v>91942.606872423974</v>
      </c>
    </row>
    <row r="8" spans="1:20" ht="15" customHeight="1" x14ac:dyDescent="0.25">
      <c r="A8" s="82" t="s">
        <v>87</v>
      </c>
      <c r="B8" s="83">
        <v>2504.8723611146838</v>
      </c>
      <c r="C8" s="83">
        <v>3259.8930522083447</v>
      </c>
      <c r="D8" s="83">
        <v>2971.9082578983553</v>
      </c>
      <c r="E8" s="83">
        <v>4280.1425618322637</v>
      </c>
      <c r="F8" s="83">
        <v>5383.9073823068602</v>
      </c>
      <c r="G8" s="83">
        <v>4964.8573160429587</v>
      </c>
      <c r="H8" s="83">
        <v>5837.4008405151926</v>
      </c>
      <c r="I8" s="83">
        <v>6972.7345570787211</v>
      </c>
      <c r="J8" s="83">
        <v>15184.825000000008</v>
      </c>
      <c r="K8" s="83">
        <v>13856.528000000011</v>
      </c>
      <c r="L8" s="83">
        <v>14425.736989410338</v>
      </c>
      <c r="M8" s="83">
        <v>17538.08914400767</v>
      </c>
      <c r="N8" s="83">
        <v>15529.141168712029</v>
      </c>
      <c r="O8" s="83">
        <v>6672.8901909704209</v>
      </c>
      <c r="P8" s="83">
        <v>6725.8964074575706</v>
      </c>
      <c r="Q8" s="83">
        <v>9185.2704810216019</v>
      </c>
      <c r="R8" s="83">
        <v>7781.9407403616779</v>
      </c>
      <c r="S8" s="83">
        <v>9596.8692810664579</v>
      </c>
    </row>
    <row r="9" spans="1:20" ht="15" customHeight="1" x14ac:dyDescent="0.25">
      <c r="A9" s="82" t="s">
        <v>88</v>
      </c>
      <c r="B9" s="83">
        <v>50990.94093136843</v>
      </c>
      <c r="C9" s="83">
        <v>54343.288078510348</v>
      </c>
      <c r="D9" s="83">
        <v>44881.100058553282</v>
      </c>
      <c r="E9" s="83">
        <v>46642.784633585703</v>
      </c>
      <c r="F9" s="83">
        <v>50970.482318964932</v>
      </c>
      <c r="G9" s="83">
        <v>59189.056584438193</v>
      </c>
      <c r="H9" s="83">
        <v>58553.263163889649</v>
      </c>
      <c r="I9" s="83">
        <v>56406.400044255293</v>
      </c>
      <c r="J9" s="83">
        <v>56353.738999999972</v>
      </c>
      <c r="K9" s="83">
        <v>64060.729999999967</v>
      </c>
      <c r="L9" s="83">
        <v>71241.91345021459</v>
      </c>
      <c r="M9" s="83">
        <v>79137.165625046488</v>
      </c>
      <c r="N9" s="83">
        <v>92390.401270421455</v>
      </c>
      <c r="O9" s="83">
        <v>40298.739005701595</v>
      </c>
      <c r="P9" s="83">
        <v>38600.092636168803</v>
      </c>
      <c r="Q9" s="83">
        <v>78103.081615728617</v>
      </c>
      <c r="R9" s="83">
        <v>89187.856616608464</v>
      </c>
      <c r="S9" s="83">
        <v>92934.606394960647</v>
      </c>
    </row>
    <row r="10" spans="1:20" ht="15" customHeight="1" x14ac:dyDescent="0.25">
      <c r="A10" s="87" t="s">
        <v>89</v>
      </c>
      <c r="B10" s="85">
        <v>90824.827964040946</v>
      </c>
      <c r="C10" s="85">
        <v>89575.639271630091</v>
      </c>
      <c r="D10" s="85">
        <v>83323.997036710352</v>
      </c>
      <c r="E10" s="85">
        <v>89992.279451378665</v>
      </c>
      <c r="F10" s="85">
        <v>94328.53912938846</v>
      </c>
      <c r="G10" s="85">
        <v>86348.977913244831</v>
      </c>
      <c r="H10" s="85">
        <v>80652.294695342716</v>
      </c>
      <c r="I10" s="85">
        <v>90113.463393910948</v>
      </c>
      <c r="J10" s="85">
        <v>91952.361000000019</v>
      </c>
      <c r="K10" s="85">
        <v>104907.99300000003</v>
      </c>
      <c r="L10" s="85">
        <v>118902.81359741981</v>
      </c>
      <c r="M10" s="85">
        <v>133377.89629196044</v>
      </c>
      <c r="N10" s="85">
        <v>137804.9810860173</v>
      </c>
      <c r="O10" s="85">
        <v>103101.70507086714</v>
      </c>
      <c r="P10" s="85">
        <v>108718.36297778739</v>
      </c>
      <c r="Q10" s="85">
        <v>128500.10929012283</v>
      </c>
      <c r="R10" s="85">
        <v>126278.43305158433</v>
      </c>
      <c r="S10" s="85">
        <v>132302.81155038145</v>
      </c>
    </row>
    <row r="11" spans="1:20" ht="15" customHeight="1" x14ac:dyDescent="0.25">
      <c r="A11" s="82" t="s">
        <v>90</v>
      </c>
      <c r="B11" s="83">
        <v>70128.13749394656</v>
      </c>
      <c r="C11" s="83">
        <v>68159.382711546627</v>
      </c>
      <c r="D11" s="83">
        <v>62233.373260240391</v>
      </c>
      <c r="E11" s="83">
        <v>68773.903100672833</v>
      </c>
      <c r="F11" s="83">
        <v>74486.37951336932</v>
      </c>
      <c r="G11" s="83">
        <v>63551.653603224651</v>
      </c>
      <c r="H11" s="83">
        <v>58134.691418870607</v>
      </c>
      <c r="I11" s="83">
        <v>66033.601319977446</v>
      </c>
      <c r="J11" s="83">
        <v>69290.799000000014</v>
      </c>
      <c r="K11" s="83">
        <v>78373.271000000008</v>
      </c>
      <c r="L11" s="83">
        <v>92770.524868741602</v>
      </c>
      <c r="M11" s="83">
        <v>103503.40551450821</v>
      </c>
      <c r="N11" s="83">
        <v>107752.10736436487</v>
      </c>
      <c r="O11" s="83">
        <v>86218.099065986957</v>
      </c>
      <c r="P11" s="83">
        <v>93771.349969691524</v>
      </c>
      <c r="Q11" s="83">
        <v>112677.24821614943</v>
      </c>
      <c r="R11" s="83">
        <v>107615.32710002585</v>
      </c>
      <c r="S11" s="83">
        <v>108065.7750874694</v>
      </c>
    </row>
    <row r="12" spans="1:20" ht="15" customHeight="1" x14ac:dyDescent="0.25">
      <c r="A12" s="82" t="s">
        <v>91</v>
      </c>
      <c r="B12" s="83">
        <v>20493.675719099356</v>
      </c>
      <c r="C12" s="83">
        <v>21224.972188832129</v>
      </c>
      <c r="D12" s="83">
        <v>20932.96519762569</v>
      </c>
      <c r="E12" s="83">
        <v>21054.366640985852</v>
      </c>
      <c r="F12" s="83">
        <v>19646.343196098787</v>
      </c>
      <c r="G12" s="83">
        <v>22793.18223873157</v>
      </c>
      <c r="H12" s="83">
        <v>22572.097175742605</v>
      </c>
      <c r="I12" s="83">
        <v>24106.780482829246</v>
      </c>
      <c r="J12" s="83">
        <v>22661.562000000016</v>
      </c>
      <c r="K12" s="83">
        <v>26534.722000000016</v>
      </c>
      <c r="L12" s="83">
        <v>26403.79492524263</v>
      </c>
      <c r="M12" s="83">
        <v>30134.810838544487</v>
      </c>
      <c r="N12" s="83">
        <v>30403.57564938947</v>
      </c>
      <c r="O12" s="83">
        <v>17810.797073764963</v>
      </c>
      <c r="P12" s="83">
        <v>16335.942656557067</v>
      </c>
      <c r="Q12" s="83">
        <v>17694.944655857413</v>
      </c>
      <c r="R12" s="83">
        <v>20341.637799486944</v>
      </c>
      <c r="S12" s="83">
        <v>25876.399898440413</v>
      </c>
    </row>
    <row r="13" spans="1:20" ht="15" customHeight="1" x14ac:dyDescent="0.25">
      <c r="A13" s="88" t="s">
        <v>93</v>
      </c>
      <c r="B13" s="89">
        <v>150752.04250859193</v>
      </c>
      <c r="C13" s="89">
        <v>161363.49584452796</v>
      </c>
      <c r="D13" s="89">
        <v>158937.25565098974</v>
      </c>
      <c r="E13" s="89">
        <v>161856.00990413423</v>
      </c>
      <c r="F13" s="89">
        <v>168208.40219752616</v>
      </c>
      <c r="G13" s="89">
        <v>170031.19003730614</v>
      </c>
      <c r="H13" s="89">
        <v>171106.01958288974</v>
      </c>
      <c r="I13" s="89">
        <v>172298.058500082</v>
      </c>
      <c r="J13" s="89">
        <v>173910.81400000001</v>
      </c>
      <c r="K13" s="89">
        <v>181355.44000000003</v>
      </c>
      <c r="L13" s="89">
        <v>189609.49704920276</v>
      </c>
      <c r="M13" s="89">
        <v>196638.25394438664</v>
      </c>
      <c r="N13" s="89">
        <v>210300.33831679958</v>
      </c>
      <c r="O13" s="89">
        <v>166546.77267962258</v>
      </c>
      <c r="P13" s="89">
        <v>178260.89007205001</v>
      </c>
      <c r="Q13" s="89">
        <v>206503.96744824707</v>
      </c>
      <c r="R13" s="89">
        <v>216405.33989057125</v>
      </c>
      <c r="S13" s="89">
        <v>232081.49470591033</v>
      </c>
    </row>
    <row r="14" spans="1:20" ht="15" customHeight="1" x14ac:dyDescent="0.25">
      <c r="A14" s="90"/>
    </row>
    <row r="15" spans="1:20" ht="15" customHeight="1" x14ac:dyDescent="0.25">
      <c r="A15" s="110" t="s">
        <v>127</v>
      </c>
      <c r="B15" s="111"/>
      <c r="C15" s="79">
        <v>2008</v>
      </c>
      <c r="D15" s="79">
        <v>2009</v>
      </c>
      <c r="E15" s="79">
        <v>2010</v>
      </c>
      <c r="F15" s="79">
        <v>2011</v>
      </c>
      <c r="G15" s="79">
        <v>2012</v>
      </c>
      <c r="H15" s="79">
        <v>2013</v>
      </c>
      <c r="I15" s="79">
        <v>2014</v>
      </c>
      <c r="J15" s="79">
        <v>2015</v>
      </c>
      <c r="K15" s="79">
        <v>2016</v>
      </c>
      <c r="L15" s="79">
        <v>2017</v>
      </c>
      <c r="M15" s="79">
        <v>2018</v>
      </c>
      <c r="N15" s="107">
        <v>2019</v>
      </c>
      <c r="O15" s="107">
        <v>2020</v>
      </c>
      <c r="P15" s="107">
        <v>2021</v>
      </c>
      <c r="Q15" s="107">
        <v>2022</v>
      </c>
      <c r="R15" s="107">
        <v>2023</v>
      </c>
      <c r="S15" s="107" t="s">
        <v>146</v>
      </c>
    </row>
    <row r="16" spans="1:20" ht="15" customHeight="1" x14ac:dyDescent="0.25">
      <c r="A16" s="80" t="s">
        <v>83</v>
      </c>
      <c r="B16" s="108"/>
      <c r="C16" s="91">
        <f t="shared" ref="C16:S26" si="0">+(C3/B3-1)*100</f>
        <v>2.1679649439166893</v>
      </c>
      <c r="D16" s="91">
        <f t="shared" si="0"/>
        <v>6.2363013513605292</v>
      </c>
      <c r="E16" s="91">
        <f t="shared" si="0"/>
        <v>-0.45502055319667223</v>
      </c>
      <c r="F16" s="91">
        <f t="shared" si="0"/>
        <v>3.1566517997188903</v>
      </c>
      <c r="G16" s="91">
        <f t="shared" si="0"/>
        <v>1.034046196446603</v>
      </c>
      <c r="H16" s="91">
        <f t="shared" si="0"/>
        <v>1.816216213335009</v>
      </c>
      <c r="I16" s="91">
        <f t="shared" si="0"/>
        <v>2.2020486360175839</v>
      </c>
      <c r="J16" s="91">
        <f t="shared" si="0"/>
        <v>3.2125201305206907</v>
      </c>
      <c r="K16" s="91">
        <f t="shared" si="0"/>
        <v>7.060121400722541</v>
      </c>
      <c r="L16" s="91">
        <f t="shared" si="0"/>
        <v>8.3721085130305184</v>
      </c>
      <c r="M16" s="91">
        <f t="shared" si="0"/>
        <v>4.5565418696601911</v>
      </c>
      <c r="N16" s="91">
        <f t="shared" si="0"/>
        <v>6.626994676265352</v>
      </c>
      <c r="O16" s="91">
        <f t="shared" si="0"/>
        <v>-10.078870943322061</v>
      </c>
      <c r="P16" s="91">
        <f t="shared" si="0"/>
        <v>10.063216632137006</v>
      </c>
      <c r="Q16" s="91">
        <f t="shared" si="0"/>
        <v>9.4378256965248717</v>
      </c>
      <c r="R16" s="91">
        <f t="shared" si="0"/>
        <v>1.3343218140963176</v>
      </c>
      <c r="S16" s="91">
        <f t="shared" si="0"/>
        <v>8.1916279138745764</v>
      </c>
      <c r="T16" s="106"/>
    </row>
    <row r="17" spans="1:20" ht="15" customHeight="1" x14ac:dyDescent="0.25">
      <c r="A17" s="82" t="s">
        <v>84</v>
      </c>
      <c r="C17" s="92">
        <f t="shared" si="0"/>
        <v>1.6473465421950273</v>
      </c>
      <c r="D17" s="92">
        <f t="shared" si="0"/>
        <v>5.9199636637283559</v>
      </c>
      <c r="E17" s="92">
        <f t="shared" si="0"/>
        <v>-1.2370445836106025</v>
      </c>
      <c r="F17" s="92">
        <f t="shared" si="0"/>
        <v>2.2091600494086761</v>
      </c>
      <c r="G17" s="92">
        <f t="shared" si="0"/>
        <v>3.3415690505820272</v>
      </c>
      <c r="H17" s="92">
        <f t="shared" si="0"/>
        <v>1.7800220680511458</v>
      </c>
      <c r="I17" s="92">
        <f t="shared" si="0"/>
        <v>1.3131607843835935</v>
      </c>
      <c r="J17" s="92">
        <f t="shared" si="0"/>
        <v>3.0345941633132645</v>
      </c>
      <c r="K17" s="92">
        <f t="shared" si="0"/>
        <v>8.1109330834987059</v>
      </c>
      <c r="L17" s="92">
        <f t="shared" si="0"/>
        <v>13.519582108538341</v>
      </c>
      <c r="M17" s="92">
        <f t="shared" si="0"/>
        <v>4.2984225461498271</v>
      </c>
      <c r="N17" s="92">
        <f t="shared" si="0"/>
        <v>4.0565530272592021</v>
      </c>
      <c r="O17" s="92">
        <f t="shared" si="0"/>
        <v>-13.778977692828997</v>
      </c>
      <c r="P17" s="92">
        <f t="shared" si="0"/>
        <v>10.074247424685367</v>
      </c>
      <c r="Q17" s="92">
        <f t="shared" si="0"/>
        <v>13.737667708143331</v>
      </c>
      <c r="R17" s="92">
        <f t="shared" si="0"/>
        <v>0.18276996526143119</v>
      </c>
      <c r="S17" s="92">
        <f t="shared" si="0"/>
        <v>9.0885494466676384</v>
      </c>
      <c r="T17" s="106"/>
    </row>
    <row r="18" spans="1:20" ht="15" customHeight="1" x14ac:dyDescent="0.25">
      <c r="A18" s="84" t="s">
        <v>131</v>
      </c>
      <c r="B18" s="108"/>
      <c r="C18" s="93">
        <f t="shared" si="0"/>
        <v>3.8404426764553801</v>
      </c>
      <c r="D18" s="93">
        <f t="shared" si="0"/>
        <v>7.2514687147223089</v>
      </c>
      <c r="E18" s="93">
        <f t="shared" si="0"/>
        <v>1.9913260688203538</v>
      </c>
      <c r="F18" s="93">
        <f t="shared" si="0"/>
        <v>6.0405939960287869</v>
      </c>
      <c r="G18" s="93">
        <f t="shared" si="0"/>
        <v>-5.9292976966282884</v>
      </c>
      <c r="H18" s="93">
        <f t="shared" si="0"/>
        <v>1.9374248954421747</v>
      </c>
      <c r="I18" s="93">
        <f t="shared" si="0"/>
        <v>5.1600169453778433</v>
      </c>
      <c r="J18" s="93">
        <f t="shared" si="0"/>
        <v>3.7700420929012379</v>
      </c>
      <c r="K18" s="93">
        <f t="shared" si="0"/>
        <v>3.8250582586442761</v>
      </c>
      <c r="L18" s="93">
        <f t="shared" si="0"/>
        <v>-8.2513780981572573</v>
      </c>
      <c r="M18" s="93">
        <f t="shared" si="0"/>
        <v>5.5569620906155581</v>
      </c>
      <c r="N18" s="93">
        <f t="shared" si="0"/>
        <v>16.342153690525873</v>
      </c>
      <c r="O18" s="93">
        <f t="shared" si="0"/>
        <v>2.4224946389025392</v>
      </c>
      <c r="P18" s="93">
        <f t="shared" si="0"/>
        <v>10.031870215731331</v>
      </c>
      <c r="Q18" s="93">
        <f t="shared" si="0"/>
        <v>-2.7590393334940178</v>
      </c>
      <c r="R18" s="93">
        <f t="shared" si="0"/>
        <v>5.215620547640154</v>
      </c>
      <c r="S18" s="93">
        <f t="shared" si="0"/>
        <v>5.3204933394339626</v>
      </c>
      <c r="T18" s="106"/>
    </row>
    <row r="19" spans="1:20" ht="15" customHeight="1" x14ac:dyDescent="0.25">
      <c r="A19" s="86" t="s">
        <v>85</v>
      </c>
      <c r="C19" s="92">
        <f t="shared" si="0"/>
        <v>3.9617883125743436</v>
      </c>
      <c r="D19" s="92">
        <f t="shared" si="0"/>
        <v>-9.6159106648960986</v>
      </c>
      <c r="E19" s="92">
        <f t="shared" si="0"/>
        <v>10.665709336340479</v>
      </c>
      <c r="F19" s="92">
        <f t="shared" si="0"/>
        <v>1.7883038843765853</v>
      </c>
      <c r="G19" s="92">
        <f t="shared" si="0"/>
        <v>-20.343410324411661</v>
      </c>
      <c r="H19" s="92">
        <f t="shared" si="0"/>
        <v>-12.776327184775926</v>
      </c>
      <c r="I19" s="92">
        <f t="shared" si="0"/>
        <v>17.230843583767808</v>
      </c>
      <c r="J19" s="92">
        <f t="shared" si="0"/>
        <v>-16.096156829334141</v>
      </c>
      <c r="K19" s="92">
        <f t="shared" si="0"/>
        <v>7.6567382036583087</v>
      </c>
      <c r="L19" s="92">
        <f t="shared" si="0"/>
        <v>2.3399050187527193</v>
      </c>
      <c r="M19" s="92">
        <f t="shared" si="0"/>
        <v>4.0320524652577072</v>
      </c>
      <c r="N19" s="92">
        <f t="shared" si="0"/>
        <v>-3.7047368839837391</v>
      </c>
      <c r="O19" s="92">
        <f t="shared" si="0"/>
        <v>8.2347006858540794E-2</v>
      </c>
      <c r="P19" s="92">
        <f t="shared" si="0"/>
        <v>2.4274832345568598</v>
      </c>
      <c r="Q19" s="92">
        <f t="shared" si="0"/>
        <v>-10.287466113162747</v>
      </c>
      <c r="R19" s="92">
        <f t="shared" si="0"/>
        <v>0.94283290419092669</v>
      </c>
      <c r="S19" s="92">
        <f t="shared" si="0"/>
        <v>-5.5984714845804584</v>
      </c>
      <c r="T19" s="106"/>
    </row>
    <row r="20" spans="1:20" ht="15" customHeight="1" x14ac:dyDescent="0.25">
      <c r="A20" s="87" t="s">
        <v>86</v>
      </c>
      <c r="B20" s="108"/>
      <c r="C20" s="93">
        <f t="shared" si="0"/>
        <v>7.7412665417041504</v>
      </c>
      <c r="D20" s="93">
        <f t="shared" si="0"/>
        <v>-16.889295826992534</v>
      </c>
      <c r="E20" s="93">
        <f t="shared" si="0"/>
        <v>6.5743176677132364</v>
      </c>
      <c r="F20" s="93">
        <f t="shared" si="0"/>
        <v>10.756864371676865</v>
      </c>
      <c r="G20" s="93">
        <f t="shared" si="0"/>
        <v>13.732767776384902</v>
      </c>
      <c r="H20" s="93">
        <f t="shared" si="0"/>
        <v>0.42344552286524006</v>
      </c>
      <c r="I20" s="93">
        <f t="shared" si="0"/>
        <v>-1.4658471245543536</v>
      </c>
      <c r="J20" s="93">
        <f t="shared" si="0"/>
        <v>13.541468896892027</v>
      </c>
      <c r="K20" s="93">
        <f t="shared" si="0"/>
        <v>8.9164412078498465</v>
      </c>
      <c r="L20" s="93">
        <f t="shared" si="0"/>
        <v>9.7699467152061672</v>
      </c>
      <c r="M20" s="93">
        <f t="shared" si="0"/>
        <v>13.40109167731034</v>
      </c>
      <c r="N20" s="93">
        <f t="shared" si="0"/>
        <v>9.190774188947227</v>
      </c>
      <c r="O20" s="93">
        <f t="shared" si="0"/>
        <v>-56.543256029943556</v>
      </c>
      <c r="P20" s="93">
        <f t="shared" si="0"/>
        <v>-2.8614406906977474</v>
      </c>
      <c r="Q20" s="93">
        <f t="shared" si="0"/>
        <v>78.931474497928861</v>
      </c>
      <c r="R20" s="93">
        <f t="shared" si="0"/>
        <v>5.8837616603333753</v>
      </c>
      <c r="S20" s="93">
        <f t="shared" si="0"/>
        <v>8.5504365696528417</v>
      </c>
      <c r="T20" s="106"/>
    </row>
    <row r="21" spans="1:20" ht="15" customHeight="1" x14ac:dyDescent="0.25">
      <c r="A21" s="82" t="s">
        <v>87</v>
      </c>
      <c r="C21" s="92">
        <f t="shared" si="0"/>
        <v>30.142082399666535</v>
      </c>
      <c r="D21" s="92">
        <f t="shared" si="0"/>
        <v>-8.8341792107228923</v>
      </c>
      <c r="E21" s="92">
        <f t="shared" si="0"/>
        <v>44.02000971789932</v>
      </c>
      <c r="F21" s="92">
        <f t="shared" si="0"/>
        <v>25.788038705002659</v>
      </c>
      <c r="G21" s="92">
        <f t="shared" si="0"/>
        <v>-7.7833817803223404</v>
      </c>
      <c r="H21" s="92">
        <f t="shared" si="0"/>
        <v>17.574392755513468</v>
      </c>
      <c r="I21" s="92">
        <f t="shared" si="0"/>
        <v>19.449301968156885</v>
      </c>
      <c r="J21" s="92">
        <f t="shared" si="0"/>
        <v>117.77431616960624</v>
      </c>
      <c r="K21" s="92">
        <f t="shared" si="0"/>
        <v>-8.7475291944424498</v>
      </c>
      <c r="L21" s="92">
        <f t="shared" si="0"/>
        <v>4.1078760091296074</v>
      </c>
      <c r="M21" s="92">
        <f t="shared" si="0"/>
        <v>21.574995834750421</v>
      </c>
      <c r="N21" s="92">
        <f t="shared" si="0"/>
        <v>-11.454771148669007</v>
      </c>
      <c r="O21" s="92">
        <f t="shared" si="0"/>
        <v>-57.029882602813231</v>
      </c>
      <c r="P21" s="92">
        <f t="shared" si="0"/>
        <v>0.79435169724322297</v>
      </c>
      <c r="Q21" s="92">
        <f t="shared" si="0"/>
        <v>36.565744171098366</v>
      </c>
      <c r="R21" s="92">
        <f t="shared" si="0"/>
        <v>-15.278044817073733</v>
      </c>
      <c r="S21" s="92">
        <f t="shared" si="0"/>
        <v>23.322312534346402</v>
      </c>
      <c r="T21" s="106"/>
    </row>
    <row r="22" spans="1:20" ht="15" customHeight="1" x14ac:dyDescent="0.25">
      <c r="A22" s="82" t="s">
        <v>88</v>
      </c>
      <c r="C22" s="92">
        <f t="shared" si="0"/>
        <v>6.5743975025956747</v>
      </c>
      <c r="D22" s="92">
        <f t="shared" si="0"/>
        <v>-17.411879837463896</v>
      </c>
      <c r="E22" s="92">
        <f t="shared" si="0"/>
        <v>3.9252259252426258</v>
      </c>
      <c r="F22" s="92">
        <f t="shared" si="0"/>
        <v>9.2783861842224091</v>
      </c>
      <c r="G22" s="92">
        <f t="shared" si="0"/>
        <v>16.124183824753246</v>
      </c>
      <c r="H22" s="92">
        <f t="shared" si="0"/>
        <v>-1.0741739389637517</v>
      </c>
      <c r="I22" s="92">
        <f t="shared" si="0"/>
        <v>-3.6665131943634299</v>
      </c>
      <c r="J22" s="92">
        <f t="shared" si="0"/>
        <v>-9.3360051721091963E-2</v>
      </c>
      <c r="K22" s="92">
        <f t="shared" si="0"/>
        <v>13.676095209938065</v>
      </c>
      <c r="L22" s="92">
        <f t="shared" si="0"/>
        <v>11.209961938015113</v>
      </c>
      <c r="M22" s="92">
        <f t="shared" si="0"/>
        <v>11.082313475969841</v>
      </c>
      <c r="N22" s="92">
        <f t="shared" si="0"/>
        <v>16.747169981003694</v>
      </c>
      <c r="O22" s="92">
        <f t="shared" si="0"/>
        <v>-56.382114969119492</v>
      </c>
      <c r="P22" s="92">
        <f t="shared" si="0"/>
        <v>-4.2151352906910073</v>
      </c>
      <c r="Q22" s="92">
        <f t="shared" si="0"/>
        <v>102.33910408428653</v>
      </c>
      <c r="R22" s="92">
        <f t="shared" si="0"/>
        <v>14.192493780741632</v>
      </c>
      <c r="S22" s="92">
        <f t="shared" si="0"/>
        <v>4.2009640330951337</v>
      </c>
      <c r="T22" s="106"/>
    </row>
    <row r="23" spans="1:20" ht="15" customHeight="1" x14ac:dyDescent="0.25">
      <c r="A23" s="87" t="s">
        <v>89</v>
      </c>
      <c r="B23" s="108"/>
      <c r="C23" s="93">
        <f t="shared" si="0"/>
        <v>-1.3753823931331066</v>
      </c>
      <c r="D23" s="93">
        <f t="shared" si="0"/>
        <v>-6.9791768004715982</v>
      </c>
      <c r="E23" s="93">
        <f t="shared" si="0"/>
        <v>8.0028354997545783</v>
      </c>
      <c r="F23" s="93">
        <f t="shared" si="0"/>
        <v>4.8184796567494415</v>
      </c>
      <c r="G23" s="93">
        <f t="shared" si="0"/>
        <v>-8.4593287352815238</v>
      </c>
      <c r="H23" s="93">
        <f t="shared" si="0"/>
        <v>-6.5972792678861802</v>
      </c>
      <c r="I23" s="93">
        <f t="shared" si="0"/>
        <v>11.730811546412912</v>
      </c>
      <c r="J23" s="93">
        <f t="shared" si="0"/>
        <v>2.0406469098304791</v>
      </c>
      <c r="K23" s="93">
        <f t="shared" si="0"/>
        <v>14.089504455464731</v>
      </c>
      <c r="L23" s="93">
        <f t="shared" si="0"/>
        <v>13.340089918048248</v>
      </c>
      <c r="M23" s="93">
        <f t="shared" si="0"/>
        <v>12.173877351254481</v>
      </c>
      <c r="N23" s="93">
        <f t="shared" si="0"/>
        <v>3.3192042438322078</v>
      </c>
      <c r="O23" s="93">
        <f t="shared" si="0"/>
        <v>-25.182889429438337</v>
      </c>
      <c r="P23" s="93">
        <f t="shared" si="0"/>
        <v>5.4476867313296262</v>
      </c>
      <c r="Q23" s="93">
        <f t="shared" si="0"/>
        <v>18.195404870451483</v>
      </c>
      <c r="R23" s="93">
        <f t="shared" si="0"/>
        <v>-1.7289294544664324</v>
      </c>
      <c r="S23" s="93">
        <f t="shared" si="0"/>
        <v>4.7707105269006345</v>
      </c>
      <c r="T23" s="106"/>
    </row>
    <row r="24" spans="1:20" ht="15" customHeight="1" x14ac:dyDescent="0.25">
      <c r="A24" s="82" t="s">
        <v>90</v>
      </c>
      <c r="C24" s="92">
        <f t="shared" si="0"/>
        <v>-2.8073678451390194</v>
      </c>
      <c r="D24" s="92">
        <f t="shared" si="0"/>
        <v>-8.6943414326173691</v>
      </c>
      <c r="E24" s="92">
        <f t="shared" si="0"/>
        <v>10.509682342112491</v>
      </c>
      <c r="F24" s="92">
        <f t="shared" si="0"/>
        <v>8.3061686993894046</v>
      </c>
      <c r="G24" s="92">
        <f t="shared" si="0"/>
        <v>-14.680168349680667</v>
      </c>
      <c r="H24" s="92">
        <f t="shared" si="0"/>
        <v>-8.5237155561270654</v>
      </c>
      <c r="I24" s="92">
        <f t="shared" si="0"/>
        <v>13.587256951608829</v>
      </c>
      <c r="J24" s="92">
        <f t="shared" si="0"/>
        <v>4.9326367408605298</v>
      </c>
      <c r="K24" s="92">
        <f t="shared" si="0"/>
        <v>13.107760526761991</v>
      </c>
      <c r="L24" s="92">
        <f t="shared" si="0"/>
        <v>18.370107161587779</v>
      </c>
      <c r="M24" s="92">
        <f t="shared" si="0"/>
        <v>11.569278777879344</v>
      </c>
      <c r="N24" s="92">
        <f t="shared" si="0"/>
        <v>4.10489087652397</v>
      </c>
      <c r="O24" s="92">
        <f t="shared" si="0"/>
        <v>-19.984767653369829</v>
      </c>
      <c r="P24" s="92">
        <f t="shared" si="0"/>
        <v>8.7606326114006539</v>
      </c>
      <c r="Q24" s="92">
        <f t="shared" si="0"/>
        <v>20.161699978264803</v>
      </c>
      <c r="R24" s="92">
        <f t="shared" si="0"/>
        <v>-4.4924074702403676</v>
      </c>
      <c r="S24" s="92">
        <f t="shared" si="0"/>
        <v>0.41857233498427959</v>
      </c>
      <c r="T24" s="106"/>
    </row>
    <row r="25" spans="1:20" ht="15" customHeight="1" x14ac:dyDescent="0.25">
      <c r="A25" s="82" t="s">
        <v>91</v>
      </c>
      <c r="C25" s="92">
        <f t="shared" si="0"/>
        <v>3.5684007093526482</v>
      </c>
      <c r="D25" s="92">
        <f t="shared" si="0"/>
        <v>-1.3757709014105779</v>
      </c>
      <c r="E25" s="92">
        <f t="shared" si="0"/>
        <v>0.5799533998839923</v>
      </c>
      <c r="F25" s="92">
        <f t="shared" si="0"/>
        <v>-6.6875602049510814</v>
      </c>
      <c r="G25" s="92">
        <f t="shared" si="0"/>
        <v>16.017428847815584</v>
      </c>
      <c r="H25" s="92">
        <f t="shared" si="0"/>
        <v>-0.96996137122653536</v>
      </c>
      <c r="I25" s="92">
        <f t="shared" si="0"/>
        <v>6.7990284426735048</v>
      </c>
      <c r="J25" s="92">
        <f t="shared" si="0"/>
        <v>-5.9950704900582963</v>
      </c>
      <c r="K25" s="92">
        <f t="shared" si="0"/>
        <v>17.091319653958536</v>
      </c>
      <c r="L25" s="92">
        <f t="shared" si="0"/>
        <v>-0.49341792522787919</v>
      </c>
      <c r="M25" s="92">
        <f t="shared" si="0"/>
        <v>14.130604800808078</v>
      </c>
      <c r="N25" s="92">
        <f t="shared" si="0"/>
        <v>0.89187488942592541</v>
      </c>
      <c r="O25" s="92">
        <f t="shared" si="0"/>
        <v>-41.418742061272582</v>
      </c>
      <c r="P25" s="92">
        <f t="shared" si="0"/>
        <v>-8.2806761039366137</v>
      </c>
      <c r="Q25" s="92">
        <f t="shared" si="0"/>
        <v>8.3190913917346343</v>
      </c>
      <c r="R25" s="92">
        <f t="shared" si="0"/>
        <v>14.957340613966918</v>
      </c>
      <c r="S25" s="92">
        <f t="shared" si="0"/>
        <v>27.20902885751444</v>
      </c>
      <c r="T25" s="106"/>
    </row>
    <row r="26" spans="1:20" ht="15" customHeight="1" x14ac:dyDescent="0.25">
      <c r="A26" s="88" t="s">
        <v>93</v>
      </c>
      <c r="B26" s="109"/>
      <c r="C26" s="94">
        <f t="shared" si="0"/>
        <v>7.0390113190879289</v>
      </c>
      <c r="D26" s="94">
        <f t="shared" si="0"/>
        <v>-1.5035867814092718</v>
      </c>
      <c r="E26" s="94">
        <f t="shared" si="0"/>
        <v>1.8364191839034705</v>
      </c>
      <c r="F26" s="94">
        <f t="shared" si="0"/>
        <v>3.9247182091998845</v>
      </c>
      <c r="G26" s="94">
        <f t="shared" si="0"/>
        <v>1.0836485074268154</v>
      </c>
      <c r="H26" s="94">
        <f t="shared" si="0"/>
        <v>0.6321366952426688</v>
      </c>
      <c r="I26" s="94">
        <f t="shared" si="0"/>
        <v>0.69666685023597186</v>
      </c>
      <c r="J26" s="94">
        <f t="shared" si="0"/>
        <v>0.93602650776081209</v>
      </c>
      <c r="K26" s="94">
        <f t="shared" si="0"/>
        <v>4.2807148266237327</v>
      </c>
      <c r="L26" s="94">
        <f t="shared" si="0"/>
        <v>4.5513148374279444</v>
      </c>
      <c r="M26" s="94">
        <f t="shared" si="0"/>
        <v>3.7069645796064421</v>
      </c>
      <c r="N26" s="94">
        <f t="shared" si="0"/>
        <v>6.9478263249209249</v>
      </c>
      <c r="O26" s="94">
        <f t="shared" si="0"/>
        <v>-20.805275915089581</v>
      </c>
      <c r="P26" s="94">
        <f t="shared" si="0"/>
        <v>7.0335301032589115</v>
      </c>
      <c r="Q26" s="94">
        <f t="shared" si="0"/>
        <v>15.8436757298708</v>
      </c>
      <c r="R26" s="94">
        <f t="shared" si="0"/>
        <v>4.7947613620574092</v>
      </c>
      <c r="S26" s="94">
        <f t="shared" si="0"/>
        <v>7.2438853973131989</v>
      </c>
      <c r="T26" s="106"/>
    </row>
    <row r="28" spans="1:20" ht="15" customHeight="1" x14ac:dyDescent="0.25">
      <c r="A28" s="34" t="s">
        <v>122</v>
      </c>
    </row>
    <row r="29" spans="1:20" ht="15" customHeight="1" x14ac:dyDescent="0.25">
      <c r="A29" s="32" t="s">
        <v>116</v>
      </c>
    </row>
    <row r="30" spans="1:20" ht="15" customHeight="1" x14ac:dyDescent="0.25">
      <c r="A30" s="86" t="s">
        <v>145</v>
      </c>
    </row>
    <row r="31" spans="1:20" ht="15" customHeight="1" x14ac:dyDescent="0.25">
      <c r="A31" s="34"/>
    </row>
  </sheetData>
  <pageMargins left="0.7" right="0.7" top="0.88711734693877553" bottom="0.75" header="0.3" footer="0.3"/>
  <pageSetup paperSize="9" scale="68" orientation="landscape" horizontalDpi="4294967295" verticalDpi="4294967295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24"/>
  <sheetViews>
    <sheetView showGridLines="0" showWhiteSpace="0" view="pageLayout" topLeftCell="BQ1" zoomScaleNormal="115" workbookViewId="0">
      <selection activeCell="A2" sqref="A2"/>
    </sheetView>
  </sheetViews>
  <sheetFormatPr defaultColWidth="9.140625" defaultRowHeight="15" customHeight="1" x14ac:dyDescent="0.2"/>
  <cols>
    <col min="1" max="1" width="42.7109375" style="1" customWidth="1"/>
    <col min="2" max="2" width="8.140625" style="1" bestFit="1" customWidth="1"/>
    <col min="3" max="3" width="8.7109375" style="1" bestFit="1" customWidth="1"/>
    <col min="4" max="4" width="9.28515625" style="1" bestFit="1" customWidth="1"/>
    <col min="5" max="5" width="9.42578125" style="1" bestFit="1" customWidth="1"/>
    <col min="6" max="6" width="8.140625" style="1" bestFit="1" customWidth="1"/>
    <col min="7" max="7" width="8.7109375" style="1" bestFit="1" customWidth="1"/>
    <col min="8" max="8" width="9.28515625" style="1" bestFit="1" customWidth="1"/>
    <col min="9" max="9" width="9.42578125" style="1" bestFit="1" customWidth="1"/>
    <col min="10" max="10" width="8.140625" style="1" bestFit="1" customWidth="1"/>
    <col min="11" max="11" width="8.7109375" style="1" bestFit="1" customWidth="1"/>
    <col min="12" max="12" width="9.28515625" style="1" bestFit="1" customWidth="1"/>
    <col min="13" max="13" width="9.42578125" style="1" bestFit="1" customWidth="1"/>
    <col min="14" max="14" width="8.140625" style="1" bestFit="1" customWidth="1"/>
    <col min="15" max="15" width="8.7109375" style="1" bestFit="1" customWidth="1"/>
    <col min="16" max="16" width="9.28515625" style="1" bestFit="1" customWidth="1"/>
    <col min="17" max="17" width="9.42578125" style="1" bestFit="1" customWidth="1"/>
    <col min="18" max="18" width="8.140625" style="1" bestFit="1" customWidth="1"/>
    <col min="19" max="19" width="8.7109375" style="1" bestFit="1" customWidth="1"/>
    <col min="20" max="20" width="9.28515625" style="1" bestFit="1" customWidth="1"/>
    <col min="21" max="21" width="9.42578125" style="1" bestFit="1" customWidth="1"/>
    <col min="22" max="22" width="8.140625" style="1" bestFit="1" customWidth="1"/>
    <col min="23" max="23" width="8.7109375" style="1" bestFit="1" customWidth="1"/>
    <col min="24" max="24" width="9.28515625" style="1" bestFit="1" customWidth="1"/>
    <col min="25" max="25" width="9.42578125" style="1" bestFit="1" customWidth="1"/>
    <col min="26" max="26" width="8.140625" style="1" bestFit="1" customWidth="1"/>
    <col min="27" max="27" width="8.7109375" style="1" bestFit="1" customWidth="1"/>
    <col min="28" max="28" width="9.28515625" style="1" bestFit="1" customWidth="1"/>
    <col min="29" max="29" width="9.42578125" style="1" bestFit="1" customWidth="1"/>
    <col min="30" max="30" width="8.140625" style="1" bestFit="1" customWidth="1"/>
    <col min="31" max="31" width="8.7109375" style="1" bestFit="1" customWidth="1"/>
    <col min="32" max="32" width="9.28515625" style="1" bestFit="1" customWidth="1"/>
    <col min="33" max="33" width="9.42578125" style="1" bestFit="1" customWidth="1"/>
    <col min="34" max="34" width="8.140625" style="1" bestFit="1" customWidth="1"/>
    <col min="35" max="35" width="8.7109375" style="1" bestFit="1" customWidth="1"/>
    <col min="36" max="36" width="9.28515625" style="1" bestFit="1" customWidth="1"/>
    <col min="37" max="37" width="9.42578125" style="1" bestFit="1" customWidth="1"/>
    <col min="38" max="38" width="8.140625" style="1" bestFit="1" customWidth="1"/>
    <col min="39" max="39" width="8.7109375" style="1" bestFit="1" customWidth="1"/>
    <col min="40" max="40" width="9.28515625" style="1" bestFit="1" customWidth="1"/>
    <col min="41" max="41" width="9.42578125" style="1" bestFit="1" customWidth="1"/>
    <col min="42" max="42" width="8.140625" style="1" bestFit="1" customWidth="1"/>
    <col min="43" max="43" width="8.7109375" style="1" bestFit="1" customWidth="1"/>
    <col min="44" max="44" width="9.28515625" style="1" bestFit="1" customWidth="1"/>
    <col min="45" max="45" width="9.42578125" style="1" bestFit="1" customWidth="1"/>
    <col min="46" max="46" width="8.140625" style="1" bestFit="1" customWidth="1"/>
    <col min="47" max="47" width="8.7109375" style="1" bestFit="1" customWidth="1"/>
    <col min="48" max="48" width="9.28515625" style="1" bestFit="1" customWidth="1"/>
    <col min="49" max="49" width="9.42578125" style="1" bestFit="1" customWidth="1"/>
    <col min="50" max="50" width="8.140625" style="1" bestFit="1" customWidth="1"/>
    <col min="51" max="51" width="8.7109375" style="1" bestFit="1" customWidth="1"/>
    <col min="52" max="52" width="9.28515625" style="1" bestFit="1" customWidth="1"/>
    <col min="53" max="53" width="9.42578125" style="1" bestFit="1" customWidth="1"/>
    <col min="54" max="54" width="8.140625" style="1" bestFit="1" customWidth="1"/>
    <col min="55" max="55" width="8.7109375" style="1" bestFit="1" customWidth="1"/>
    <col min="56" max="56" width="9.28515625" style="1" bestFit="1" customWidth="1"/>
    <col min="57" max="57" width="9.42578125" style="1" bestFit="1" customWidth="1"/>
    <col min="58" max="58" width="8.140625" style="1" bestFit="1" customWidth="1"/>
    <col min="59" max="59" width="8.7109375" style="1" bestFit="1" customWidth="1"/>
    <col min="60" max="60" width="9.28515625" style="1" bestFit="1" customWidth="1"/>
    <col min="61" max="61" width="9.42578125" style="1" bestFit="1" customWidth="1"/>
    <col min="62" max="62" width="8.140625" style="1" bestFit="1" customWidth="1"/>
    <col min="63" max="63" width="8.7109375" style="1" bestFit="1" customWidth="1"/>
    <col min="64" max="64" width="9.28515625" style="1" bestFit="1" customWidth="1"/>
    <col min="65" max="66" width="9.42578125" style="1" bestFit="1" customWidth="1"/>
    <col min="67" max="76" width="9.42578125" style="1" customWidth="1"/>
    <col min="77" max="77" width="7.140625" style="1" customWidth="1"/>
    <col min="78" max="16384" width="9.140625" style="1"/>
  </cols>
  <sheetData>
    <row r="1" spans="1:77" ht="15" customHeight="1" x14ac:dyDescent="0.2">
      <c r="A1" s="37" t="s">
        <v>155</v>
      </c>
    </row>
    <row r="2" spans="1:77" ht="15" customHeight="1" x14ac:dyDescent="0.25">
      <c r="A2" s="38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2" t="s">
        <v>14</v>
      </c>
      <c r="P2" s="22" t="s">
        <v>15</v>
      </c>
      <c r="Q2" s="22" t="s">
        <v>16</v>
      </c>
      <c r="R2" s="22" t="s">
        <v>17</v>
      </c>
      <c r="S2" s="22" t="s">
        <v>18</v>
      </c>
      <c r="T2" s="22" t="s">
        <v>19</v>
      </c>
      <c r="U2" s="22" t="s">
        <v>20</v>
      </c>
      <c r="V2" s="22" t="s">
        <v>21</v>
      </c>
      <c r="W2" s="22" t="s">
        <v>22</v>
      </c>
      <c r="X2" s="22" t="s">
        <v>23</v>
      </c>
      <c r="Y2" s="22" t="s">
        <v>24</v>
      </c>
      <c r="Z2" s="22" t="s">
        <v>25</v>
      </c>
      <c r="AA2" s="22" t="s">
        <v>26</v>
      </c>
      <c r="AB2" s="22" t="s">
        <v>27</v>
      </c>
      <c r="AC2" s="22" t="s">
        <v>28</v>
      </c>
      <c r="AD2" s="22" t="s">
        <v>29</v>
      </c>
      <c r="AE2" s="22" t="s">
        <v>30</v>
      </c>
      <c r="AF2" s="22" t="s">
        <v>31</v>
      </c>
      <c r="AG2" s="22" t="s">
        <v>32</v>
      </c>
      <c r="AH2" s="22" t="s">
        <v>33</v>
      </c>
      <c r="AI2" s="22" t="s">
        <v>34</v>
      </c>
      <c r="AJ2" s="22" t="s">
        <v>35</v>
      </c>
      <c r="AK2" s="22" t="s">
        <v>36</v>
      </c>
      <c r="AL2" s="22" t="s">
        <v>37</v>
      </c>
      <c r="AM2" s="22" t="s">
        <v>38</v>
      </c>
      <c r="AN2" s="22" t="s">
        <v>39</v>
      </c>
      <c r="AO2" s="22" t="s">
        <v>40</v>
      </c>
      <c r="AP2" s="22" t="s">
        <v>41</v>
      </c>
      <c r="AQ2" s="22" t="s">
        <v>42</v>
      </c>
      <c r="AR2" s="22" t="s">
        <v>43</v>
      </c>
      <c r="AS2" s="22" t="s">
        <v>44</v>
      </c>
      <c r="AT2" s="22" t="s">
        <v>45</v>
      </c>
      <c r="AU2" s="22" t="s">
        <v>46</v>
      </c>
      <c r="AV2" s="22" t="s">
        <v>47</v>
      </c>
      <c r="AW2" s="22" t="s">
        <v>48</v>
      </c>
      <c r="AX2" s="22" t="s">
        <v>49</v>
      </c>
      <c r="AY2" s="22" t="s">
        <v>50</v>
      </c>
      <c r="AZ2" s="22" t="s">
        <v>51</v>
      </c>
      <c r="BA2" s="22" t="s">
        <v>52</v>
      </c>
      <c r="BB2" s="39" t="s">
        <v>53</v>
      </c>
      <c r="BC2" s="39" t="s">
        <v>54</v>
      </c>
      <c r="BD2" s="39" t="s">
        <v>55</v>
      </c>
      <c r="BE2" s="39" t="s">
        <v>56</v>
      </c>
      <c r="BF2" s="39" t="s">
        <v>57</v>
      </c>
      <c r="BG2" s="39" t="s">
        <v>58</v>
      </c>
      <c r="BH2" s="39" t="s">
        <v>59</v>
      </c>
      <c r="BI2" s="39" t="s">
        <v>60</v>
      </c>
      <c r="BJ2" s="39" t="s">
        <v>61</v>
      </c>
      <c r="BK2" s="39" t="s">
        <v>62</v>
      </c>
      <c r="BL2" s="39" t="s">
        <v>63</v>
      </c>
      <c r="BM2" s="39" t="s">
        <v>64</v>
      </c>
      <c r="BN2" s="39" t="s">
        <v>123</v>
      </c>
      <c r="BO2" s="125" t="s">
        <v>125</v>
      </c>
      <c r="BP2" s="125" t="s">
        <v>128</v>
      </c>
      <c r="BQ2" s="125" t="s">
        <v>129</v>
      </c>
      <c r="BR2" s="131" t="s">
        <v>132</v>
      </c>
      <c r="BS2" s="131" t="s">
        <v>134</v>
      </c>
      <c r="BT2" s="131" t="s">
        <v>135</v>
      </c>
      <c r="BU2" s="131" t="s">
        <v>142</v>
      </c>
      <c r="BV2" s="131" t="s">
        <v>143</v>
      </c>
      <c r="BW2" s="131" t="s">
        <v>152</v>
      </c>
      <c r="BX2" s="131" t="s">
        <v>154</v>
      </c>
      <c r="BY2" s="40"/>
    </row>
    <row r="3" spans="1:77" ht="15" customHeight="1" x14ac:dyDescent="0.2">
      <c r="A3" s="41" t="s">
        <v>65</v>
      </c>
      <c r="B3" s="42">
        <v>2110.2256237610604</v>
      </c>
      <c r="C3" s="42">
        <v>1901.346605604029</v>
      </c>
      <c r="D3" s="42">
        <v>1245.4932537869497</v>
      </c>
      <c r="E3" s="42">
        <v>1482.2105168479584</v>
      </c>
      <c r="F3" s="42">
        <v>2106.1630108665881</v>
      </c>
      <c r="G3" s="42">
        <v>1712.1069687952684</v>
      </c>
      <c r="H3" s="42">
        <v>1301.9922674650963</v>
      </c>
      <c r="I3" s="42">
        <v>1661.1897528730447</v>
      </c>
      <c r="J3" s="42">
        <v>2274.0726676051963</v>
      </c>
      <c r="K3" s="42">
        <v>1934.2281404800044</v>
      </c>
      <c r="L3" s="42">
        <v>1229.0793279097272</v>
      </c>
      <c r="M3" s="42">
        <v>1745.0518640050716</v>
      </c>
      <c r="N3" s="42">
        <v>2619.5621253506561</v>
      </c>
      <c r="O3" s="42">
        <v>1784.517337563741</v>
      </c>
      <c r="P3" s="42">
        <v>1106.746819319301</v>
      </c>
      <c r="Q3" s="42">
        <v>1483.626717766299</v>
      </c>
      <c r="R3" s="42">
        <v>2464.1186570936375</v>
      </c>
      <c r="S3" s="42">
        <v>2236.6516677801887</v>
      </c>
      <c r="T3" s="42">
        <v>1155.8558996524982</v>
      </c>
      <c r="U3" s="42">
        <v>1551.9607754736755</v>
      </c>
      <c r="V3" s="42">
        <v>2508.6151467824911</v>
      </c>
      <c r="W3" s="42">
        <v>2289.8665483185955</v>
      </c>
      <c r="X3" s="42">
        <v>1359.9651424288932</v>
      </c>
      <c r="Y3" s="42">
        <v>2036.7391624700219</v>
      </c>
      <c r="Z3" s="42">
        <v>2603.6156334191205</v>
      </c>
      <c r="AA3" s="42">
        <v>2382.0646635590997</v>
      </c>
      <c r="AB3" s="42">
        <v>1246.5210103038837</v>
      </c>
      <c r="AC3" s="42">
        <v>1802.6536927178952</v>
      </c>
      <c r="AD3" s="42">
        <v>2552.7517070215213</v>
      </c>
      <c r="AE3" s="42">
        <v>2335.857256552837</v>
      </c>
      <c r="AF3" s="42">
        <v>1225.0420338416407</v>
      </c>
      <c r="AG3" s="42">
        <v>1679.4330025840013</v>
      </c>
      <c r="AH3" s="42">
        <v>2760.3325929291423</v>
      </c>
      <c r="AI3" s="42">
        <v>2395.6813840385294</v>
      </c>
      <c r="AJ3" s="42">
        <v>1268.2625293747371</v>
      </c>
      <c r="AK3" s="42">
        <v>2185.6144936575897</v>
      </c>
      <c r="AL3" s="42">
        <v>2836.6957052126386</v>
      </c>
      <c r="AM3" s="42">
        <v>2211.943438631135</v>
      </c>
      <c r="AN3" s="42">
        <v>1588.791341038379</v>
      </c>
      <c r="AO3" s="42">
        <v>2545.6295151178497</v>
      </c>
      <c r="AP3" s="42">
        <v>2459.6327736313574</v>
      </c>
      <c r="AQ3" s="42">
        <v>2016.53639728592</v>
      </c>
      <c r="AR3" s="42">
        <v>1534.974747039621</v>
      </c>
      <c r="AS3" s="42">
        <v>2014.0380820431026</v>
      </c>
      <c r="AT3" s="42">
        <v>2045.5050197139285</v>
      </c>
      <c r="AU3" s="42">
        <v>1660.1460458066622</v>
      </c>
      <c r="AV3" s="42">
        <v>1567.6697286423346</v>
      </c>
      <c r="AW3" s="42">
        <v>1335.2022058370751</v>
      </c>
      <c r="AX3" s="42">
        <v>1473.717931559647</v>
      </c>
      <c r="AY3" s="42">
        <v>1284.7611079588187</v>
      </c>
      <c r="AZ3" s="42">
        <v>1498.4726930117386</v>
      </c>
      <c r="BA3" s="42">
        <v>2189.5052674697954</v>
      </c>
      <c r="BB3" s="42">
        <v>2207.1386043630064</v>
      </c>
      <c r="BC3" s="42">
        <v>1698.8515374520302</v>
      </c>
      <c r="BD3" s="42">
        <v>1582.5552416325988</v>
      </c>
      <c r="BE3" s="42">
        <v>2144.2056165523659</v>
      </c>
      <c r="BF3" s="42">
        <v>2387.2469004678874</v>
      </c>
      <c r="BG3" s="42">
        <v>1635.548892307803</v>
      </c>
      <c r="BH3" s="42">
        <v>1827.7027652647355</v>
      </c>
      <c r="BI3" s="42">
        <v>2060.8924419595737</v>
      </c>
      <c r="BJ3" s="42">
        <v>2095.9055260248347</v>
      </c>
      <c r="BK3" s="42">
        <v>1645.2829467833392</v>
      </c>
      <c r="BL3" s="42">
        <v>1674.7039962026088</v>
      </c>
      <c r="BM3" s="42">
        <v>2170.4955309892184</v>
      </c>
      <c r="BN3" s="42">
        <v>2214.9531102800966</v>
      </c>
      <c r="BO3" s="42">
        <v>1566.5282291489295</v>
      </c>
      <c r="BP3" s="42">
        <v>2235.3710828497092</v>
      </c>
      <c r="BQ3" s="42">
        <v>2336.0645777212662</v>
      </c>
      <c r="BR3" s="42">
        <v>3278.9109109020833</v>
      </c>
      <c r="BS3" s="42">
        <v>1756.9502522138014</v>
      </c>
      <c r="BT3" s="42">
        <v>2488.1900536096987</v>
      </c>
      <c r="BU3" s="42">
        <v>2321.1908072075294</v>
      </c>
      <c r="BV3" s="42">
        <v>4297.2535240162497</v>
      </c>
      <c r="BW3" s="42">
        <v>1965.4077278491109</v>
      </c>
      <c r="BX3" s="42">
        <v>2287.395833879063</v>
      </c>
      <c r="BY3" s="43"/>
    </row>
    <row r="4" spans="1:77" ht="15" customHeight="1" x14ac:dyDescent="0.2">
      <c r="A4" s="120" t="s">
        <v>117</v>
      </c>
      <c r="B4" s="121">
        <v>313.91702171905524</v>
      </c>
      <c r="C4" s="121">
        <v>355.87556546812397</v>
      </c>
      <c r="D4" s="121">
        <v>398.68585465905454</v>
      </c>
      <c r="E4" s="121">
        <v>297.22255815376604</v>
      </c>
      <c r="F4" s="121">
        <v>262.52974949643072</v>
      </c>
      <c r="G4" s="121">
        <v>245.5063916516113</v>
      </c>
      <c r="H4" s="121">
        <v>286.21335236993161</v>
      </c>
      <c r="I4" s="121">
        <v>271.98750648202594</v>
      </c>
      <c r="J4" s="121">
        <v>362.20161157587489</v>
      </c>
      <c r="K4" s="121">
        <v>447.1091160217901</v>
      </c>
      <c r="L4" s="121">
        <v>521.16730470445805</v>
      </c>
      <c r="M4" s="121">
        <v>421.25596769787694</v>
      </c>
      <c r="N4" s="121">
        <v>420.86403376290485</v>
      </c>
      <c r="O4" s="121">
        <v>489.85909752977648</v>
      </c>
      <c r="P4" s="121">
        <v>554.14983211264678</v>
      </c>
      <c r="Q4" s="121">
        <v>398.73303659467132</v>
      </c>
      <c r="R4" s="121">
        <v>309.21485560544113</v>
      </c>
      <c r="S4" s="121">
        <v>323.16746269164429</v>
      </c>
      <c r="T4" s="121">
        <v>356.38382931136442</v>
      </c>
      <c r="U4" s="121">
        <v>363.7638523915503</v>
      </c>
      <c r="V4" s="121">
        <v>332.10780245420551</v>
      </c>
      <c r="W4" s="121">
        <v>368.61591422358691</v>
      </c>
      <c r="X4" s="121">
        <v>388.1110968488897</v>
      </c>
      <c r="Y4" s="121">
        <v>278.77118647331787</v>
      </c>
      <c r="Z4" s="121">
        <v>343.10355301014067</v>
      </c>
      <c r="AA4" s="121">
        <v>439.07581786857997</v>
      </c>
      <c r="AB4" s="121">
        <v>514.01871781243119</v>
      </c>
      <c r="AC4" s="121">
        <v>484.41791130884758</v>
      </c>
      <c r="AD4" s="121">
        <v>446.48786126698917</v>
      </c>
      <c r="AE4" s="121">
        <v>499.67199105306054</v>
      </c>
      <c r="AF4" s="121">
        <v>535.01667233708349</v>
      </c>
      <c r="AG4" s="121">
        <v>449.58647534286604</v>
      </c>
      <c r="AH4" s="121">
        <v>464.34869474439171</v>
      </c>
      <c r="AI4" s="121">
        <v>584.90813840229498</v>
      </c>
      <c r="AJ4" s="121">
        <v>733.62815792012657</v>
      </c>
      <c r="AK4" s="121">
        <v>751.9270089331859</v>
      </c>
      <c r="AL4" s="121">
        <v>558.18370260257245</v>
      </c>
      <c r="AM4" s="121">
        <v>559.05676218334349</v>
      </c>
      <c r="AN4" s="121">
        <v>892.27671573238979</v>
      </c>
      <c r="AO4" s="121">
        <v>449.68981948169369</v>
      </c>
      <c r="AP4" s="121">
        <v>640.30763942424437</v>
      </c>
      <c r="AQ4" s="121">
        <v>528.85528978784851</v>
      </c>
      <c r="AR4" s="121">
        <v>765.26711319620404</v>
      </c>
      <c r="AS4" s="121">
        <v>538.15795759170339</v>
      </c>
      <c r="AT4" s="121">
        <v>585.28540136302593</v>
      </c>
      <c r="AU4" s="121">
        <v>505.1504253995152</v>
      </c>
      <c r="AV4" s="121">
        <v>955.22026802496453</v>
      </c>
      <c r="AW4" s="121">
        <v>662.10190521249342</v>
      </c>
      <c r="AX4" s="121">
        <v>769.91567706557805</v>
      </c>
      <c r="AY4" s="121">
        <v>891.11706653104852</v>
      </c>
      <c r="AZ4" s="121">
        <v>1009.6652294403182</v>
      </c>
      <c r="BA4" s="121">
        <v>726.18002696305405</v>
      </c>
      <c r="BB4" s="121">
        <v>962.68754355572321</v>
      </c>
      <c r="BC4" s="121">
        <v>778.31334740412194</v>
      </c>
      <c r="BD4" s="121">
        <v>993.67545093378556</v>
      </c>
      <c r="BE4" s="121">
        <v>549.10865810636972</v>
      </c>
      <c r="BF4" s="121">
        <v>782.80976623070649</v>
      </c>
      <c r="BG4" s="121">
        <v>871.20361266812756</v>
      </c>
      <c r="BH4" s="121">
        <v>1238.227833096694</v>
      </c>
      <c r="BI4" s="121">
        <v>617.93778800447171</v>
      </c>
      <c r="BJ4" s="121">
        <v>978.65247233079583</v>
      </c>
      <c r="BK4" s="121">
        <v>1127.6916087552959</v>
      </c>
      <c r="BL4" s="121">
        <v>1222.2953722017371</v>
      </c>
      <c r="BM4" s="121">
        <v>758.08154671217153</v>
      </c>
      <c r="BN4" s="121">
        <v>1059.2310888441536</v>
      </c>
      <c r="BO4" s="121">
        <v>1094.2943379171486</v>
      </c>
      <c r="BP4" s="121">
        <v>961.51192884458487</v>
      </c>
      <c r="BQ4" s="121">
        <v>910.56064439411352</v>
      </c>
      <c r="BR4" s="121">
        <v>1030.6166025817492</v>
      </c>
      <c r="BS4" s="121">
        <v>959.71466030663203</v>
      </c>
      <c r="BT4" s="121">
        <v>958.53265346140995</v>
      </c>
      <c r="BU4" s="121">
        <v>860.39346436106837</v>
      </c>
      <c r="BV4" s="121">
        <v>961.55537689515893</v>
      </c>
      <c r="BW4" s="121">
        <v>1327.5816485133164</v>
      </c>
      <c r="BX4" s="121">
        <v>1127.9301803035555</v>
      </c>
      <c r="BY4" s="43"/>
    </row>
    <row r="5" spans="1:77" ht="15" customHeight="1" x14ac:dyDescent="0.2">
      <c r="A5" s="46" t="s">
        <v>66</v>
      </c>
      <c r="B5" s="47">
        <v>125.20192009854777</v>
      </c>
      <c r="C5" s="47">
        <v>168.32386979701488</v>
      </c>
      <c r="D5" s="47">
        <v>145.39167935510497</v>
      </c>
      <c r="E5" s="47">
        <v>186.54153074933234</v>
      </c>
      <c r="F5" s="47">
        <v>179.56458990747871</v>
      </c>
      <c r="G5" s="47">
        <v>185.86893045330271</v>
      </c>
      <c r="H5" s="47">
        <v>189.77113038059363</v>
      </c>
      <c r="I5" s="47">
        <v>289.45234925862479</v>
      </c>
      <c r="J5" s="47">
        <v>162.80472706006938</v>
      </c>
      <c r="K5" s="47">
        <v>152.16136199423619</v>
      </c>
      <c r="L5" s="47">
        <v>152.18228732204577</v>
      </c>
      <c r="M5" s="47">
        <v>114.44462362364837</v>
      </c>
      <c r="N5" s="47">
        <v>118.11529268819312</v>
      </c>
      <c r="O5" s="47">
        <v>157.29907407629088</v>
      </c>
      <c r="P5" s="47">
        <v>147.20615776219822</v>
      </c>
      <c r="Q5" s="47">
        <v>125.28447547331773</v>
      </c>
      <c r="R5" s="47">
        <v>116.18779894951103</v>
      </c>
      <c r="S5" s="47">
        <v>124.51939140841594</v>
      </c>
      <c r="T5" s="47">
        <v>112.7910164908541</v>
      </c>
      <c r="U5" s="47">
        <v>109.91679315121903</v>
      </c>
      <c r="V5" s="47">
        <v>100.35190612896506</v>
      </c>
      <c r="W5" s="47">
        <v>96.768440681194321</v>
      </c>
      <c r="X5" s="47">
        <v>127.03801809341353</v>
      </c>
      <c r="Y5" s="47">
        <v>123.67063509642716</v>
      </c>
      <c r="Z5" s="47">
        <v>98.731067888895296</v>
      </c>
      <c r="AA5" s="47">
        <v>144.50752711204206</v>
      </c>
      <c r="AB5" s="47">
        <v>159.41245709295887</v>
      </c>
      <c r="AC5" s="47">
        <v>158.27594790610391</v>
      </c>
      <c r="AD5" s="47">
        <v>146.33821151961024</v>
      </c>
      <c r="AE5" s="47">
        <v>184.50006264636653</v>
      </c>
      <c r="AF5" s="47">
        <v>181.93502459550945</v>
      </c>
      <c r="AG5" s="47">
        <v>157.12470123851384</v>
      </c>
      <c r="AH5" s="47">
        <v>152.15908324258618</v>
      </c>
      <c r="AI5" s="47">
        <v>152.54600652788108</v>
      </c>
      <c r="AJ5" s="47">
        <v>107.7923200569827</v>
      </c>
      <c r="AK5" s="47">
        <v>104.83359017254999</v>
      </c>
      <c r="AL5" s="47">
        <v>92.976911865223542</v>
      </c>
      <c r="AM5" s="47">
        <v>111.97269609690065</v>
      </c>
      <c r="AN5" s="47">
        <v>140.73861072035129</v>
      </c>
      <c r="AO5" s="47">
        <v>112.0987813175245</v>
      </c>
      <c r="AP5" s="47">
        <v>145.92886333070086</v>
      </c>
      <c r="AQ5" s="47">
        <v>120.10082076365488</v>
      </c>
      <c r="AR5" s="47">
        <v>122.33659590865547</v>
      </c>
      <c r="AS5" s="47">
        <v>104.28771999698886</v>
      </c>
      <c r="AT5" s="47">
        <v>97.649306515723168</v>
      </c>
      <c r="AU5" s="47">
        <v>131.33228198083637</v>
      </c>
      <c r="AV5" s="47">
        <v>154.76053816556859</v>
      </c>
      <c r="AW5" s="47">
        <v>114.69987333787189</v>
      </c>
      <c r="AX5" s="47">
        <v>145.00046768840889</v>
      </c>
      <c r="AY5" s="47">
        <v>148.82660356711833</v>
      </c>
      <c r="AZ5" s="47">
        <v>168.23549540061953</v>
      </c>
      <c r="BA5" s="47">
        <v>152.86443334385334</v>
      </c>
      <c r="BB5" s="47">
        <v>143.90601497808794</v>
      </c>
      <c r="BC5" s="47">
        <v>92.759378093667422</v>
      </c>
      <c r="BD5" s="47">
        <v>179.82723075628425</v>
      </c>
      <c r="BE5" s="47">
        <v>149.71337617196033</v>
      </c>
      <c r="BF5" s="47">
        <v>122.81870385378106</v>
      </c>
      <c r="BG5" s="47">
        <v>159.09644150645542</v>
      </c>
      <c r="BH5" s="47">
        <v>146.32500275169528</v>
      </c>
      <c r="BI5" s="47">
        <v>140.97285188806825</v>
      </c>
      <c r="BJ5" s="47">
        <v>137.57237834782376</v>
      </c>
      <c r="BK5" s="47">
        <v>147.49928744412551</v>
      </c>
      <c r="BL5" s="47">
        <v>155.45292017908031</v>
      </c>
      <c r="BM5" s="47">
        <v>114.36441402897034</v>
      </c>
      <c r="BN5" s="47">
        <v>121.38009875761105</v>
      </c>
      <c r="BO5" s="47">
        <v>110.59426864432974</v>
      </c>
      <c r="BP5" s="47">
        <v>82.2459955886995</v>
      </c>
      <c r="BQ5" s="47">
        <v>83.074637009359591</v>
      </c>
      <c r="BR5" s="47">
        <v>96.548115005787409</v>
      </c>
      <c r="BS5" s="47">
        <v>82.510405798489941</v>
      </c>
      <c r="BT5" s="47">
        <v>106.01889890744606</v>
      </c>
      <c r="BU5" s="47">
        <v>95.127622098105718</v>
      </c>
      <c r="BV5" s="47">
        <v>117.57535958521794</v>
      </c>
      <c r="BW5" s="47">
        <v>107.82438129296617</v>
      </c>
      <c r="BX5" s="47">
        <v>130.2321121444987</v>
      </c>
      <c r="BY5" s="43"/>
    </row>
    <row r="6" spans="1:77" ht="15" customHeight="1" x14ac:dyDescent="0.2">
      <c r="A6" s="122" t="s">
        <v>119</v>
      </c>
      <c r="B6" s="121">
        <v>1242.1813151854913</v>
      </c>
      <c r="C6" s="121">
        <v>1236.7116798576403</v>
      </c>
      <c r="D6" s="121">
        <v>1321.7006628734473</v>
      </c>
      <c r="E6" s="121">
        <v>1208.4263420834216</v>
      </c>
      <c r="F6" s="121">
        <v>1312.7000008402169</v>
      </c>
      <c r="G6" s="121">
        <v>1386.8386077140742</v>
      </c>
      <c r="H6" s="121">
        <v>1546.2439787284109</v>
      </c>
      <c r="I6" s="121">
        <v>1626.607412717299</v>
      </c>
      <c r="J6" s="121">
        <v>1255.4651709052994</v>
      </c>
      <c r="K6" s="121">
        <v>1622.1313797381622</v>
      </c>
      <c r="L6" s="121">
        <v>1689.1077510021646</v>
      </c>
      <c r="M6" s="121">
        <v>1490.5116983543705</v>
      </c>
      <c r="N6" s="121">
        <v>1497.8884919580598</v>
      </c>
      <c r="O6" s="121">
        <v>1930.34069611067</v>
      </c>
      <c r="P6" s="121">
        <v>1794.7754020780535</v>
      </c>
      <c r="Q6" s="121">
        <v>1560.6294098532157</v>
      </c>
      <c r="R6" s="121">
        <v>1637.7855744062956</v>
      </c>
      <c r="S6" s="121">
        <v>1841.5269433134472</v>
      </c>
      <c r="T6" s="121">
        <v>1876.2751407770147</v>
      </c>
      <c r="U6" s="121">
        <v>1830.8533415032421</v>
      </c>
      <c r="V6" s="121">
        <v>1698.2151424763733</v>
      </c>
      <c r="W6" s="121">
        <v>1826.788039619646</v>
      </c>
      <c r="X6" s="121">
        <v>2025.0695865522957</v>
      </c>
      <c r="Y6" s="121">
        <v>2114.3462313516825</v>
      </c>
      <c r="Z6" s="121">
        <v>1667.1876939776939</v>
      </c>
      <c r="AA6" s="121">
        <v>1902.6752645641388</v>
      </c>
      <c r="AB6" s="121">
        <v>2385.4084797192804</v>
      </c>
      <c r="AC6" s="121">
        <v>2196.1195617388917</v>
      </c>
      <c r="AD6" s="121">
        <v>1839.5499999067335</v>
      </c>
      <c r="AE6" s="121">
        <v>1974.3886323602535</v>
      </c>
      <c r="AF6" s="121">
        <v>2671.043015062728</v>
      </c>
      <c r="AG6" s="121">
        <v>2312.012352670286</v>
      </c>
      <c r="AH6" s="121">
        <v>1792.4393729823389</v>
      </c>
      <c r="AI6" s="121">
        <v>1948.8960505098901</v>
      </c>
      <c r="AJ6" s="121">
        <v>2567.4630224847533</v>
      </c>
      <c r="AK6" s="121">
        <v>2285.7525540230145</v>
      </c>
      <c r="AL6" s="121">
        <v>2164.4925594409369</v>
      </c>
      <c r="AM6" s="121">
        <v>2301.4853904664556</v>
      </c>
      <c r="AN6" s="121">
        <v>2419.1828159023603</v>
      </c>
      <c r="AO6" s="121">
        <v>2526.2592341902418</v>
      </c>
      <c r="AP6" s="121">
        <v>2389.0724971627114</v>
      </c>
      <c r="AQ6" s="121">
        <v>2630.9289376959709</v>
      </c>
      <c r="AR6" s="121">
        <v>2085.5366754897241</v>
      </c>
      <c r="AS6" s="121">
        <v>2075.2068896515912</v>
      </c>
      <c r="AT6" s="121">
        <v>1947.9418654686781</v>
      </c>
      <c r="AU6" s="121">
        <v>2295.0699405252849</v>
      </c>
      <c r="AV6" s="121">
        <v>2478.1672828906776</v>
      </c>
      <c r="AW6" s="121">
        <v>2709.2389111153625</v>
      </c>
      <c r="AX6" s="121">
        <v>2080.3967275232317</v>
      </c>
      <c r="AY6" s="121">
        <v>2738.0349713429569</v>
      </c>
      <c r="AZ6" s="121">
        <v>2867.9186857395712</v>
      </c>
      <c r="BA6" s="121">
        <v>3001.2846153942401</v>
      </c>
      <c r="BB6" s="121">
        <v>2556.5870406574368</v>
      </c>
      <c r="BC6" s="121">
        <v>1746.7076581650963</v>
      </c>
      <c r="BD6" s="121">
        <v>2249.4933484250164</v>
      </c>
      <c r="BE6" s="121">
        <v>2589.4329527524524</v>
      </c>
      <c r="BF6" s="121">
        <v>1991.9334918716474</v>
      </c>
      <c r="BG6" s="121">
        <v>2668.3336112487355</v>
      </c>
      <c r="BH6" s="121">
        <v>2703.899988877964</v>
      </c>
      <c r="BI6" s="121">
        <v>2936.9979080016519</v>
      </c>
      <c r="BJ6" s="121">
        <v>2329.0557223158416</v>
      </c>
      <c r="BK6" s="121">
        <v>2759.0669489727279</v>
      </c>
      <c r="BL6" s="121">
        <v>2834.6026988511308</v>
      </c>
      <c r="BM6" s="121">
        <v>3275.837629860298</v>
      </c>
      <c r="BN6" s="121">
        <v>2945.8454758600751</v>
      </c>
      <c r="BO6" s="121">
        <v>3194.8691390183185</v>
      </c>
      <c r="BP6" s="121">
        <v>3249.7743700106835</v>
      </c>
      <c r="BQ6" s="121">
        <v>3226.560015110922</v>
      </c>
      <c r="BR6" s="121">
        <v>3467.0516571586941</v>
      </c>
      <c r="BS6" s="121">
        <v>3460.9340454800686</v>
      </c>
      <c r="BT6" s="121">
        <v>3515.9136299600732</v>
      </c>
      <c r="BU6" s="121">
        <v>3828.7440482134998</v>
      </c>
      <c r="BV6" s="121">
        <v>3368.3033084513463</v>
      </c>
      <c r="BW6" s="121">
        <v>3560.7834596118146</v>
      </c>
      <c r="BX6" s="121">
        <v>4169.2764770221183</v>
      </c>
      <c r="BY6" s="43"/>
    </row>
    <row r="7" spans="1:77" ht="15" customHeight="1" x14ac:dyDescent="0.2">
      <c r="A7" s="46" t="s">
        <v>67</v>
      </c>
      <c r="B7" s="47">
        <v>230.18811761859456</v>
      </c>
      <c r="C7" s="47">
        <v>230.04183818754834</v>
      </c>
      <c r="D7" s="47">
        <v>186.09606935089386</v>
      </c>
      <c r="E7" s="47">
        <v>233.16997484296607</v>
      </c>
      <c r="F7" s="47">
        <v>223.6313620327681</v>
      </c>
      <c r="G7" s="47">
        <v>247.51916194467853</v>
      </c>
      <c r="H7" s="47">
        <v>354.78623725947972</v>
      </c>
      <c r="I7" s="47">
        <v>446.84923876307391</v>
      </c>
      <c r="J7" s="47">
        <v>440.90557582203832</v>
      </c>
      <c r="K7" s="47">
        <v>475.92133452076047</v>
      </c>
      <c r="L7" s="47">
        <v>556.01131029898374</v>
      </c>
      <c r="M7" s="47">
        <v>536.81177935821938</v>
      </c>
      <c r="N7" s="47">
        <v>483.34290245587124</v>
      </c>
      <c r="O7" s="47">
        <v>496.72934495158631</v>
      </c>
      <c r="P7" s="47">
        <v>446.26076969994233</v>
      </c>
      <c r="Q7" s="47">
        <v>381.97198289260081</v>
      </c>
      <c r="R7" s="47">
        <v>311.31239122965815</v>
      </c>
      <c r="S7" s="47">
        <v>563.92326745784635</v>
      </c>
      <c r="T7" s="47">
        <v>561.54105124103353</v>
      </c>
      <c r="U7" s="47">
        <v>553.97929007146183</v>
      </c>
      <c r="V7" s="47">
        <v>652.63153899396229</v>
      </c>
      <c r="W7" s="47">
        <v>823.60455615546323</v>
      </c>
      <c r="X7" s="47">
        <v>796.16114309605348</v>
      </c>
      <c r="Y7" s="47">
        <v>784.32376175452066</v>
      </c>
      <c r="Z7" s="47">
        <v>897.2145345093661</v>
      </c>
      <c r="AA7" s="47">
        <v>942.26216126170152</v>
      </c>
      <c r="AB7" s="47">
        <v>929.44504206336239</v>
      </c>
      <c r="AC7" s="47">
        <v>936.50926216556923</v>
      </c>
      <c r="AD7" s="47">
        <v>625.8962128092337</v>
      </c>
      <c r="AE7" s="47">
        <v>959.51459248548929</v>
      </c>
      <c r="AF7" s="47">
        <v>1015.6412926013055</v>
      </c>
      <c r="AG7" s="47">
        <v>1200.9649021039702</v>
      </c>
      <c r="AH7" s="47">
        <v>1060.4558603572314</v>
      </c>
      <c r="AI7" s="47">
        <v>1101.7323786215309</v>
      </c>
      <c r="AJ7" s="47">
        <v>1318.0589974694394</v>
      </c>
      <c r="AK7" s="47">
        <v>1438.4467635517963</v>
      </c>
      <c r="AL7" s="47">
        <v>1290.4605507657725</v>
      </c>
      <c r="AM7" s="47">
        <v>1346.8951432244457</v>
      </c>
      <c r="AN7" s="47">
        <v>1095.7760186762453</v>
      </c>
      <c r="AO7" s="47">
        <v>1278.4012873335362</v>
      </c>
      <c r="AP7" s="47">
        <v>1086.2759579303449</v>
      </c>
      <c r="AQ7" s="47">
        <v>1037.4285187099108</v>
      </c>
      <c r="AR7" s="47">
        <v>1087.311160396398</v>
      </c>
      <c r="AS7" s="47">
        <v>1130.1133629633468</v>
      </c>
      <c r="AT7" s="47">
        <v>944.24416180117782</v>
      </c>
      <c r="AU7" s="47">
        <v>1037.9247527052119</v>
      </c>
      <c r="AV7" s="47">
        <v>1088.048956234923</v>
      </c>
      <c r="AW7" s="47">
        <v>1192.9541292586848</v>
      </c>
      <c r="AX7" s="47">
        <v>1109.1936396276201</v>
      </c>
      <c r="AY7" s="47">
        <v>1305.4296882241722</v>
      </c>
      <c r="AZ7" s="47">
        <v>1302.1140077023106</v>
      </c>
      <c r="BA7" s="47">
        <v>1001.8426644458957</v>
      </c>
      <c r="BB7" s="47">
        <v>1161.9008514939544</v>
      </c>
      <c r="BC7" s="47">
        <v>986.1338933198499</v>
      </c>
      <c r="BD7" s="47">
        <v>917.76260571892578</v>
      </c>
      <c r="BE7" s="47">
        <v>870.89864946727107</v>
      </c>
      <c r="BF7" s="47">
        <v>664.74626242214003</v>
      </c>
      <c r="BG7" s="47">
        <v>687.9584172182125</v>
      </c>
      <c r="BH7" s="47">
        <v>660.38030121905035</v>
      </c>
      <c r="BI7" s="47">
        <v>1068.288019140598</v>
      </c>
      <c r="BJ7" s="47">
        <v>907.25015496790968</v>
      </c>
      <c r="BK7" s="47">
        <v>917.92342975387169</v>
      </c>
      <c r="BL7" s="47">
        <v>1209.7630298678548</v>
      </c>
      <c r="BM7" s="47">
        <v>1293.0723854103637</v>
      </c>
      <c r="BN7" s="47">
        <v>1119.1168981356047</v>
      </c>
      <c r="BO7" s="47">
        <v>1234.9038825564292</v>
      </c>
      <c r="BP7" s="47">
        <v>1269.7335708416547</v>
      </c>
      <c r="BQ7" s="47">
        <v>1329.6836484663129</v>
      </c>
      <c r="BR7" s="47">
        <v>1327.1765181208389</v>
      </c>
      <c r="BS7" s="47">
        <v>1421.5195447381241</v>
      </c>
      <c r="BT7" s="47">
        <v>1374.1448396413857</v>
      </c>
      <c r="BU7" s="47">
        <v>1518.9465831193806</v>
      </c>
      <c r="BV7" s="47">
        <v>1225.7070506114117</v>
      </c>
      <c r="BW7" s="47">
        <v>1208.8843345421828</v>
      </c>
      <c r="BX7" s="47">
        <v>1208.7438760345947</v>
      </c>
      <c r="BY7" s="43"/>
    </row>
    <row r="8" spans="1:77" ht="15" customHeight="1" x14ac:dyDescent="0.2">
      <c r="A8" s="120" t="s">
        <v>68</v>
      </c>
      <c r="B8" s="121">
        <v>2587.2163899715929</v>
      </c>
      <c r="C8" s="121">
        <v>3396.4090217765552</v>
      </c>
      <c r="D8" s="121">
        <v>2800.5454137438992</v>
      </c>
      <c r="E8" s="121">
        <v>3335.0081745079488</v>
      </c>
      <c r="F8" s="121">
        <v>2859.5383818116411</v>
      </c>
      <c r="G8" s="121">
        <v>3007.9728728226928</v>
      </c>
      <c r="H8" s="121">
        <v>3323.0964331723817</v>
      </c>
      <c r="I8" s="121">
        <v>5674.9113121932742</v>
      </c>
      <c r="J8" s="121">
        <v>3816.3190175562854</v>
      </c>
      <c r="K8" s="121">
        <v>3974.73144462749</v>
      </c>
      <c r="L8" s="121">
        <v>4145.1272975571446</v>
      </c>
      <c r="M8" s="121">
        <v>3090.466240259083</v>
      </c>
      <c r="N8" s="121">
        <v>2968.3380610963673</v>
      </c>
      <c r="O8" s="121">
        <v>3815.3548318084886</v>
      </c>
      <c r="P8" s="121">
        <v>3579.3279679273619</v>
      </c>
      <c r="Q8" s="121">
        <v>3202.6091391677846</v>
      </c>
      <c r="R8" s="121">
        <v>3273.5558555546972</v>
      </c>
      <c r="S8" s="121">
        <v>3771.4007175295128</v>
      </c>
      <c r="T8" s="121">
        <v>3541.4340603558935</v>
      </c>
      <c r="U8" s="121">
        <v>3415.0233665598994</v>
      </c>
      <c r="V8" s="121">
        <v>2921.6440039034615</v>
      </c>
      <c r="W8" s="121">
        <v>2642.4407465062159</v>
      </c>
      <c r="X8" s="121">
        <v>3332.2640181104216</v>
      </c>
      <c r="Y8" s="121">
        <v>3064.848231479898</v>
      </c>
      <c r="Z8" s="121">
        <v>2316.4656358717084</v>
      </c>
      <c r="AA8" s="121">
        <v>3174.2474460647413</v>
      </c>
      <c r="AB8" s="121">
        <v>3370.0095259907971</v>
      </c>
      <c r="AC8" s="121">
        <v>3292.7363920727539</v>
      </c>
      <c r="AD8" s="121">
        <v>2896.2662943848622</v>
      </c>
      <c r="AE8" s="121">
        <v>3510.3482602952931</v>
      </c>
      <c r="AF8" s="121">
        <v>3435.9761927105292</v>
      </c>
      <c r="AG8" s="121">
        <v>3093.7322526093099</v>
      </c>
      <c r="AH8" s="121">
        <v>3296.3100503541746</v>
      </c>
      <c r="AI8" s="121">
        <v>3416.6138955050474</v>
      </c>
      <c r="AJ8" s="121">
        <v>2417.011536352325</v>
      </c>
      <c r="AK8" s="121">
        <v>2258.103517788451</v>
      </c>
      <c r="AL8" s="121">
        <v>1843.0711644549706</v>
      </c>
      <c r="AM8" s="121">
        <v>2065.9387966801423</v>
      </c>
      <c r="AN8" s="121">
        <v>2526.8646822341234</v>
      </c>
      <c r="AO8" s="121">
        <v>2041.3183566307648</v>
      </c>
      <c r="AP8" s="121">
        <v>2705.0869276451112</v>
      </c>
      <c r="AQ8" s="121">
        <v>2384.3589400710835</v>
      </c>
      <c r="AR8" s="121">
        <v>2697.6204414533099</v>
      </c>
      <c r="AS8" s="121">
        <v>2647.0256908305</v>
      </c>
      <c r="AT8" s="121">
        <v>2988.5206830332586</v>
      </c>
      <c r="AU8" s="121">
        <v>4356.2429763131186</v>
      </c>
      <c r="AV8" s="121">
        <v>5109.0579664701991</v>
      </c>
      <c r="AW8" s="121">
        <v>3487.2343741834234</v>
      </c>
      <c r="AX8" s="121">
        <v>3694.3046139069061</v>
      </c>
      <c r="AY8" s="121">
        <v>3314.6873458006885</v>
      </c>
      <c r="AZ8" s="121">
        <v>3432.4520310396215</v>
      </c>
      <c r="BA8" s="121">
        <v>3007.78000925278</v>
      </c>
      <c r="BB8" s="121">
        <v>3114.9248568244429</v>
      </c>
      <c r="BC8" s="121">
        <v>2034.32785539668</v>
      </c>
      <c r="BD8" s="121">
        <v>3950.368615529173</v>
      </c>
      <c r="BE8" s="121">
        <v>3150.6966722497054</v>
      </c>
      <c r="BF8" s="121">
        <v>2301.7494883820082</v>
      </c>
      <c r="BG8" s="121">
        <v>2815.6880532113146</v>
      </c>
      <c r="BH8" s="121">
        <v>2506.4147945783061</v>
      </c>
      <c r="BI8" s="121">
        <v>2369.6256638283735</v>
      </c>
      <c r="BJ8" s="121">
        <v>2426.8952830697522</v>
      </c>
      <c r="BK8" s="121">
        <v>2608.787698597866</v>
      </c>
      <c r="BL8" s="121">
        <v>2851.7771161204541</v>
      </c>
      <c r="BM8" s="121">
        <v>2136.0879022119248</v>
      </c>
      <c r="BN8" s="121">
        <v>2826.6091508480076</v>
      </c>
      <c r="BO8" s="121">
        <v>2778.2795573660751</v>
      </c>
      <c r="BP8" s="121">
        <v>2173.4750151903222</v>
      </c>
      <c r="BQ8" s="121">
        <v>2243.9202765955883</v>
      </c>
      <c r="BR8" s="121">
        <v>2311.4600435506431</v>
      </c>
      <c r="BS8" s="121">
        <v>2037.2579980040393</v>
      </c>
      <c r="BT8" s="121">
        <v>2610.6664125756752</v>
      </c>
      <c r="BU8" s="121">
        <v>2377.8466466123882</v>
      </c>
      <c r="BV8" s="121">
        <v>2826.8953566495989</v>
      </c>
      <c r="BW8" s="121">
        <v>2695.2278063792883</v>
      </c>
      <c r="BX8" s="121">
        <v>3268.3252657341754</v>
      </c>
      <c r="BY8" s="43"/>
    </row>
    <row r="9" spans="1:77" ht="15" customHeight="1" x14ac:dyDescent="0.2">
      <c r="A9" s="46" t="s">
        <v>69</v>
      </c>
      <c r="B9" s="47">
        <v>3164.8730196097958</v>
      </c>
      <c r="C9" s="47">
        <v>3665.2326592015129</v>
      </c>
      <c r="D9" s="47">
        <v>3283.3346061173834</v>
      </c>
      <c r="E9" s="47">
        <v>4427.7147150713017</v>
      </c>
      <c r="F9" s="47">
        <v>3338.0018295221375</v>
      </c>
      <c r="G9" s="47">
        <v>3386.5554268040819</v>
      </c>
      <c r="H9" s="47">
        <v>3947.2969856854447</v>
      </c>
      <c r="I9" s="47">
        <v>4054.4947579883383</v>
      </c>
      <c r="J9" s="47">
        <v>4222.7133509209998</v>
      </c>
      <c r="K9" s="47">
        <v>3535.5767121634321</v>
      </c>
      <c r="L9" s="47">
        <v>3876.2846123810846</v>
      </c>
      <c r="M9" s="47">
        <v>4269.7003245344868</v>
      </c>
      <c r="N9" s="47">
        <v>4012.7278346713597</v>
      </c>
      <c r="O9" s="47">
        <v>4210.4744970033389</v>
      </c>
      <c r="P9" s="47">
        <v>4159.8062066994571</v>
      </c>
      <c r="Q9" s="47">
        <v>4272.8144616258405</v>
      </c>
      <c r="R9" s="47">
        <v>3899.7736882536142</v>
      </c>
      <c r="S9" s="47">
        <v>4576.8851381156765</v>
      </c>
      <c r="T9" s="47">
        <v>4870.1971055398344</v>
      </c>
      <c r="U9" s="47">
        <v>4630.7640680908726</v>
      </c>
      <c r="V9" s="47">
        <v>4261.3213920951484</v>
      </c>
      <c r="W9" s="47">
        <v>4252.8275656287351</v>
      </c>
      <c r="X9" s="47">
        <v>4553.861960042007</v>
      </c>
      <c r="Y9" s="47">
        <v>4695.6250822341071</v>
      </c>
      <c r="Z9" s="47">
        <v>4144.0140065493442</v>
      </c>
      <c r="AA9" s="47">
        <v>3885.8246118146094</v>
      </c>
      <c r="AB9" s="47">
        <v>4183.7586298393408</v>
      </c>
      <c r="AC9" s="47">
        <v>4126.4947517967057</v>
      </c>
      <c r="AD9" s="47">
        <v>4227.4444808703229</v>
      </c>
      <c r="AE9" s="47">
        <v>3901.6143456585178</v>
      </c>
      <c r="AF9" s="47">
        <v>4161.6278899611134</v>
      </c>
      <c r="AG9" s="47">
        <v>4464.9502835100438</v>
      </c>
      <c r="AH9" s="47">
        <v>3696.9803045388162</v>
      </c>
      <c r="AI9" s="47">
        <v>3706.4269695723624</v>
      </c>
      <c r="AJ9" s="47">
        <v>3863.3896456789039</v>
      </c>
      <c r="AK9" s="47">
        <v>4037.9530802099143</v>
      </c>
      <c r="AL9" s="47">
        <v>4089.2130869550106</v>
      </c>
      <c r="AM9" s="47">
        <v>4316.9549865166955</v>
      </c>
      <c r="AN9" s="47">
        <v>4532.1968914541085</v>
      </c>
      <c r="AO9" s="47">
        <v>4925.7280350741858</v>
      </c>
      <c r="AP9" s="47">
        <v>4772.5589796281665</v>
      </c>
      <c r="AQ9" s="47">
        <v>4633.0151463526772</v>
      </c>
      <c r="AR9" s="47">
        <v>4911.5569704442287</v>
      </c>
      <c r="AS9" s="47">
        <v>5318.6849035749219</v>
      </c>
      <c r="AT9" s="47">
        <v>5091.8753943665733</v>
      </c>
      <c r="AU9" s="47">
        <v>5122.1152393592674</v>
      </c>
      <c r="AV9" s="47">
        <v>5511.1351608639325</v>
      </c>
      <c r="AW9" s="47">
        <v>5796.7632054102232</v>
      </c>
      <c r="AX9" s="47">
        <v>5361.7222897279407</v>
      </c>
      <c r="AY9" s="47">
        <v>5611.2134733843914</v>
      </c>
      <c r="AZ9" s="47">
        <v>6044.2018251855743</v>
      </c>
      <c r="BA9" s="47">
        <v>6619.2834117020902</v>
      </c>
      <c r="BB9" s="47">
        <v>5493.1429132907278</v>
      </c>
      <c r="BC9" s="47">
        <v>3158.9966864355893</v>
      </c>
      <c r="BD9" s="47">
        <v>4351.0671504983902</v>
      </c>
      <c r="BE9" s="47">
        <v>4740.6422497752947</v>
      </c>
      <c r="BF9" s="47">
        <v>4478.9646627866296</v>
      </c>
      <c r="BG9" s="47">
        <v>4776.1310353672079</v>
      </c>
      <c r="BH9" s="47">
        <v>5285.5762893373549</v>
      </c>
      <c r="BI9" s="47">
        <v>6028.5580125088054</v>
      </c>
      <c r="BJ9" s="47">
        <v>6231.9626767260024</v>
      </c>
      <c r="BK9" s="47">
        <v>6984.1887189787822</v>
      </c>
      <c r="BL9" s="47">
        <v>7862.6995270032667</v>
      </c>
      <c r="BM9" s="47">
        <v>7793.6730772919473</v>
      </c>
      <c r="BN9" s="47">
        <v>6962.1278801827884</v>
      </c>
      <c r="BO9" s="47">
        <v>6329.3927532450798</v>
      </c>
      <c r="BP9" s="47">
        <v>7504.2039106259517</v>
      </c>
      <c r="BQ9" s="47">
        <v>8108.450455946183</v>
      </c>
      <c r="BR9" s="47">
        <v>7769.2270069444603</v>
      </c>
      <c r="BS9" s="47">
        <v>7225.87054914492</v>
      </c>
      <c r="BT9" s="47">
        <v>7282.7351471717811</v>
      </c>
      <c r="BU9" s="47">
        <v>7746.8853132785953</v>
      </c>
      <c r="BV9" s="47">
        <v>7379.152651261451</v>
      </c>
      <c r="BW9" s="47">
        <v>7194.3312865843654</v>
      </c>
      <c r="BX9" s="47">
        <v>7532.3478441187262</v>
      </c>
      <c r="BY9" s="43"/>
    </row>
    <row r="10" spans="1:77" ht="15" customHeight="1" x14ac:dyDescent="0.2">
      <c r="A10" s="122" t="s">
        <v>120</v>
      </c>
      <c r="B10" s="121">
        <v>3406.8503625693552</v>
      </c>
      <c r="C10" s="121">
        <v>3032.778321143694</v>
      </c>
      <c r="D10" s="121">
        <v>3434.9117550775882</v>
      </c>
      <c r="E10" s="121">
        <v>3373.506561209364</v>
      </c>
      <c r="F10" s="121">
        <v>3635.6759292489123</v>
      </c>
      <c r="G10" s="121">
        <v>3480.3594715664053</v>
      </c>
      <c r="H10" s="121">
        <v>4066.0735995153418</v>
      </c>
      <c r="I10" s="121">
        <v>3964.1529996693444</v>
      </c>
      <c r="J10" s="121">
        <v>3722.3142773014029</v>
      </c>
      <c r="K10" s="121">
        <v>3094.7839656634956</v>
      </c>
      <c r="L10" s="121">
        <v>3569.4245958746264</v>
      </c>
      <c r="M10" s="121">
        <v>3409.8291611604795</v>
      </c>
      <c r="N10" s="121">
        <v>3856.4219043607432</v>
      </c>
      <c r="O10" s="121">
        <v>3206.6752588483164</v>
      </c>
      <c r="P10" s="121">
        <v>3783.2281300299019</v>
      </c>
      <c r="Q10" s="121">
        <v>3703.4847067610381</v>
      </c>
      <c r="R10" s="121">
        <v>3405.0205790195455</v>
      </c>
      <c r="S10" s="121">
        <v>3328.2632164872889</v>
      </c>
      <c r="T10" s="121">
        <v>3580.9078546958353</v>
      </c>
      <c r="U10" s="121">
        <v>3368.6553497973196</v>
      </c>
      <c r="V10" s="121">
        <v>3095.9927772107039</v>
      </c>
      <c r="W10" s="121">
        <v>3078.6155571484287</v>
      </c>
      <c r="X10" s="121">
        <v>3356.196558415138</v>
      </c>
      <c r="Y10" s="121">
        <v>3370.6701072257292</v>
      </c>
      <c r="Z10" s="121">
        <v>3530.0277647310209</v>
      </c>
      <c r="AA10" s="121">
        <v>3465.7806288627062</v>
      </c>
      <c r="AB10" s="121">
        <v>3797.2544094001819</v>
      </c>
      <c r="AC10" s="121">
        <v>3584.6251970060944</v>
      </c>
      <c r="AD10" s="121">
        <v>3128.422611685005</v>
      </c>
      <c r="AE10" s="121">
        <v>2964.4979283601269</v>
      </c>
      <c r="AF10" s="121">
        <v>3343.2912750645073</v>
      </c>
      <c r="AG10" s="121">
        <v>3246.7241848903691</v>
      </c>
      <c r="AH10" s="121">
        <v>3267.0925707484994</v>
      </c>
      <c r="AI10" s="121">
        <v>3584.9305879351077</v>
      </c>
      <c r="AJ10" s="121">
        <v>3898.4362641089483</v>
      </c>
      <c r="AK10" s="121">
        <v>3888.9385772074311</v>
      </c>
      <c r="AL10" s="121">
        <v>4256.762570297853</v>
      </c>
      <c r="AM10" s="121">
        <v>4558.879654043034</v>
      </c>
      <c r="AN10" s="121">
        <v>4744.0399910529331</v>
      </c>
      <c r="AO10" s="121">
        <v>4981.7507846061826</v>
      </c>
      <c r="AP10" s="121">
        <v>5408.8987586695766</v>
      </c>
      <c r="AQ10" s="121">
        <v>5565.915559244705</v>
      </c>
      <c r="AR10" s="121">
        <v>5547.7224498558699</v>
      </c>
      <c r="AS10" s="121">
        <v>5474.0452322298506</v>
      </c>
      <c r="AT10" s="121">
        <v>4485.1713515775655</v>
      </c>
      <c r="AU10" s="121">
        <v>4774.8651648612195</v>
      </c>
      <c r="AV10" s="121">
        <v>4742.3056927201833</v>
      </c>
      <c r="AW10" s="121">
        <v>5173.3707908410224</v>
      </c>
      <c r="AX10" s="121">
        <v>5154.9937042237989</v>
      </c>
      <c r="AY10" s="121">
        <v>5381.1571316210302</v>
      </c>
      <c r="AZ10" s="121">
        <v>6157.7356498258559</v>
      </c>
      <c r="BA10" s="121">
        <v>5843.1865143293244</v>
      </c>
      <c r="BB10" s="121">
        <v>4498.004467069667</v>
      </c>
      <c r="BC10" s="121">
        <v>2277.5241285892384</v>
      </c>
      <c r="BD10" s="121">
        <v>2722.6419716524106</v>
      </c>
      <c r="BE10" s="121">
        <v>3366.3044326886811</v>
      </c>
      <c r="BF10" s="121">
        <v>3712.0959999689139</v>
      </c>
      <c r="BG10" s="121">
        <v>4384.5682471140217</v>
      </c>
      <c r="BH10" s="121">
        <v>5135.726380905995</v>
      </c>
      <c r="BI10" s="121">
        <v>5497.1783720110725</v>
      </c>
      <c r="BJ10" s="121">
        <v>4952.6905373314603</v>
      </c>
      <c r="BK10" s="121">
        <v>5098.9016098784532</v>
      </c>
      <c r="BL10" s="121">
        <v>5931.3409390573661</v>
      </c>
      <c r="BM10" s="121">
        <v>6111.9059137327213</v>
      </c>
      <c r="BN10" s="121">
        <v>5919.8895334704457</v>
      </c>
      <c r="BO10" s="121">
        <v>5750.9985862332633</v>
      </c>
      <c r="BP10" s="121">
        <v>6393.503422202697</v>
      </c>
      <c r="BQ10" s="121">
        <v>6544.9134580935915</v>
      </c>
      <c r="BR10" s="121">
        <v>6835.5258481620176</v>
      </c>
      <c r="BS10" s="121">
        <v>7124.0966711039018</v>
      </c>
      <c r="BT10" s="121">
        <v>7334.1816971709195</v>
      </c>
      <c r="BU10" s="121">
        <v>7680.4791670357799</v>
      </c>
      <c r="BV10" s="121">
        <v>7561.7365627963281</v>
      </c>
      <c r="BW10" s="121">
        <v>7281.4971712899769</v>
      </c>
      <c r="BX10" s="121">
        <v>7888.6156760204003</v>
      </c>
      <c r="BY10" s="43"/>
    </row>
    <row r="11" spans="1:77" ht="15" customHeight="1" x14ac:dyDescent="0.2">
      <c r="A11" s="46" t="s">
        <v>70</v>
      </c>
      <c r="B11" s="47">
        <v>2135.3801463898803</v>
      </c>
      <c r="C11" s="47">
        <v>2159.103188858559</v>
      </c>
      <c r="D11" s="47">
        <v>2032.3644357814412</v>
      </c>
      <c r="E11" s="47">
        <v>2233.5192289701235</v>
      </c>
      <c r="F11" s="47">
        <v>2704.3982181328042</v>
      </c>
      <c r="G11" s="47">
        <v>2063.1089014412064</v>
      </c>
      <c r="H11" s="47">
        <v>2322.4886414103762</v>
      </c>
      <c r="I11" s="47">
        <v>2536.6682390156079</v>
      </c>
      <c r="J11" s="47">
        <v>2604.3955202105994</v>
      </c>
      <c r="K11" s="47">
        <v>2466.6266438198945</v>
      </c>
      <c r="L11" s="47">
        <v>2410.8515684463723</v>
      </c>
      <c r="M11" s="47">
        <v>2247.491267523134</v>
      </c>
      <c r="N11" s="47">
        <v>2359.5042387276717</v>
      </c>
      <c r="O11" s="47">
        <v>2459.1987646334501</v>
      </c>
      <c r="P11" s="47">
        <v>2647.8044503885312</v>
      </c>
      <c r="Q11" s="47">
        <v>2573.509546250345</v>
      </c>
      <c r="R11" s="47">
        <v>2458.9023571722942</v>
      </c>
      <c r="S11" s="47">
        <v>2428.6215704726901</v>
      </c>
      <c r="T11" s="47">
        <v>3775.2000693217906</v>
      </c>
      <c r="U11" s="47">
        <v>3722.8150030332263</v>
      </c>
      <c r="V11" s="47">
        <v>3476.8445172440588</v>
      </c>
      <c r="W11" s="47">
        <v>3268.5087650618925</v>
      </c>
      <c r="X11" s="47">
        <v>3874.3203791377928</v>
      </c>
      <c r="Y11" s="47">
        <v>4179.4543385562547</v>
      </c>
      <c r="Z11" s="47">
        <v>5289.8233191584177</v>
      </c>
      <c r="AA11" s="47">
        <v>3124.5021928053434</v>
      </c>
      <c r="AB11" s="47">
        <v>3312.4872197084305</v>
      </c>
      <c r="AC11" s="47">
        <v>3618.1382683278061</v>
      </c>
      <c r="AD11" s="47">
        <v>4272.0564087780576</v>
      </c>
      <c r="AE11" s="47">
        <v>2941.4790151335187</v>
      </c>
      <c r="AF11" s="47">
        <v>3138.7155921473036</v>
      </c>
      <c r="AG11" s="47">
        <v>3656.632983941121</v>
      </c>
      <c r="AH11" s="47">
        <v>3660.1893389238317</v>
      </c>
      <c r="AI11" s="47">
        <v>2492.3584970668408</v>
      </c>
      <c r="AJ11" s="47">
        <v>3040.447798608101</v>
      </c>
      <c r="AK11" s="47">
        <v>3426.6993654012254</v>
      </c>
      <c r="AL11" s="47">
        <v>3279.2149818504704</v>
      </c>
      <c r="AM11" s="47">
        <v>2393.9456691313881</v>
      </c>
      <c r="AN11" s="47">
        <v>2764.6235085789449</v>
      </c>
      <c r="AO11" s="47">
        <v>2822.979840439195</v>
      </c>
      <c r="AP11" s="47">
        <v>4098.1327625883196</v>
      </c>
      <c r="AQ11" s="47">
        <v>3162.3223567366404</v>
      </c>
      <c r="AR11" s="47">
        <v>3665.0001160297206</v>
      </c>
      <c r="AS11" s="47">
        <v>4136.2047646453129</v>
      </c>
      <c r="AT11" s="47">
        <v>4697.3108249786255</v>
      </c>
      <c r="AU11" s="47">
        <v>3069.3333387809298</v>
      </c>
      <c r="AV11" s="47">
        <v>3467.2485615410478</v>
      </c>
      <c r="AW11" s="47">
        <v>3940.4942746993897</v>
      </c>
      <c r="AX11" s="47">
        <v>4961.3854199805446</v>
      </c>
      <c r="AY11" s="47">
        <v>3608.9841410026802</v>
      </c>
      <c r="AZ11" s="47">
        <v>4002.0779952487451</v>
      </c>
      <c r="BA11" s="47">
        <v>4568.8344437680335</v>
      </c>
      <c r="BB11" s="47">
        <v>4595.938994465113</v>
      </c>
      <c r="BC11" s="47">
        <v>71.010386895890591</v>
      </c>
      <c r="BD11" s="47">
        <v>140.2693927233459</v>
      </c>
      <c r="BE11" s="47">
        <v>163.53022591565062</v>
      </c>
      <c r="BF11" s="47">
        <v>206.27516775408182</v>
      </c>
      <c r="BG11" s="47">
        <v>306.31804825350503</v>
      </c>
      <c r="BH11" s="47">
        <v>761.57785003033609</v>
      </c>
      <c r="BI11" s="47">
        <v>2335.215933962078</v>
      </c>
      <c r="BJ11" s="47">
        <v>3283.2593004166119</v>
      </c>
      <c r="BK11" s="47">
        <v>2881.661254895102</v>
      </c>
      <c r="BL11" s="47">
        <v>3493.8480622186789</v>
      </c>
      <c r="BM11" s="47">
        <v>3870.5743824696056</v>
      </c>
      <c r="BN11" s="47">
        <v>4353.5759712737818</v>
      </c>
      <c r="BO11" s="47">
        <v>3423.3977311412368</v>
      </c>
      <c r="BP11" s="47">
        <v>4710.2593339552423</v>
      </c>
      <c r="BQ11" s="47">
        <v>5835.1139636297348</v>
      </c>
      <c r="BR11" s="47">
        <v>6089.0915560162439</v>
      </c>
      <c r="BS11" s="47">
        <v>4424.9417941626889</v>
      </c>
      <c r="BT11" s="47">
        <v>5583.9818581779618</v>
      </c>
      <c r="BU11" s="47">
        <v>7091.6638479063549</v>
      </c>
      <c r="BV11" s="47">
        <v>7097.9517124943804</v>
      </c>
      <c r="BW11" s="47">
        <v>6007.2297046143831</v>
      </c>
      <c r="BX11" s="47">
        <v>6626.5774587424949</v>
      </c>
      <c r="BY11" s="43"/>
    </row>
    <row r="12" spans="1:77" ht="15" customHeight="1" x14ac:dyDescent="0.2">
      <c r="A12" s="120" t="s">
        <v>71</v>
      </c>
      <c r="B12" s="121">
        <v>2002.5590207602345</v>
      </c>
      <c r="C12" s="121">
        <v>2102.069804305318</v>
      </c>
      <c r="D12" s="121">
        <v>1254.0705493904602</v>
      </c>
      <c r="E12" s="121">
        <v>1511.8646255439858</v>
      </c>
      <c r="F12" s="121">
        <v>1655.1446512669006</v>
      </c>
      <c r="G12" s="121">
        <v>1698.8430590027958</v>
      </c>
      <c r="H12" s="121">
        <v>1837.6458099602421</v>
      </c>
      <c r="I12" s="121">
        <v>1925.4374797700566</v>
      </c>
      <c r="J12" s="121">
        <v>1815.3763735881487</v>
      </c>
      <c r="K12" s="121">
        <v>1805.9431392817355</v>
      </c>
      <c r="L12" s="121">
        <v>1963.6615903544589</v>
      </c>
      <c r="M12" s="121">
        <v>1824.3208967756555</v>
      </c>
      <c r="N12" s="121">
        <v>1539.9282864803561</v>
      </c>
      <c r="O12" s="121">
        <v>1579.1618035071026</v>
      </c>
      <c r="P12" s="121">
        <v>1668.6797032372551</v>
      </c>
      <c r="Q12" s="121">
        <v>1840.0922067752865</v>
      </c>
      <c r="R12" s="121">
        <v>1397.0661217691636</v>
      </c>
      <c r="S12" s="121">
        <v>1641.7702369869451</v>
      </c>
      <c r="T12" s="121">
        <v>1609.6706624922415</v>
      </c>
      <c r="U12" s="121">
        <v>2061.943978751649</v>
      </c>
      <c r="V12" s="121">
        <v>1547.3721105044694</v>
      </c>
      <c r="W12" s="121">
        <v>1805.4828647629481</v>
      </c>
      <c r="X12" s="121">
        <v>1767.5998322022583</v>
      </c>
      <c r="Y12" s="121">
        <v>1736.1991925303232</v>
      </c>
      <c r="Z12" s="121">
        <v>1537.9993130982537</v>
      </c>
      <c r="AA12" s="121">
        <v>1509.2508451815947</v>
      </c>
      <c r="AB12" s="121">
        <v>1845.9688163763024</v>
      </c>
      <c r="AC12" s="121">
        <v>1770.2950253438526</v>
      </c>
      <c r="AD12" s="121">
        <v>1613.1506097770521</v>
      </c>
      <c r="AE12" s="121">
        <v>1549.1695583147384</v>
      </c>
      <c r="AF12" s="121">
        <v>1672.4222536581674</v>
      </c>
      <c r="AG12" s="121">
        <v>1781.8705782500422</v>
      </c>
      <c r="AH12" s="121">
        <v>1741.2902744932592</v>
      </c>
      <c r="AI12" s="121">
        <v>1643.4364842784557</v>
      </c>
      <c r="AJ12" s="121">
        <v>1558.7167647526362</v>
      </c>
      <c r="AK12" s="121">
        <v>1559.5834764756512</v>
      </c>
      <c r="AL12" s="121">
        <v>1445.6701818514894</v>
      </c>
      <c r="AM12" s="121">
        <v>1271.4996863583249</v>
      </c>
      <c r="AN12" s="121">
        <v>1321.2966683423367</v>
      </c>
      <c r="AO12" s="121">
        <v>1260.903463447851</v>
      </c>
      <c r="AP12" s="121">
        <v>1262.4574863316707</v>
      </c>
      <c r="AQ12" s="121">
        <v>1274.9435595446282</v>
      </c>
      <c r="AR12" s="121">
        <v>1256.386695558856</v>
      </c>
      <c r="AS12" s="121">
        <v>1356.6552585648446</v>
      </c>
      <c r="AT12" s="121">
        <v>1404.2313886614686</v>
      </c>
      <c r="AU12" s="121">
        <v>1425.0948960331411</v>
      </c>
      <c r="AV12" s="121">
        <v>1422.7283543212268</v>
      </c>
      <c r="AW12" s="121">
        <v>1486.2213609841626</v>
      </c>
      <c r="AX12" s="121">
        <v>1318.7178534045993</v>
      </c>
      <c r="AY12" s="121">
        <v>1356.3200564555359</v>
      </c>
      <c r="AZ12" s="121">
        <v>1338.1764167245749</v>
      </c>
      <c r="BA12" s="121">
        <v>1445.6836734152896</v>
      </c>
      <c r="BB12" s="121">
        <v>1272.9440858482201</v>
      </c>
      <c r="BC12" s="121">
        <v>1141.4079282179152</v>
      </c>
      <c r="BD12" s="121">
        <v>1283.5571317302317</v>
      </c>
      <c r="BE12" s="121">
        <v>1518.955854203632</v>
      </c>
      <c r="BF12" s="121">
        <v>1340.1421864698798</v>
      </c>
      <c r="BG12" s="121">
        <v>1355.6652860364941</v>
      </c>
      <c r="BH12" s="121">
        <v>1484.4393261745256</v>
      </c>
      <c r="BI12" s="121">
        <v>1646.4172013190996</v>
      </c>
      <c r="BJ12" s="121">
        <v>1683.5432550628857</v>
      </c>
      <c r="BK12" s="121">
        <v>1559.364616640079</v>
      </c>
      <c r="BL12" s="121">
        <v>1588.7713547048284</v>
      </c>
      <c r="BM12" s="121">
        <v>1859.5127735922072</v>
      </c>
      <c r="BN12" s="121">
        <v>1879.4410947232418</v>
      </c>
      <c r="BO12" s="121">
        <v>1939.2903523099797</v>
      </c>
      <c r="BP12" s="121">
        <v>1407.9583847266238</v>
      </c>
      <c r="BQ12" s="121">
        <v>1816.1561682401541</v>
      </c>
      <c r="BR12" s="121">
        <v>1571.2343565406452</v>
      </c>
      <c r="BS12" s="121">
        <v>1731.1260370984951</v>
      </c>
      <c r="BT12" s="121">
        <v>1621.2609404208761</v>
      </c>
      <c r="BU12" s="121">
        <v>2122.9114290522198</v>
      </c>
      <c r="BV12" s="121">
        <v>1665.3693204442618</v>
      </c>
      <c r="BW12" s="121">
        <v>1746.0814109256953</v>
      </c>
      <c r="BX12" s="121">
        <v>1816.463269922272</v>
      </c>
      <c r="BY12" s="43"/>
    </row>
    <row r="13" spans="1:77" ht="15" customHeight="1" x14ac:dyDescent="0.2">
      <c r="A13" s="46" t="s">
        <v>72</v>
      </c>
      <c r="B13" s="47">
        <v>2305.4368338752201</v>
      </c>
      <c r="C13" s="47">
        <v>2375.6686093986914</v>
      </c>
      <c r="D13" s="47">
        <v>2419.6861805460062</v>
      </c>
      <c r="E13" s="47">
        <v>2518.0853761800827</v>
      </c>
      <c r="F13" s="47">
        <v>2704.1941388929522</v>
      </c>
      <c r="G13" s="47">
        <v>3095.348226838285</v>
      </c>
      <c r="H13" s="47">
        <v>3145.6486562110977</v>
      </c>
      <c r="I13" s="47">
        <v>3117.8979780576615</v>
      </c>
      <c r="J13" s="47">
        <v>2633.3003678793166</v>
      </c>
      <c r="K13" s="47">
        <v>2486.6222411183389</v>
      </c>
      <c r="L13" s="47">
        <v>2522.5754450888312</v>
      </c>
      <c r="M13" s="47">
        <v>2469.4919459135117</v>
      </c>
      <c r="N13" s="47">
        <v>2519.3546118318859</v>
      </c>
      <c r="O13" s="47">
        <v>2582.7936366004169</v>
      </c>
      <c r="P13" s="47">
        <v>2438.1534263347685</v>
      </c>
      <c r="Q13" s="47">
        <v>2440.6013252329294</v>
      </c>
      <c r="R13" s="47">
        <v>2624.0893054101339</v>
      </c>
      <c r="S13" s="47">
        <v>2491.9527207226442</v>
      </c>
      <c r="T13" s="47">
        <v>2452.756517799055</v>
      </c>
      <c r="U13" s="47">
        <v>2392.7244560681647</v>
      </c>
      <c r="V13" s="47">
        <v>2533.3466936171531</v>
      </c>
      <c r="W13" s="47">
        <v>2564.8520720332199</v>
      </c>
      <c r="X13" s="47">
        <v>2558.4361916924818</v>
      </c>
      <c r="Y13" s="47">
        <v>2544.0860426571462</v>
      </c>
      <c r="Z13" s="47">
        <v>2473.7720152531119</v>
      </c>
      <c r="AA13" s="47">
        <v>2471.0000317393465</v>
      </c>
      <c r="AB13" s="47">
        <v>2600.6764241827923</v>
      </c>
      <c r="AC13" s="47">
        <v>2723.0265288247488</v>
      </c>
      <c r="AD13" s="47">
        <v>2770.1498999463483</v>
      </c>
      <c r="AE13" s="47">
        <v>2782.3772652341313</v>
      </c>
      <c r="AF13" s="47">
        <v>2795.0106810616576</v>
      </c>
      <c r="AG13" s="47">
        <v>2837.5511537578636</v>
      </c>
      <c r="AH13" s="47">
        <v>2914.31078700341</v>
      </c>
      <c r="AI13" s="47">
        <v>2830.7594126552062</v>
      </c>
      <c r="AJ13" s="47">
        <v>2884.3517791047766</v>
      </c>
      <c r="AK13" s="47">
        <v>2887.8010212366021</v>
      </c>
      <c r="AL13" s="47">
        <v>3202.5759952371295</v>
      </c>
      <c r="AM13" s="47">
        <v>3238.8532765673531</v>
      </c>
      <c r="AN13" s="47">
        <v>3319.7767964935897</v>
      </c>
      <c r="AO13" s="47">
        <v>3427.4809317019258</v>
      </c>
      <c r="AP13" s="47">
        <v>3308.9929812557216</v>
      </c>
      <c r="AQ13" s="47">
        <v>3254.9580832311212</v>
      </c>
      <c r="AR13" s="47">
        <v>3271.9119639103801</v>
      </c>
      <c r="AS13" s="47">
        <v>3421.7769716027797</v>
      </c>
      <c r="AT13" s="47">
        <v>3406.2241876990888</v>
      </c>
      <c r="AU13" s="47">
        <v>3630.0790375073238</v>
      </c>
      <c r="AV13" s="47">
        <v>3844.109483254379</v>
      </c>
      <c r="AW13" s="47">
        <v>3594.925291539209</v>
      </c>
      <c r="AX13" s="47">
        <v>3834.3891817183253</v>
      </c>
      <c r="AY13" s="47">
        <v>3896.9517316441052</v>
      </c>
      <c r="AZ13" s="47">
        <v>3959.6082477655095</v>
      </c>
      <c r="BA13" s="47">
        <v>4127.9348388720628</v>
      </c>
      <c r="BB13" s="47">
        <v>3786.2483333734258</v>
      </c>
      <c r="BC13" s="47">
        <v>3468.3829065185591</v>
      </c>
      <c r="BD13" s="47">
        <v>3643.6785263825691</v>
      </c>
      <c r="BE13" s="47">
        <v>3730.8462337254482</v>
      </c>
      <c r="BF13" s="47">
        <v>3303.2729619538486</v>
      </c>
      <c r="BG13" s="47">
        <v>3412.3610480140428</v>
      </c>
      <c r="BH13" s="47">
        <v>3404.7045531666854</v>
      </c>
      <c r="BI13" s="47">
        <v>3369.8704368654207</v>
      </c>
      <c r="BJ13" s="47">
        <v>3488.8757145461432</v>
      </c>
      <c r="BK13" s="47">
        <v>3459.3536501554358</v>
      </c>
      <c r="BL13" s="47">
        <v>3470.4672073164834</v>
      </c>
      <c r="BM13" s="47">
        <v>3752.3944279819366</v>
      </c>
      <c r="BN13" s="47">
        <v>3613.8320588019301</v>
      </c>
      <c r="BO13" s="47">
        <v>3902.4741522763761</v>
      </c>
      <c r="BP13" s="47">
        <v>3989.511105563357</v>
      </c>
      <c r="BQ13" s="47">
        <v>4466.7176833583371</v>
      </c>
      <c r="BR13" s="47">
        <v>3920.7326071182238</v>
      </c>
      <c r="BS13" s="47">
        <v>4149.3122611122353</v>
      </c>
      <c r="BT13" s="47">
        <v>4135.6773110615468</v>
      </c>
      <c r="BU13" s="47">
        <v>4483.6329602223386</v>
      </c>
      <c r="BV13" s="47">
        <v>4156.9685582938318</v>
      </c>
      <c r="BW13" s="47">
        <v>4261.415086186068</v>
      </c>
      <c r="BX13" s="47">
        <v>4437.9054622968188</v>
      </c>
      <c r="BY13" s="43"/>
    </row>
    <row r="14" spans="1:77" ht="15" customHeight="1" x14ac:dyDescent="0.2">
      <c r="A14" s="120" t="s">
        <v>73</v>
      </c>
      <c r="B14" s="121">
        <v>3168.6443888720682</v>
      </c>
      <c r="C14" s="121">
        <v>3198.260323862437</v>
      </c>
      <c r="D14" s="121">
        <v>3257.3837067549566</v>
      </c>
      <c r="E14" s="121">
        <v>3345.7955805105371</v>
      </c>
      <c r="F14" s="121">
        <v>3472.7222305475962</v>
      </c>
      <c r="G14" s="121">
        <v>3550.2097005302617</v>
      </c>
      <c r="H14" s="121">
        <v>3582.6514724731605</v>
      </c>
      <c r="I14" s="121">
        <v>3570.0345964489807</v>
      </c>
      <c r="J14" s="121">
        <v>3512.2188910241975</v>
      </c>
      <c r="K14" s="121">
        <v>3496.1109917583799</v>
      </c>
      <c r="L14" s="121">
        <v>3521.8426182799549</v>
      </c>
      <c r="M14" s="121">
        <v>3589.5424989374656</v>
      </c>
      <c r="N14" s="121">
        <v>3699.3352345784938</v>
      </c>
      <c r="O14" s="121">
        <v>3779.5816858583553</v>
      </c>
      <c r="P14" s="121">
        <v>3830.0419401375952</v>
      </c>
      <c r="Q14" s="121">
        <v>3850.4831394255521</v>
      </c>
      <c r="R14" s="121">
        <v>3840.6917020850474</v>
      </c>
      <c r="S14" s="121">
        <v>3848.3000636963939</v>
      </c>
      <c r="T14" s="121">
        <v>3873.6395879591846</v>
      </c>
      <c r="U14" s="121">
        <v>3916.8856462593699</v>
      </c>
      <c r="V14" s="121">
        <v>3978.0801984268301</v>
      </c>
      <c r="W14" s="121">
        <v>4021.2356195759471</v>
      </c>
      <c r="X14" s="121">
        <v>4046.3796436829621</v>
      </c>
      <c r="Y14" s="121">
        <v>4053.5085383142587</v>
      </c>
      <c r="Z14" s="121">
        <v>4042.5916319610365</v>
      </c>
      <c r="AA14" s="121">
        <v>4032.8849060689645</v>
      </c>
      <c r="AB14" s="121">
        <v>4024.4206644548285</v>
      </c>
      <c r="AC14" s="121">
        <v>4017.2157975151708</v>
      </c>
      <c r="AD14" s="121">
        <v>4011.2704738005486</v>
      </c>
      <c r="AE14" s="121">
        <v>3998.5050272035346</v>
      </c>
      <c r="AF14" s="121">
        <v>3978.7159303435396</v>
      </c>
      <c r="AG14" s="121">
        <v>3951.3905686523772</v>
      </c>
      <c r="AH14" s="121">
        <v>3915.6828424040905</v>
      </c>
      <c r="AI14" s="121">
        <v>3968.0828160346668</v>
      </c>
      <c r="AJ14" s="121">
        <v>4110.0409367880447</v>
      </c>
      <c r="AK14" s="121">
        <v>4341.1264047731966</v>
      </c>
      <c r="AL14" s="121">
        <v>4658.8096543128659</v>
      </c>
      <c r="AM14" s="121">
        <v>4832.9182091117045</v>
      </c>
      <c r="AN14" s="121">
        <v>4867.5162038358094</v>
      </c>
      <c r="AO14" s="121">
        <v>4769.9389327396175</v>
      </c>
      <c r="AP14" s="121">
        <v>4550.6436940809199</v>
      </c>
      <c r="AQ14" s="121">
        <v>4370.5129725517618</v>
      </c>
      <c r="AR14" s="121">
        <v>4227.8920530583355</v>
      </c>
      <c r="AS14" s="121">
        <v>4120.1632803089797</v>
      </c>
      <c r="AT14" s="121">
        <v>4043.7551568462777</v>
      </c>
      <c r="AU14" s="121">
        <v>4046.5609464850163</v>
      </c>
      <c r="AV14" s="121">
        <v>4120.9403876986926</v>
      </c>
      <c r="AW14" s="121">
        <v>4262.0195089700137</v>
      </c>
      <c r="AX14" s="121">
        <v>4467.5424374007825</v>
      </c>
      <c r="AY14" s="121">
        <v>4571.8784683748381</v>
      </c>
      <c r="AZ14" s="121">
        <v>4577.640451545607</v>
      </c>
      <c r="BA14" s="121">
        <v>4478.548642678772</v>
      </c>
      <c r="BB14" s="121">
        <v>4259.1316937390675</v>
      </c>
      <c r="BC14" s="121">
        <v>4113.3927755367849</v>
      </c>
      <c r="BD14" s="121">
        <v>4051.20339232578</v>
      </c>
      <c r="BE14" s="121">
        <v>4084.0541383983668</v>
      </c>
      <c r="BF14" s="121">
        <v>4224.7735290269675</v>
      </c>
      <c r="BG14" s="121">
        <v>4383.8897107072735</v>
      </c>
      <c r="BH14" s="121">
        <v>4553.1777503041931</v>
      </c>
      <c r="BI14" s="121">
        <v>4726.1920099615645</v>
      </c>
      <c r="BJ14" s="121">
        <v>4899.2324825551432</v>
      </c>
      <c r="BK14" s="121">
        <v>5040.6192064122752</v>
      </c>
      <c r="BL14" s="121">
        <v>5154.4495153326789</v>
      </c>
      <c r="BM14" s="121">
        <v>5243.4797956999</v>
      </c>
      <c r="BN14" s="121">
        <v>5368.9105021580517</v>
      </c>
      <c r="BO14" s="121">
        <v>5459.0423311725008</v>
      </c>
      <c r="BP14" s="121">
        <v>5538.6932560289742</v>
      </c>
      <c r="BQ14" s="121">
        <v>5607.6849106404743</v>
      </c>
      <c r="BR14" s="121">
        <v>5682.6733140957158</v>
      </c>
      <c r="BS14" s="121">
        <v>5728.3241089960047</v>
      </c>
      <c r="BT14" s="121">
        <v>5782.4158746874718</v>
      </c>
      <c r="BU14" s="121">
        <v>5859.8358724411273</v>
      </c>
      <c r="BV14" s="121">
        <v>6016.2740734440349</v>
      </c>
      <c r="BW14" s="121">
        <v>6063.2112296397418</v>
      </c>
      <c r="BX14" s="121">
        <v>6083.6706488663403</v>
      </c>
      <c r="BY14" s="43"/>
    </row>
    <row r="15" spans="1:77" ht="15" customHeight="1" x14ac:dyDescent="0.2">
      <c r="A15" s="46" t="s">
        <v>74</v>
      </c>
      <c r="B15" s="47">
        <v>651.53979153256387</v>
      </c>
      <c r="C15" s="47">
        <v>614.4693799205595</v>
      </c>
      <c r="D15" s="47">
        <v>616.75616054538057</v>
      </c>
      <c r="E15" s="47">
        <v>697.78066800149657</v>
      </c>
      <c r="F15" s="47">
        <v>757.78502108098405</v>
      </c>
      <c r="G15" s="47">
        <v>717.4505398728619</v>
      </c>
      <c r="H15" s="47">
        <v>719.12669346291409</v>
      </c>
      <c r="I15" s="47">
        <v>814.84274558323955</v>
      </c>
      <c r="J15" s="47">
        <v>589.21687930116173</v>
      </c>
      <c r="K15" s="47">
        <v>680.16409573439478</v>
      </c>
      <c r="L15" s="47">
        <v>789.03786410152782</v>
      </c>
      <c r="M15" s="47">
        <v>910.34916086291639</v>
      </c>
      <c r="N15" s="47">
        <v>929.56326994035555</v>
      </c>
      <c r="O15" s="47">
        <v>807.40367072573122</v>
      </c>
      <c r="P15" s="47">
        <v>816.66924070182858</v>
      </c>
      <c r="Q15" s="47">
        <v>1052.7428186320844</v>
      </c>
      <c r="R15" s="47">
        <v>983.37484991809333</v>
      </c>
      <c r="S15" s="47">
        <v>1053.3670528985067</v>
      </c>
      <c r="T15" s="47">
        <v>1132.0929814501242</v>
      </c>
      <c r="U15" s="47">
        <v>1330.9921157332756</v>
      </c>
      <c r="V15" s="47">
        <v>1152.4401609412412</v>
      </c>
      <c r="W15" s="47">
        <v>1062.3645684166956</v>
      </c>
      <c r="X15" s="47">
        <v>1066.4251158240306</v>
      </c>
      <c r="Y15" s="47">
        <v>1399.3211548180311</v>
      </c>
      <c r="Z15" s="47">
        <v>1330.4867880869356</v>
      </c>
      <c r="AA15" s="47">
        <v>1232.5191968099039</v>
      </c>
      <c r="AB15" s="47">
        <v>1167.4716645018034</v>
      </c>
      <c r="AC15" s="47">
        <v>1228.1753506013567</v>
      </c>
      <c r="AD15" s="47">
        <v>1163.5596436360165</v>
      </c>
      <c r="AE15" s="47">
        <v>1036.2841275251526</v>
      </c>
      <c r="AF15" s="47">
        <v>1027.8029057345743</v>
      </c>
      <c r="AG15" s="47">
        <v>1196.8873231042553</v>
      </c>
      <c r="AH15" s="47">
        <v>1253.8156797083707</v>
      </c>
      <c r="AI15" s="47">
        <v>1288.2800651348846</v>
      </c>
      <c r="AJ15" s="47">
        <v>1391.8191991908802</v>
      </c>
      <c r="AK15" s="47">
        <v>1787.5630559658644</v>
      </c>
      <c r="AL15" s="47">
        <v>1556.5531965864759</v>
      </c>
      <c r="AM15" s="47">
        <v>1502.5483943420713</v>
      </c>
      <c r="AN15" s="47">
        <v>1601.2424784587922</v>
      </c>
      <c r="AO15" s="47">
        <v>1499.2229306126603</v>
      </c>
      <c r="AP15" s="47">
        <v>1581.2232248478088</v>
      </c>
      <c r="AQ15" s="47">
        <v>1450.9974793087688</v>
      </c>
      <c r="AR15" s="47">
        <v>1370.3162238037994</v>
      </c>
      <c r="AS15" s="47">
        <v>1763.3570720396224</v>
      </c>
      <c r="AT15" s="47">
        <v>1694.0482600987618</v>
      </c>
      <c r="AU15" s="47">
        <v>1827.2804743020047</v>
      </c>
      <c r="AV15" s="47">
        <v>1788.3772744100772</v>
      </c>
      <c r="AW15" s="47">
        <v>1892.3819911891578</v>
      </c>
      <c r="AX15" s="47">
        <v>1834.6097065871322</v>
      </c>
      <c r="AY15" s="47">
        <v>1796.318854661145</v>
      </c>
      <c r="AZ15" s="47">
        <v>1861.1970631224235</v>
      </c>
      <c r="BA15" s="47">
        <v>2160.5903756293001</v>
      </c>
      <c r="BB15" s="47">
        <v>2150.0582515120145</v>
      </c>
      <c r="BC15" s="47">
        <v>563.58616559486154</v>
      </c>
      <c r="BD15" s="47">
        <v>752.81629818174406</v>
      </c>
      <c r="BE15" s="47">
        <v>950.10928471137936</v>
      </c>
      <c r="BF15" s="47">
        <v>862.12403022469334</v>
      </c>
      <c r="BG15" s="47">
        <v>2089.1889014207718</v>
      </c>
      <c r="BH15" s="47">
        <v>1122.0169458397306</v>
      </c>
      <c r="BI15" s="47">
        <v>2069.1821225148046</v>
      </c>
      <c r="BJ15" s="47">
        <v>1849.3432216564102</v>
      </c>
      <c r="BK15" s="47">
        <v>1681.2216015484482</v>
      </c>
      <c r="BL15" s="47">
        <v>2240.6641347491977</v>
      </c>
      <c r="BM15" s="47">
        <v>2941.5480420459421</v>
      </c>
      <c r="BN15" s="47">
        <v>2637.9840612857342</v>
      </c>
      <c r="BO15" s="47">
        <v>2432.3550564268594</v>
      </c>
      <c r="BP15" s="47">
        <v>2502.6892250419519</v>
      </c>
      <c r="BQ15" s="47">
        <v>2900.353657245455</v>
      </c>
      <c r="BR15" s="47">
        <v>3070.0413331010127</v>
      </c>
      <c r="BS15" s="47">
        <v>2421.7629728839061</v>
      </c>
      <c r="BT15" s="47">
        <v>2309.0137577895111</v>
      </c>
      <c r="BU15" s="47">
        <v>2982.8831463899187</v>
      </c>
      <c r="BV15" s="47">
        <v>3084.3428167327302</v>
      </c>
      <c r="BW15" s="47">
        <v>2588.0358084652589</v>
      </c>
      <c r="BX15" s="47">
        <v>2654.9893928681295</v>
      </c>
      <c r="BY15" s="43"/>
    </row>
    <row r="16" spans="1:77" ht="15" customHeight="1" x14ac:dyDescent="0.2">
      <c r="A16" s="120" t="s">
        <v>75</v>
      </c>
      <c r="B16" s="121">
        <v>2158.5179395960372</v>
      </c>
      <c r="C16" s="121">
        <v>2410.7337760946907</v>
      </c>
      <c r="D16" s="121">
        <v>2960.6299757933839</v>
      </c>
      <c r="E16" s="121">
        <v>3951.9393085158868</v>
      </c>
      <c r="F16" s="121">
        <v>2391.7195518390436</v>
      </c>
      <c r="G16" s="121">
        <v>2488.1141824639885</v>
      </c>
      <c r="H16" s="121">
        <v>3456.8121677337208</v>
      </c>
      <c r="I16" s="121">
        <v>3515.9330979632459</v>
      </c>
      <c r="J16" s="121">
        <v>2642.6546306225432</v>
      </c>
      <c r="K16" s="121">
        <v>3039.0158983973115</v>
      </c>
      <c r="L16" s="121">
        <v>3476.4730542597736</v>
      </c>
      <c r="M16" s="121">
        <v>4551.4194167203705</v>
      </c>
      <c r="N16" s="121">
        <v>2654.5351844045185</v>
      </c>
      <c r="O16" s="121">
        <v>3297.030644846101</v>
      </c>
      <c r="P16" s="121">
        <v>3731.1943110637785</v>
      </c>
      <c r="Q16" s="121">
        <v>4290.4098596856011</v>
      </c>
      <c r="R16" s="121">
        <v>3350.3171382989008</v>
      </c>
      <c r="S16" s="121">
        <v>3568.109723574185</v>
      </c>
      <c r="T16" s="121">
        <v>3870.3128987156265</v>
      </c>
      <c r="U16" s="121">
        <v>4947.4552394112879</v>
      </c>
      <c r="V16" s="121">
        <v>3231.125119854632</v>
      </c>
      <c r="W16" s="121">
        <v>3655.6443786407131</v>
      </c>
      <c r="X16" s="121">
        <v>3829.6041120904692</v>
      </c>
      <c r="Y16" s="121">
        <v>5231.8513894141852</v>
      </c>
      <c r="Z16" s="121">
        <v>3501.1835831220046</v>
      </c>
      <c r="AA16" s="121">
        <v>3798.8590033704731</v>
      </c>
      <c r="AB16" s="121">
        <v>3494.5420268347088</v>
      </c>
      <c r="AC16" s="121">
        <v>5379.8763866728141</v>
      </c>
      <c r="AD16" s="121">
        <v>3946.7716207734711</v>
      </c>
      <c r="AE16" s="121">
        <v>4238.6734321423173</v>
      </c>
      <c r="AF16" s="121">
        <v>4291.8581512006385</v>
      </c>
      <c r="AG16" s="121">
        <v>4857.2697958835715</v>
      </c>
      <c r="AH16" s="121">
        <v>4110.038280619443</v>
      </c>
      <c r="AI16" s="121">
        <v>4522.3357090371455</v>
      </c>
      <c r="AJ16" s="121">
        <v>3790.5763822742888</v>
      </c>
      <c r="AK16" s="121">
        <v>5821.6536280691253</v>
      </c>
      <c r="AL16" s="121">
        <v>4464.7073112200515</v>
      </c>
      <c r="AM16" s="121">
        <v>4552.2199554268245</v>
      </c>
      <c r="AN16" s="121">
        <v>4469.2113320457629</v>
      </c>
      <c r="AO16" s="121">
        <v>6037.8504013073616</v>
      </c>
      <c r="AP16" s="121">
        <v>4197.3275750162584</v>
      </c>
      <c r="AQ16" s="121">
        <v>4634.2297072484844</v>
      </c>
      <c r="AR16" s="121">
        <v>5130.0479877139869</v>
      </c>
      <c r="AS16" s="121">
        <v>5700.4457300212716</v>
      </c>
      <c r="AT16" s="121">
        <v>4523.5800252479539</v>
      </c>
      <c r="AU16" s="121">
        <v>5049.2042312463036</v>
      </c>
      <c r="AV16" s="121">
        <v>5135.7147807976808</v>
      </c>
      <c r="AW16" s="121">
        <v>6065.3479627080587</v>
      </c>
      <c r="AX16" s="121">
        <v>5354.4463046578812</v>
      </c>
      <c r="AY16" s="121">
        <v>5851.7655013665944</v>
      </c>
      <c r="AZ16" s="121">
        <v>5929.2838860929251</v>
      </c>
      <c r="BA16" s="121">
        <v>7546.7723078826002</v>
      </c>
      <c r="BB16" s="121">
        <v>4804.5311421101178</v>
      </c>
      <c r="BC16" s="121">
        <v>5308.7687506222728</v>
      </c>
      <c r="BD16" s="121">
        <v>5843.0389423215729</v>
      </c>
      <c r="BE16" s="121">
        <v>7242.8081649460401</v>
      </c>
      <c r="BF16" s="121">
        <v>5215.9686621859728</v>
      </c>
      <c r="BG16" s="121">
        <v>5837.1880041402264</v>
      </c>
      <c r="BH16" s="121">
        <v>5866.0426056269662</v>
      </c>
      <c r="BI16" s="121">
        <v>6854.4017280468361</v>
      </c>
      <c r="BJ16" s="121">
        <v>5577.0059947436839</v>
      </c>
      <c r="BK16" s="121">
        <v>5870.51239887253</v>
      </c>
      <c r="BL16" s="121">
        <v>6126.3427692483338</v>
      </c>
      <c r="BM16" s="121">
        <v>6849.4588371354503</v>
      </c>
      <c r="BN16" s="121">
        <v>6729.8521006833107</v>
      </c>
      <c r="BO16" s="121">
        <v>6575.6995524631493</v>
      </c>
      <c r="BP16" s="121">
        <v>6540.0266367845243</v>
      </c>
      <c r="BQ16" s="121">
        <v>7187.8677100690202</v>
      </c>
      <c r="BR16" s="121">
        <v>6647.7205940720605</v>
      </c>
      <c r="BS16" s="121">
        <v>7099.2913918223867</v>
      </c>
      <c r="BT16" s="121">
        <v>6265.3763415482717</v>
      </c>
      <c r="BU16" s="121">
        <v>8132.7813140588632</v>
      </c>
      <c r="BV16" s="121">
        <v>6714.2045024765894</v>
      </c>
      <c r="BW16" s="121">
        <v>7675.7203607216097</v>
      </c>
      <c r="BX16" s="121">
        <v>6224.1738063043758</v>
      </c>
      <c r="BY16" s="43"/>
    </row>
    <row r="17" spans="1:77" ht="15" customHeight="1" x14ac:dyDescent="0.2">
      <c r="A17" s="46" t="s">
        <v>76</v>
      </c>
      <c r="B17" s="47">
        <v>1406.7468996431794</v>
      </c>
      <c r="C17" s="47">
        <v>1421.7236776807897</v>
      </c>
      <c r="D17" s="47">
        <v>1512.0827542201896</v>
      </c>
      <c r="E17" s="47">
        <v>1423.8386684558416</v>
      </c>
      <c r="F17" s="47">
        <v>1557.4225533694048</v>
      </c>
      <c r="G17" s="47">
        <v>1577.6092736028349</v>
      </c>
      <c r="H17" s="47">
        <v>1626.9407716108849</v>
      </c>
      <c r="I17" s="47">
        <v>1634.4884014168749</v>
      </c>
      <c r="J17" s="47">
        <v>1612.5267011554927</v>
      </c>
      <c r="K17" s="47">
        <v>1646.9781068521274</v>
      </c>
      <c r="L17" s="47">
        <v>1668.4535317369505</v>
      </c>
      <c r="M17" s="47">
        <v>1664.4946602554287</v>
      </c>
      <c r="N17" s="47">
        <v>1721.8325860777966</v>
      </c>
      <c r="O17" s="47">
        <v>1799.6265812543309</v>
      </c>
      <c r="P17" s="47">
        <v>1748.5880600993603</v>
      </c>
      <c r="Q17" s="47">
        <v>1796.2837725685135</v>
      </c>
      <c r="R17" s="47">
        <v>1881.8381073536577</v>
      </c>
      <c r="S17" s="47">
        <v>1887.3997721745227</v>
      </c>
      <c r="T17" s="47">
        <v>1850.5536614260011</v>
      </c>
      <c r="U17" s="47">
        <v>1914.4544590458183</v>
      </c>
      <c r="V17" s="47">
        <v>1979.9773106612688</v>
      </c>
      <c r="W17" s="47">
        <v>2004.7979724806912</v>
      </c>
      <c r="X17" s="47">
        <v>2004.1703681582446</v>
      </c>
      <c r="Y17" s="47">
        <v>2073.061348699795</v>
      </c>
      <c r="Z17" s="47">
        <v>2024.4154986479912</v>
      </c>
      <c r="AA17" s="47">
        <v>2033.375982705385</v>
      </c>
      <c r="AB17" s="47">
        <v>2031.387417390936</v>
      </c>
      <c r="AC17" s="47">
        <v>2094.9451012556874</v>
      </c>
      <c r="AD17" s="47">
        <v>2150.0744419533075</v>
      </c>
      <c r="AE17" s="47">
        <v>2148.2940567089022</v>
      </c>
      <c r="AF17" s="47">
        <v>2125.6023450105781</v>
      </c>
      <c r="AG17" s="47">
        <v>2154.3791563272121</v>
      </c>
      <c r="AH17" s="47">
        <v>2187.0696238805094</v>
      </c>
      <c r="AI17" s="47">
        <v>2193.4965637549908</v>
      </c>
      <c r="AJ17" s="47">
        <v>2179.3076348921386</v>
      </c>
      <c r="AK17" s="47">
        <v>2157.4611774723612</v>
      </c>
      <c r="AL17" s="47">
        <v>2342.4995862830378</v>
      </c>
      <c r="AM17" s="47">
        <v>2303.4933080848427</v>
      </c>
      <c r="AN17" s="47">
        <v>2330.5692337464093</v>
      </c>
      <c r="AO17" s="47">
        <v>2386.5898718857106</v>
      </c>
      <c r="AP17" s="47">
        <v>2376.5144262682543</v>
      </c>
      <c r="AQ17" s="47">
        <v>2379.6052953340168</v>
      </c>
      <c r="AR17" s="47">
        <v>2337.3862659826318</v>
      </c>
      <c r="AS17" s="47">
        <v>2408.8910124150971</v>
      </c>
      <c r="AT17" s="47">
        <v>2428.8474049909155</v>
      </c>
      <c r="AU17" s="47">
        <v>2515.5467219896691</v>
      </c>
      <c r="AV17" s="47">
        <v>2464.6198919322251</v>
      </c>
      <c r="AW17" s="47">
        <v>2574.5649810871914</v>
      </c>
      <c r="AX17" s="47">
        <v>2517.9822683104826</v>
      </c>
      <c r="AY17" s="47">
        <v>2557.7578085335126</v>
      </c>
      <c r="AZ17" s="47">
        <v>2520.0109099273286</v>
      </c>
      <c r="BA17" s="47">
        <v>2635.1560132286754</v>
      </c>
      <c r="BB17" s="47">
        <v>2459.9660632749142</v>
      </c>
      <c r="BC17" s="47">
        <v>2430.7459194852263</v>
      </c>
      <c r="BD17" s="47">
        <v>2398.8342047996821</v>
      </c>
      <c r="BE17" s="47">
        <v>2392.1528124401771</v>
      </c>
      <c r="BF17" s="47">
        <v>2917.7754144211667</v>
      </c>
      <c r="BG17" s="47">
        <v>2943.661585752287</v>
      </c>
      <c r="BH17" s="47">
        <v>2791.3814359315511</v>
      </c>
      <c r="BI17" s="47">
        <v>2920.1095638949955</v>
      </c>
      <c r="BJ17" s="47">
        <v>2830.8143708406706</v>
      </c>
      <c r="BK17" s="47">
        <v>2916.7889626288938</v>
      </c>
      <c r="BL17" s="47">
        <v>2824.3983201954925</v>
      </c>
      <c r="BM17" s="47">
        <v>2998.9343463349451</v>
      </c>
      <c r="BN17" s="47">
        <v>2417.4132183896404</v>
      </c>
      <c r="BO17" s="47">
        <v>2628.304574121064</v>
      </c>
      <c r="BP17" s="47">
        <v>2596.0945797322192</v>
      </c>
      <c r="BQ17" s="47">
        <v>2956.4476277570775</v>
      </c>
      <c r="BR17" s="47">
        <v>2680.7696449309551</v>
      </c>
      <c r="BS17" s="47">
        <v>2898.2567141784493</v>
      </c>
      <c r="BT17" s="47">
        <v>2692.71057839886</v>
      </c>
      <c r="BU17" s="47">
        <v>2746.6199647258427</v>
      </c>
      <c r="BV17" s="47">
        <v>2915.9446731888224</v>
      </c>
      <c r="BW17" s="47">
        <v>3030.121672840261</v>
      </c>
      <c r="BX17" s="47">
        <v>3014.7724790125053</v>
      </c>
      <c r="BY17" s="43"/>
    </row>
    <row r="18" spans="1:77" ht="15" customHeight="1" x14ac:dyDescent="0.2">
      <c r="A18" s="120" t="s">
        <v>118</v>
      </c>
      <c r="B18" s="121">
        <v>381.35099392893375</v>
      </c>
      <c r="C18" s="121">
        <v>382.80585889096506</v>
      </c>
      <c r="D18" s="121">
        <v>406.71404637751988</v>
      </c>
      <c r="E18" s="121">
        <v>491.73210080258161</v>
      </c>
      <c r="F18" s="121">
        <v>395.66282054838615</v>
      </c>
      <c r="G18" s="121">
        <v>447.55895180508963</v>
      </c>
      <c r="H18" s="121">
        <v>458.305631601654</v>
      </c>
      <c r="I18" s="121">
        <v>540.51559604487056</v>
      </c>
      <c r="J18" s="121">
        <v>363.58837445675363</v>
      </c>
      <c r="K18" s="121">
        <v>623.80949291623529</v>
      </c>
      <c r="L18" s="121">
        <v>507.64766870606769</v>
      </c>
      <c r="M18" s="121">
        <v>543.75746392094391</v>
      </c>
      <c r="N18" s="121">
        <v>526.48945695709972</v>
      </c>
      <c r="O18" s="121">
        <v>563.05793408597572</v>
      </c>
      <c r="P18" s="121">
        <v>582.49546526582776</v>
      </c>
      <c r="Q18" s="121">
        <v>611.71514369109696</v>
      </c>
      <c r="R18" s="121">
        <v>630.34719006924774</v>
      </c>
      <c r="S18" s="121">
        <v>656.6505951530628</v>
      </c>
      <c r="T18" s="121">
        <v>655.19420832653827</v>
      </c>
      <c r="U18" s="121">
        <v>673.63300645115044</v>
      </c>
      <c r="V18" s="121">
        <v>544.57388293922043</v>
      </c>
      <c r="W18" s="121">
        <v>586.42785194967598</v>
      </c>
      <c r="X18" s="121">
        <v>473.84718201569507</v>
      </c>
      <c r="Y18" s="121">
        <v>732.3420830954085</v>
      </c>
      <c r="Z18" s="121">
        <v>682.59830283395718</v>
      </c>
      <c r="AA18" s="121">
        <v>754.31682830754858</v>
      </c>
      <c r="AB18" s="121">
        <v>677.53158597314086</v>
      </c>
      <c r="AC18" s="121">
        <v>860.18728288535306</v>
      </c>
      <c r="AD18" s="121">
        <v>741.12766235817526</v>
      </c>
      <c r="AE18" s="121">
        <v>727.07795765361584</v>
      </c>
      <c r="AF18" s="121">
        <v>711.97875359894613</v>
      </c>
      <c r="AG18" s="121">
        <v>1026.3926263892627</v>
      </c>
      <c r="AH18" s="121">
        <v>709.47079648148474</v>
      </c>
      <c r="AI18" s="121">
        <v>703.7573829937794</v>
      </c>
      <c r="AJ18" s="121">
        <v>834.04632806397626</v>
      </c>
      <c r="AK18" s="121">
        <v>954.18849246075911</v>
      </c>
      <c r="AL18" s="121">
        <v>729.93303526970681</v>
      </c>
      <c r="AM18" s="121">
        <v>793.23605749328954</v>
      </c>
      <c r="AN18" s="121">
        <v>931.06158957287971</v>
      </c>
      <c r="AO18" s="121">
        <v>1089.3703176641231</v>
      </c>
      <c r="AP18" s="121">
        <v>953.90286626990701</v>
      </c>
      <c r="AQ18" s="121">
        <v>1002.906773015016</v>
      </c>
      <c r="AR18" s="121">
        <v>1110.6534245149726</v>
      </c>
      <c r="AS18" s="121">
        <v>1201.0209362001046</v>
      </c>
      <c r="AT18" s="121">
        <v>983.4505714872754</v>
      </c>
      <c r="AU18" s="121">
        <v>1003.1029585075289</v>
      </c>
      <c r="AV18" s="121">
        <v>1040.5802500247025</v>
      </c>
      <c r="AW18" s="121">
        <v>1109.7662199804936</v>
      </c>
      <c r="AX18" s="121">
        <v>1115.6756796444849</v>
      </c>
      <c r="AY18" s="121">
        <v>1081.4863024839176</v>
      </c>
      <c r="AZ18" s="121">
        <v>1093.0449980091205</v>
      </c>
      <c r="BA18" s="121">
        <v>1133.1000198624779</v>
      </c>
      <c r="BB18" s="121">
        <v>1096.160392763149</v>
      </c>
      <c r="BC18" s="121">
        <v>1123.9667750169021</v>
      </c>
      <c r="BD18" s="121">
        <v>1075.121786197936</v>
      </c>
      <c r="BE18" s="121">
        <v>1233.3850460220126</v>
      </c>
      <c r="BF18" s="121">
        <v>1478.9884092112634</v>
      </c>
      <c r="BG18" s="121">
        <v>1404.3756229587011</v>
      </c>
      <c r="BH18" s="121">
        <v>1393.3209514894365</v>
      </c>
      <c r="BI18" s="121">
        <v>1448.6920163405991</v>
      </c>
      <c r="BJ18" s="121">
        <v>1239.9631915208822</v>
      </c>
      <c r="BK18" s="121">
        <v>1412.8018044110727</v>
      </c>
      <c r="BL18" s="121">
        <v>1466.2005675132525</v>
      </c>
      <c r="BM18" s="121">
        <v>1847.6884365547921</v>
      </c>
      <c r="BN18" s="121">
        <v>1044.6648877594189</v>
      </c>
      <c r="BO18" s="121">
        <v>1140.7025953780019</v>
      </c>
      <c r="BP18" s="121">
        <v>1412.3657903372682</v>
      </c>
      <c r="BQ18" s="121">
        <v>1660.1187265253129</v>
      </c>
      <c r="BR18" s="121">
        <v>1412.6759623387725</v>
      </c>
      <c r="BS18" s="121">
        <v>1624.9204317958799</v>
      </c>
      <c r="BT18" s="121">
        <v>1336.3702105246302</v>
      </c>
      <c r="BU18" s="121">
        <v>1648.1103448858601</v>
      </c>
      <c r="BV18" s="121">
        <v>1360.4981903419846</v>
      </c>
      <c r="BW18" s="121">
        <v>1667.29653097305</v>
      </c>
      <c r="BX18" s="121">
        <v>1519.4610500601395</v>
      </c>
      <c r="BY18" s="43"/>
    </row>
    <row r="19" spans="1:77" ht="15" customHeight="1" x14ac:dyDescent="0.2">
      <c r="A19" s="46" t="s">
        <v>77</v>
      </c>
      <c r="B19" s="47">
        <v>562.24840882638046</v>
      </c>
      <c r="C19" s="47">
        <v>559.67302530028439</v>
      </c>
      <c r="D19" s="47">
        <v>554.51569552673311</v>
      </c>
      <c r="E19" s="47">
        <v>546.76187034660268</v>
      </c>
      <c r="F19" s="47">
        <v>539.75182962046699</v>
      </c>
      <c r="G19" s="47">
        <v>535.94358508841333</v>
      </c>
      <c r="H19" s="47">
        <v>548.31876109860161</v>
      </c>
      <c r="I19" s="47">
        <v>568.8148241925179</v>
      </c>
      <c r="J19" s="47">
        <v>601.88931238619068</v>
      </c>
      <c r="K19" s="47">
        <v>623.41440120953268</v>
      </c>
      <c r="L19" s="47">
        <v>642.64707879319292</v>
      </c>
      <c r="M19" s="47">
        <v>651.14320761108377</v>
      </c>
      <c r="N19" s="47">
        <v>653.11693097070838</v>
      </c>
      <c r="O19" s="47">
        <v>646.36394087470569</v>
      </c>
      <c r="P19" s="47">
        <v>631.22046178078324</v>
      </c>
      <c r="Q19" s="47">
        <v>608.08566637380272</v>
      </c>
      <c r="R19" s="47">
        <v>576.685646746712</v>
      </c>
      <c r="S19" s="47">
        <v>588.30242897103381</v>
      </c>
      <c r="T19" s="47">
        <v>641.51714754867044</v>
      </c>
      <c r="U19" s="47">
        <v>735.89877673358376</v>
      </c>
      <c r="V19" s="47">
        <v>874.50618027779467</v>
      </c>
      <c r="W19" s="47">
        <v>950.97649719532933</v>
      </c>
      <c r="X19" s="47">
        <v>981.89656442806609</v>
      </c>
      <c r="Y19" s="47">
        <v>938.59675809880946</v>
      </c>
      <c r="Z19" s="47">
        <v>854.98589658058563</v>
      </c>
      <c r="AA19" s="47">
        <v>805.72434875711917</v>
      </c>
      <c r="AB19" s="47">
        <v>794.76324403794695</v>
      </c>
      <c r="AC19" s="47">
        <v>822.15251062434857</v>
      </c>
      <c r="AD19" s="47">
        <v>893.62856387562363</v>
      </c>
      <c r="AE19" s="47">
        <v>939.5925115491375</v>
      </c>
      <c r="AF19" s="47">
        <v>971.84606901236532</v>
      </c>
      <c r="AG19" s="47">
        <v>993.12685556287408</v>
      </c>
      <c r="AH19" s="47">
        <v>1000.5157916626115</v>
      </c>
      <c r="AI19" s="47">
        <v>997.85316881605979</v>
      </c>
      <c r="AJ19" s="47">
        <v>995.92741361746641</v>
      </c>
      <c r="AK19" s="47">
        <v>987.24462590386179</v>
      </c>
      <c r="AL19" s="47">
        <v>971.73553894080783</v>
      </c>
      <c r="AM19" s="47">
        <v>966.88161469421561</v>
      </c>
      <c r="AN19" s="47">
        <v>971.35507451457261</v>
      </c>
      <c r="AO19" s="47">
        <v>978.86677185040242</v>
      </c>
      <c r="AP19" s="47">
        <v>991.71545665141969</v>
      </c>
      <c r="AQ19" s="47">
        <v>1000.1060550281641</v>
      </c>
      <c r="AR19" s="47">
        <v>993.33861299270848</v>
      </c>
      <c r="AS19" s="47">
        <v>983.970875327709</v>
      </c>
      <c r="AT19" s="47">
        <v>972.24169272387553</v>
      </c>
      <c r="AU19" s="47">
        <v>1001.2645173147397</v>
      </c>
      <c r="AV19" s="47">
        <v>1078.6961752993172</v>
      </c>
      <c r="AW19" s="47">
        <v>1187.0906146620671</v>
      </c>
      <c r="AX19" s="47">
        <v>1341.1512460363597</v>
      </c>
      <c r="AY19" s="47">
        <v>1382.8847879847394</v>
      </c>
      <c r="AZ19" s="47">
        <v>1327.8898487060872</v>
      </c>
      <c r="BA19" s="47">
        <v>1164.1591172728133</v>
      </c>
      <c r="BB19" s="47">
        <v>857.33465305510219</v>
      </c>
      <c r="BC19" s="47">
        <v>636.67366287602954</v>
      </c>
      <c r="BD19" s="47">
        <v>532.45591171949241</v>
      </c>
      <c r="BE19" s="47">
        <v>556.43577234937607</v>
      </c>
      <c r="BF19" s="47">
        <v>710.84824374773348</v>
      </c>
      <c r="BG19" s="47">
        <v>862.5630302508921</v>
      </c>
      <c r="BH19" s="47">
        <v>1015.4823842426051</v>
      </c>
      <c r="BI19" s="47">
        <v>1178.6503417587689</v>
      </c>
      <c r="BJ19" s="47">
        <v>1384.3192978683664</v>
      </c>
      <c r="BK19" s="47">
        <v>1531.3501350481506</v>
      </c>
      <c r="BL19" s="47">
        <v>1631.6915232130068</v>
      </c>
      <c r="BM19" s="47">
        <v>1678.108043870476</v>
      </c>
      <c r="BN19" s="47">
        <v>1445.7735647057536</v>
      </c>
      <c r="BO19" s="47">
        <v>1356.2016808414583</v>
      </c>
      <c r="BP19" s="47">
        <v>1316.9559956179262</v>
      </c>
      <c r="BQ19" s="47">
        <v>1335.7227588348617</v>
      </c>
      <c r="BR19" s="47">
        <v>1391.5299193650039</v>
      </c>
      <c r="BS19" s="47">
        <v>1454.6699413499741</v>
      </c>
      <c r="BT19" s="47">
        <v>1525.8191965171602</v>
      </c>
      <c r="BU19" s="47">
        <v>1583.7136338859109</v>
      </c>
      <c r="BV19" s="47">
        <v>1588.2378038508441</v>
      </c>
      <c r="BW19" s="47">
        <v>1618.1893181475375</v>
      </c>
      <c r="BX19" s="47">
        <v>1637.464049013875</v>
      </c>
      <c r="BY19" s="43"/>
    </row>
    <row r="20" spans="1:77" s="53" customFormat="1" ht="15" customHeight="1" x14ac:dyDescent="0.25">
      <c r="A20" s="118" t="s">
        <v>78</v>
      </c>
      <c r="B20" s="119">
        <v>27953.078193957997</v>
      </c>
      <c r="C20" s="119">
        <v>29211.227205348416</v>
      </c>
      <c r="D20" s="119">
        <v>27830.362799900395</v>
      </c>
      <c r="E20" s="119">
        <v>31265.117800793196</v>
      </c>
      <c r="F20" s="119">
        <v>30096.605869024708</v>
      </c>
      <c r="G20" s="119">
        <v>29826.914252397852</v>
      </c>
      <c r="H20" s="119">
        <v>32713.412590139334</v>
      </c>
      <c r="I20" s="119">
        <v>36214.278288438072</v>
      </c>
      <c r="J20" s="119">
        <v>32631.963449371568</v>
      </c>
      <c r="K20" s="119">
        <v>32105.32846629732</v>
      </c>
      <c r="L20" s="119">
        <v>33241.574906817368</v>
      </c>
      <c r="M20" s="119">
        <v>33530.082177513745</v>
      </c>
      <c r="N20" s="119">
        <v>32580.920446313037</v>
      </c>
      <c r="O20" s="119">
        <v>33605.468800278373</v>
      </c>
      <c r="P20" s="119">
        <v>33666.348344638594</v>
      </c>
      <c r="Q20" s="119">
        <v>34193.077408769983</v>
      </c>
      <c r="R20" s="119">
        <v>33160.281818935655</v>
      </c>
      <c r="S20" s="119">
        <v>34930.811969434013</v>
      </c>
      <c r="T20" s="119">
        <v>35916.323693103564</v>
      </c>
      <c r="U20" s="119">
        <v>37521.719518526777</v>
      </c>
      <c r="V20" s="119">
        <v>34889.145884511985</v>
      </c>
      <c r="W20" s="119">
        <v>35299.817958398977</v>
      </c>
      <c r="X20" s="119">
        <v>36541.346912819106</v>
      </c>
      <c r="Y20" s="119">
        <v>39357.41524426992</v>
      </c>
      <c r="Z20" s="119">
        <v>37338.216238699577</v>
      </c>
      <c r="AA20" s="119">
        <v>36098.871456853296</v>
      </c>
      <c r="AB20" s="119">
        <v>36535.077335683127</v>
      </c>
      <c r="AC20" s="119">
        <v>39095.844968764002</v>
      </c>
      <c r="AD20" s="119">
        <v>37424.946704362876</v>
      </c>
      <c r="AE20" s="119">
        <v>36691.846020876997</v>
      </c>
      <c r="AF20" s="119">
        <v>37283.526077942188</v>
      </c>
      <c r="AG20" s="119">
        <v>39060.029196817944</v>
      </c>
      <c r="AH20" s="119">
        <v>37982.501945074189</v>
      </c>
      <c r="AI20" s="119">
        <v>37532.095510884676</v>
      </c>
      <c r="AJ20" s="119">
        <v>36959.27671073853</v>
      </c>
      <c r="AK20" s="119">
        <v>40874.890833302583</v>
      </c>
      <c r="AL20" s="119">
        <v>39783.555733147019</v>
      </c>
      <c r="AM20" s="119">
        <v>39328.723039052173</v>
      </c>
      <c r="AN20" s="119">
        <v>40516.519952399991</v>
      </c>
      <c r="AO20" s="119">
        <v>43134.079275400814</v>
      </c>
      <c r="AP20" s="119">
        <v>42928.672870732502</v>
      </c>
      <c r="AQ20" s="119">
        <v>41447.721891910376</v>
      </c>
      <c r="AR20" s="119">
        <v>42115.259497349412</v>
      </c>
      <c r="AS20" s="119">
        <v>44394.045740007721</v>
      </c>
      <c r="AT20" s="119">
        <v>42339.88269657419</v>
      </c>
      <c r="AU20" s="119">
        <v>43450.313949117772</v>
      </c>
      <c r="AV20" s="119">
        <v>45969.380753292135</v>
      </c>
      <c r="AW20" s="119">
        <v>46584.377601015898</v>
      </c>
      <c r="AX20" s="119">
        <v>46535.145149063726</v>
      </c>
      <c r="AY20" s="119">
        <v>46779.575040937285</v>
      </c>
      <c r="AZ20" s="119">
        <v>49089.72543448794</v>
      </c>
      <c r="BA20" s="119">
        <v>51802.706375511065</v>
      </c>
      <c r="BB20" s="119">
        <v>45420.605902374162</v>
      </c>
      <c r="BC20" s="119">
        <v>31631.549755620719</v>
      </c>
      <c r="BD20" s="119">
        <v>36668.367201528934</v>
      </c>
      <c r="BE20" s="119">
        <v>39433.280140476185</v>
      </c>
      <c r="BF20" s="119">
        <v>36702.533880979317</v>
      </c>
      <c r="BG20" s="119">
        <v>40593.739548176069</v>
      </c>
      <c r="BH20" s="119">
        <v>41896.397158837819</v>
      </c>
      <c r="BI20" s="119">
        <v>47269.182412006783</v>
      </c>
      <c r="BJ20" s="119">
        <v>46296.341580325214</v>
      </c>
      <c r="BK20" s="119">
        <v>47643.015879776452</v>
      </c>
      <c r="BL20" s="119">
        <v>51739.469053975445</v>
      </c>
      <c r="BM20" s="119">
        <v>54695.217485922869</v>
      </c>
      <c r="BN20" s="119">
        <v>52660.600696159636</v>
      </c>
      <c r="BO20" s="119">
        <v>50917.328780260214</v>
      </c>
      <c r="BP20" s="119">
        <v>53884.373603942397</v>
      </c>
      <c r="BQ20" s="119">
        <v>58549.410919637769</v>
      </c>
      <c r="BR20" s="119">
        <v>58582.985990004912</v>
      </c>
      <c r="BS20" s="119">
        <v>55601.459780189994</v>
      </c>
      <c r="BT20" s="119">
        <v>56923.009401624688</v>
      </c>
      <c r="BU20" s="119">
        <v>63081.766165494795</v>
      </c>
      <c r="BV20" s="119">
        <v>62337.970841534239</v>
      </c>
      <c r="BW20" s="119">
        <v>59998.838938576613</v>
      </c>
      <c r="BX20" s="119">
        <v>61628.344882344085</v>
      </c>
      <c r="BY20" s="51"/>
    </row>
    <row r="21" spans="1:77" ht="15" customHeight="1" x14ac:dyDescent="0.2">
      <c r="A21" s="44" t="s">
        <v>79</v>
      </c>
      <c r="B21" s="45">
        <v>3851.398778130133</v>
      </c>
      <c r="C21" s="45">
        <v>4055.7863555936301</v>
      </c>
      <c r="D21" s="45">
        <v>4071.2913025544121</v>
      </c>
      <c r="E21" s="45">
        <v>4746.0385637218233</v>
      </c>
      <c r="F21" s="45">
        <v>4232.2875337750947</v>
      </c>
      <c r="G21" s="45">
        <v>4650.3790847734863</v>
      </c>
      <c r="H21" s="45">
        <v>4665.9446613709315</v>
      </c>
      <c r="I21" s="45">
        <v>5230.1667200804886</v>
      </c>
      <c r="J21" s="45">
        <v>4050.3829658297154</v>
      </c>
      <c r="K21" s="45">
        <v>4092.7222974337947</v>
      </c>
      <c r="L21" s="45">
        <v>4320.2611900258617</v>
      </c>
      <c r="M21" s="45">
        <v>4280.0565467106289</v>
      </c>
      <c r="N21" s="45">
        <v>3841.1525093454547</v>
      </c>
      <c r="O21" s="45">
        <v>4602.1587803831299</v>
      </c>
      <c r="P21" s="45">
        <v>4618.955570650287</v>
      </c>
      <c r="Q21" s="45">
        <v>4854.8281396211296</v>
      </c>
      <c r="R21" s="45">
        <v>4685.6838254942331</v>
      </c>
      <c r="S21" s="45">
        <v>5153.9344629888801</v>
      </c>
      <c r="T21" s="45">
        <v>4871.9575006788109</v>
      </c>
      <c r="U21" s="45">
        <v>6024.633210838073</v>
      </c>
      <c r="V21" s="45">
        <v>4713.1910564865275</v>
      </c>
      <c r="W21" s="45">
        <v>4469.3442042543738</v>
      </c>
      <c r="X21" s="45">
        <v>4779.9297736031995</v>
      </c>
      <c r="Y21" s="45">
        <v>5084.9779656559003</v>
      </c>
      <c r="Z21" s="45">
        <v>4460.8071839070071</v>
      </c>
      <c r="AA21" s="45">
        <v>4723.4873687224399</v>
      </c>
      <c r="AB21" s="45">
        <v>5108.393368035604</v>
      </c>
      <c r="AC21" s="45">
        <v>5186.0040793349481</v>
      </c>
      <c r="AD21" s="45">
        <v>4543.168214937933</v>
      </c>
      <c r="AE21" s="45">
        <v>4620.5148184045811</v>
      </c>
      <c r="AF21" s="45">
        <v>4667.7030243137669</v>
      </c>
      <c r="AG21" s="45">
        <v>5258.9129423437225</v>
      </c>
      <c r="AH21" s="45">
        <v>4831.9461576949288</v>
      </c>
      <c r="AI21" s="45">
        <v>5158.8686933415547</v>
      </c>
      <c r="AJ21" s="45">
        <v>4796.8275489343396</v>
      </c>
      <c r="AK21" s="45">
        <v>5774.4066000291759</v>
      </c>
      <c r="AL21" s="45">
        <v>5290.8914330681164</v>
      </c>
      <c r="AM21" s="45">
        <v>5259.4856274450913</v>
      </c>
      <c r="AN21" s="45">
        <v>5326.3073931829822</v>
      </c>
      <c r="AO21" s="45">
        <v>5762.512546303813</v>
      </c>
      <c r="AP21" s="45">
        <v>6068.5926793067083</v>
      </c>
      <c r="AQ21" s="45">
        <v>5886.7855589403362</v>
      </c>
      <c r="AR21" s="45">
        <v>5880.6413766374653</v>
      </c>
      <c r="AS21" s="45">
        <v>6573.4563851154908</v>
      </c>
      <c r="AT21" s="45">
        <v>6293.6030669196098</v>
      </c>
      <c r="AU21" s="45">
        <v>6382.5867766803785</v>
      </c>
      <c r="AV21" s="45">
        <v>6800.3018857960014</v>
      </c>
      <c r="AW21" s="45">
        <v>8165.7902706040104</v>
      </c>
      <c r="AX21" s="45">
        <v>6415.9812482052712</v>
      </c>
      <c r="AY21" s="45">
        <v>6602.8786272219068</v>
      </c>
      <c r="AZ21" s="45">
        <v>6840.4895725304068</v>
      </c>
      <c r="BA21" s="45">
        <v>7762.0875520424124</v>
      </c>
      <c r="BB21" s="45">
        <v>7636.87846304915</v>
      </c>
      <c r="BC21" s="45">
        <v>4577.3156180423193</v>
      </c>
      <c r="BD21" s="45">
        <v>4867.1181597963168</v>
      </c>
      <c r="BE21" s="45">
        <v>6084.6817591122162</v>
      </c>
      <c r="BF21" s="45">
        <v>5343.8810683498132</v>
      </c>
      <c r="BG21" s="45">
        <v>5314.5800382747684</v>
      </c>
      <c r="BH21" s="45">
        <v>6532.2912515056942</v>
      </c>
      <c r="BI21" s="45">
        <v>7616.2486418697245</v>
      </c>
      <c r="BJ21" s="45">
        <v>7645.3597378172835</v>
      </c>
      <c r="BK21" s="45">
        <v>8620.4452834939257</v>
      </c>
      <c r="BL21" s="45">
        <v>9251.2534879696286</v>
      </c>
      <c r="BM21" s="45">
        <v>9736.557490719164</v>
      </c>
      <c r="BN21" s="45">
        <v>9319.0335098334435</v>
      </c>
      <c r="BO21" s="45">
        <v>10052.601032961777</v>
      </c>
      <c r="BP21" s="45">
        <v>9362.5006344653975</v>
      </c>
      <c r="BQ21" s="45">
        <v>10226.904822739381</v>
      </c>
      <c r="BR21" s="45">
        <v>10535.100509179567</v>
      </c>
      <c r="BS21" s="45">
        <v>10362.594414803458</v>
      </c>
      <c r="BT21" s="45">
        <v>11366.205587362048</v>
      </c>
      <c r="BU21" s="45">
        <v>11326.568656812831</v>
      </c>
      <c r="BV21" s="45">
        <v>11624.354056442731</v>
      </c>
      <c r="BW21" s="45">
        <v>11308.288781116249</v>
      </c>
      <c r="BX21" s="45">
        <v>13026.591575370421</v>
      </c>
      <c r="BY21" s="43"/>
    </row>
    <row r="22" spans="1:77" ht="15" customHeight="1" x14ac:dyDescent="0.25">
      <c r="A22" s="49" t="s">
        <v>80</v>
      </c>
      <c r="B22" s="50">
        <v>31804.476972088127</v>
      </c>
      <c r="C22" s="50">
        <v>33267.013560942047</v>
      </c>
      <c r="D22" s="50">
        <v>31901.654102454806</v>
      </c>
      <c r="E22" s="50">
        <v>36011.156364515024</v>
      </c>
      <c r="F22" s="50">
        <v>34328.893402799797</v>
      </c>
      <c r="G22" s="50">
        <v>34477.293337171337</v>
      </c>
      <c r="H22" s="50">
        <v>37379.357251510264</v>
      </c>
      <c r="I22" s="50">
        <v>41444.44500851856</v>
      </c>
      <c r="J22" s="50">
        <v>36682.346415201282</v>
      </c>
      <c r="K22" s="50">
        <v>36198.050763731117</v>
      </c>
      <c r="L22" s="50">
        <v>37561.836096843224</v>
      </c>
      <c r="M22" s="50">
        <v>37810.138724224373</v>
      </c>
      <c r="N22" s="50">
        <v>36422.072955658492</v>
      </c>
      <c r="O22" s="50">
        <v>38207.627580661509</v>
      </c>
      <c r="P22" s="50">
        <v>38285.303915288881</v>
      </c>
      <c r="Q22" s="50">
        <v>39047.905548391114</v>
      </c>
      <c r="R22" s="50">
        <v>37845.965644429889</v>
      </c>
      <c r="S22" s="50">
        <v>40084.7464324229</v>
      </c>
      <c r="T22" s="50">
        <v>40788.281193782372</v>
      </c>
      <c r="U22" s="50">
        <v>43546.352729364851</v>
      </c>
      <c r="V22" s="50">
        <v>39602.33694099851</v>
      </c>
      <c r="W22" s="50">
        <v>39769.162162653352</v>
      </c>
      <c r="X22" s="50">
        <v>41321.276686422309</v>
      </c>
      <c r="Y22" s="50">
        <v>44442.393209925824</v>
      </c>
      <c r="Z22" s="50">
        <v>41799.023422606588</v>
      </c>
      <c r="AA22" s="50">
        <v>40822.358825575735</v>
      </c>
      <c r="AB22" s="50">
        <v>41643.47070371874</v>
      </c>
      <c r="AC22" s="50">
        <v>44281.849048098949</v>
      </c>
      <c r="AD22" s="50">
        <v>41968.11491930081</v>
      </c>
      <c r="AE22" s="50">
        <v>41312.360839281573</v>
      </c>
      <c r="AF22" s="50">
        <v>41951.229102255958</v>
      </c>
      <c r="AG22" s="50">
        <v>44318.942139161663</v>
      </c>
      <c r="AH22" s="50">
        <v>42814.448102769114</v>
      </c>
      <c r="AI22" s="50">
        <v>42690.964204226228</v>
      </c>
      <c r="AJ22" s="50">
        <v>41756.104259672873</v>
      </c>
      <c r="AK22" s="50">
        <v>46649.297433331754</v>
      </c>
      <c r="AL22" s="50">
        <v>45074.447166215134</v>
      </c>
      <c r="AM22" s="50">
        <v>44588.208666497267</v>
      </c>
      <c r="AN22" s="50">
        <v>45842.827345582977</v>
      </c>
      <c r="AO22" s="50">
        <v>48896.591821704635</v>
      </c>
      <c r="AP22" s="50">
        <v>48997.265550039207</v>
      </c>
      <c r="AQ22" s="50">
        <v>47334.50745085071</v>
      </c>
      <c r="AR22" s="50">
        <v>47995.90087398688</v>
      </c>
      <c r="AS22" s="50">
        <v>50967.50212512321</v>
      </c>
      <c r="AT22" s="50">
        <v>48633.485763493802</v>
      </c>
      <c r="AU22" s="50">
        <v>49832.90072579815</v>
      </c>
      <c r="AV22" s="50">
        <v>52769.68263908814</v>
      </c>
      <c r="AW22" s="50">
        <v>54750.167871619909</v>
      </c>
      <c r="AX22" s="50">
        <v>52951.126397269007</v>
      </c>
      <c r="AY22" s="50">
        <v>53382.453668159185</v>
      </c>
      <c r="AZ22" s="50">
        <v>55930.215007018342</v>
      </c>
      <c r="BA22" s="50">
        <v>59564.793927553474</v>
      </c>
      <c r="BB22" s="50">
        <v>53057.484365423312</v>
      </c>
      <c r="BC22" s="50">
        <v>36208.865373663037</v>
      </c>
      <c r="BD22" s="50">
        <v>41535.485361325256</v>
      </c>
      <c r="BE22" s="50">
        <v>45517.961899588401</v>
      </c>
      <c r="BF22" s="50">
        <v>42046.414949329133</v>
      </c>
      <c r="BG22" s="50">
        <v>45908.319586450831</v>
      </c>
      <c r="BH22" s="50">
        <v>48428.688410343515</v>
      </c>
      <c r="BI22" s="50">
        <v>54885.431053876506</v>
      </c>
      <c r="BJ22" s="50">
        <v>53941.701318142506</v>
      </c>
      <c r="BK22" s="50">
        <v>56263.461163270382</v>
      </c>
      <c r="BL22" s="50">
        <v>60990.722541945077</v>
      </c>
      <c r="BM22" s="50">
        <v>64431.774976642031</v>
      </c>
      <c r="BN22" s="50">
        <v>61979.634205993083</v>
      </c>
      <c r="BO22" s="50">
        <v>60969.929813221992</v>
      </c>
      <c r="BP22" s="50">
        <v>63246.874238407792</v>
      </c>
      <c r="BQ22" s="50">
        <v>68776.315742377148</v>
      </c>
      <c r="BR22" s="50">
        <v>69118.086499184472</v>
      </c>
      <c r="BS22" s="50">
        <v>65964.054194993456</v>
      </c>
      <c r="BT22" s="50">
        <v>68289.214988986729</v>
      </c>
      <c r="BU22" s="50">
        <v>74408.334822307617</v>
      </c>
      <c r="BV22" s="50">
        <v>73962.324897976985</v>
      </c>
      <c r="BW22" s="50">
        <v>71307.127719692871</v>
      </c>
      <c r="BX22" s="50">
        <v>74654.936457714502</v>
      </c>
      <c r="BY22" s="51"/>
    </row>
    <row r="24" spans="1:77" ht="15" customHeight="1" x14ac:dyDescent="0.2">
      <c r="A24" s="32" t="s">
        <v>116</v>
      </c>
    </row>
  </sheetData>
  <pageMargins left="0.28395833333333331" right="0.70866141732283472" top="0.85187500000000005" bottom="0.74803149606299213" header="0.31496062992125984" footer="0.31496062992125984"/>
  <pageSetup paperSize="9" scale="58" orientation="portrait" r:id="rId1"/>
  <headerFooter>
    <oddHeader>&amp;C&amp;G</oddHeader>
  </headerFooter>
  <colBreaks count="1" manualBreakCount="1">
    <brk id="13" max="1048575" man="1"/>
  </col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4"/>
  <sheetViews>
    <sheetView showGridLines="0" view="pageLayout" zoomScaleNormal="100" workbookViewId="0">
      <selection activeCell="A2" sqref="A2"/>
    </sheetView>
  </sheetViews>
  <sheetFormatPr defaultColWidth="9.140625" defaultRowHeight="15" customHeight="1" x14ac:dyDescent="0.2"/>
  <cols>
    <col min="1" max="1" width="43.42578125" style="1" customWidth="1"/>
    <col min="2" max="2" width="8.140625" style="1" bestFit="1" customWidth="1"/>
    <col min="3" max="3" width="8.7109375" style="1" bestFit="1" customWidth="1"/>
    <col min="4" max="4" width="9.28515625" style="1" bestFit="1" customWidth="1"/>
    <col min="5" max="5" width="9.42578125" style="1" bestFit="1" customWidth="1"/>
    <col min="6" max="6" width="8.140625" style="1" bestFit="1" customWidth="1"/>
    <col min="7" max="7" width="8.7109375" style="1" bestFit="1" customWidth="1"/>
    <col min="8" max="8" width="9.28515625" style="1" bestFit="1" customWidth="1"/>
    <col min="9" max="9" width="9.42578125" style="1" bestFit="1" customWidth="1"/>
    <col min="10" max="10" width="8.140625" style="1" bestFit="1" customWidth="1"/>
    <col min="11" max="11" width="8.7109375" style="1" bestFit="1" customWidth="1"/>
    <col min="12" max="12" width="9.28515625" style="1" bestFit="1" customWidth="1"/>
    <col min="13" max="13" width="9.42578125" style="1" bestFit="1" customWidth="1"/>
    <col min="14" max="14" width="8.140625" style="1" bestFit="1" customWidth="1"/>
    <col min="15" max="15" width="8.7109375" style="1" bestFit="1" customWidth="1"/>
    <col min="16" max="16" width="9.28515625" style="1" bestFit="1" customWidth="1"/>
    <col min="17" max="17" width="9.42578125" style="1" bestFit="1" customWidth="1"/>
    <col min="18" max="18" width="8.140625" style="1" bestFit="1" customWidth="1"/>
    <col min="19" max="19" width="8.7109375" style="1" bestFit="1" customWidth="1"/>
    <col min="20" max="20" width="9.28515625" style="1" bestFit="1" customWidth="1"/>
    <col min="21" max="21" width="9.42578125" style="1" bestFit="1" customWidth="1"/>
    <col min="22" max="22" width="8.140625" style="1" bestFit="1" customWidth="1"/>
    <col min="23" max="23" width="8.7109375" style="1" bestFit="1" customWidth="1"/>
    <col min="24" max="24" width="9.28515625" style="1" bestFit="1" customWidth="1"/>
    <col min="25" max="25" width="9.42578125" style="1" bestFit="1" customWidth="1"/>
    <col min="26" max="26" width="8.140625" style="1" bestFit="1" customWidth="1"/>
    <col min="27" max="27" width="8.7109375" style="1" bestFit="1" customWidth="1"/>
    <col min="28" max="28" width="9.28515625" style="1" bestFit="1" customWidth="1"/>
    <col min="29" max="29" width="9.42578125" style="1" bestFit="1" customWidth="1"/>
    <col min="30" max="30" width="8.140625" style="1" bestFit="1" customWidth="1"/>
    <col min="31" max="31" width="8.7109375" style="1" bestFit="1" customWidth="1"/>
    <col min="32" max="32" width="9.28515625" style="1" bestFit="1" customWidth="1"/>
    <col min="33" max="33" width="9.42578125" style="1" bestFit="1" customWidth="1"/>
    <col min="34" max="34" width="8.140625" style="1" bestFit="1" customWidth="1"/>
    <col min="35" max="35" width="8.7109375" style="1" bestFit="1" customWidth="1"/>
    <col min="36" max="36" width="9.28515625" style="1" bestFit="1" customWidth="1"/>
    <col min="37" max="37" width="9.42578125" style="1" bestFit="1" customWidth="1"/>
    <col min="38" max="38" width="8.140625" style="1" bestFit="1" customWidth="1"/>
    <col min="39" max="39" width="8.7109375" style="1" bestFit="1" customWidth="1"/>
    <col min="40" max="40" width="9.28515625" style="1" bestFit="1" customWidth="1"/>
    <col min="41" max="41" width="9.42578125" style="1" bestFit="1" customWidth="1"/>
    <col min="42" max="42" width="8.140625" style="1" bestFit="1" customWidth="1"/>
    <col min="43" max="43" width="8.7109375" style="1" bestFit="1" customWidth="1"/>
    <col min="44" max="44" width="9.28515625" style="1" bestFit="1" customWidth="1"/>
    <col min="45" max="45" width="9.42578125" style="1" bestFit="1" customWidth="1"/>
    <col min="46" max="46" width="8.140625" style="1" bestFit="1" customWidth="1"/>
    <col min="47" max="47" width="8.7109375" style="1" bestFit="1" customWidth="1"/>
    <col min="48" max="48" width="9.28515625" style="1" bestFit="1" customWidth="1"/>
    <col min="49" max="49" width="9.42578125" style="1" bestFit="1" customWidth="1"/>
    <col min="50" max="50" width="8.140625" style="1" bestFit="1" customWidth="1"/>
    <col min="51" max="51" width="8.7109375" style="1" bestFit="1" customWidth="1"/>
    <col min="52" max="52" width="9.28515625" style="1" bestFit="1" customWidth="1"/>
    <col min="53" max="53" width="9.42578125" style="1" bestFit="1" customWidth="1"/>
    <col min="54" max="54" width="8.140625" style="1" bestFit="1" customWidth="1"/>
    <col min="55" max="55" width="8.7109375" style="1" bestFit="1" customWidth="1"/>
    <col min="56" max="56" width="9.28515625" style="1" bestFit="1" customWidth="1"/>
    <col min="57" max="57" width="9.42578125" style="1" bestFit="1" customWidth="1"/>
    <col min="58" max="58" width="8.140625" style="1" bestFit="1" customWidth="1"/>
    <col min="59" max="59" width="8.7109375" style="1" bestFit="1" customWidth="1"/>
    <col min="60" max="60" width="9.28515625" style="1" bestFit="1" customWidth="1"/>
    <col min="61" max="61" width="9.42578125" style="1" bestFit="1" customWidth="1"/>
    <col min="62" max="62" width="8.140625" style="1" bestFit="1" customWidth="1"/>
    <col min="63" max="63" width="8.7109375" style="1" bestFit="1" customWidth="1"/>
    <col min="64" max="64" width="9.28515625" style="1" bestFit="1" customWidth="1"/>
    <col min="65" max="66" width="9.42578125" style="1" bestFit="1" customWidth="1"/>
    <col min="67" max="72" width="9.42578125" style="1" customWidth="1"/>
    <col min="73" max="73" width="8.85546875" style="1" bestFit="1" customWidth="1"/>
    <col min="74" max="74" width="7.5703125" style="1" bestFit="1" customWidth="1"/>
    <col min="75" max="76" width="8" style="1" bestFit="1" customWidth="1"/>
    <col min="77" max="16384" width="9.140625" style="1"/>
  </cols>
  <sheetData>
    <row r="1" spans="1:76" ht="15" customHeight="1" x14ac:dyDescent="0.25">
      <c r="A1" s="52" t="s">
        <v>157</v>
      </c>
    </row>
    <row r="2" spans="1:76" ht="15" customHeight="1" x14ac:dyDescent="0.25">
      <c r="A2" s="38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2" t="s">
        <v>14</v>
      </c>
      <c r="P2" s="22" t="s">
        <v>15</v>
      </c>
      <c r="Q2" s="22" t="s">
        <v>16</v>
      </c>
      <c r="R2" s="22" t="s">
        <v>17</v>
      </c>
      <c r="S2" s="22" t="s">
        <v>18</v>
      </c>
      <c r="T2" s="22" t="s">
        <v>19</v>
      </c>
      <c r="U2" s="22" t="s">
        <v>20</v>
      </c>
      <c r="V2" s="22" t="s">
        <v>21</v>
      </c>
      <c r="W2" s="22" t="s">
        <v>22</v>
      </c>
      <c r="X2" s="22" t="s">
        <v>23</v>
      </c>
      <c r="Y2" s="22" t="s">
        <v>24</v>
      </c>
      <c r="Z2" s="22" t="s">
        <v>25</v>
      </c>
      <c r="AA2" s="22" t="s">
        <v>26</v>
      </c>
      <c r="AB2" s="22" t="s">
        <v>27</v>
      </c>
      <c r="AC2" s="22" t="s">
        <v>28</v>
      </c>
      <c r="AD2" s="22" t="s">
        <v>29</v>
      </c>
      <c r="AE2" s="22" t="s">
        <v>30</v>
      </c>
      <c r="AF2" s="22" t="s">
        <v>31</v>
      </c>
      <c r="AG2" s="22" t="s">
        <v>32</v>
      </c>
      <c r="AH2" s="22" t="s">
        <v>33</v>
      </c>
      <c r="AI2" s="22" t="s">
        <v>34</v>
      </c>
      <c r="AJ2" s="22" t="s">
        <v>35</v>
      </c>
      <c r="AK2" s="22" t="s">
        <v>36</v>
      </c>
      <c r="AL2" s="22" t="s">
        <v>37</v>
      </c>
      <c r="AM2" s="22" t="s">
        <v>38</v>
      </c>
      <c r="AN2" s="22" t="s">
        <v>39</v>
      </c>
      <c r="AO2" s="22" t="s">
        <v>40</v>
      </c>
      <c r="AP2" s="22" t="s">
        <v>41</v>
      </c>
      <c r="AQ2" s="22" t="s">
        <v>42</v>
      </c>
      <c r="AR2" s="22" t="s">
        <v>43</v>
      </c>
      <c r="AS2" s="22" t="s">
        <v>44</v>
      </c>
      <c r="AT2" s="22" t="s">
        <v>45</v>
      </c>
      <c r="AU2" s="22" t="s">
        <v>46</v>
      </c>
      <c r="AV2" s="22" t="s">
        <v>47</v>
      </c>
      <c r="AW2" s="22" t="s">
        <v>48</v>
      </c>
      <c r="AX2" s="22" t="s">
        <v>49</v>
      </c>
      <c r="AY2" s="22" t="s">
        <v>50</v>
      </c>
      <c r="AZ2" s="22" t="s">
        <v>51</v>
      </c>
      <c r="BA2" s="22" t="s">
        <v>52</v>
      </c>
      <c r="BB2" s="39" t="s">
        <v>53</v>
      </c>
      <c r="BC2" s="39" t="s">
        <v>54</v>
      </c>
      <c r="BD2" s="39" t="s">
        <v>55</v>
      </c>
      <c r="BE2" s="39" t="s">
        <v>56</v>
      </c>
      <c r="BF2" s="39" t="s">
        <v>57</v>
      </c>
      <c r="BG2" s="39" t="s">
        <v>58</v>
      </c>
      <c r="BH2" s="39" t="s">
        <v>59</v>
      </c>
      <c r="BI2" s="39" t="s">
        <v>60</v>
      </c>
      <c r="BJ2" s="39" t="s">
        <v>61</v>
      </c>
      <c r="BK2" s="39" t="s">
        <v>62</v>
      </c>
      <c r="BL2" s="39" t="s">
        <v>63</v>
      </c>
      <c r="BM2" s="39" t="s">
        <v>64</v>
      </c>
      <c r="BN2" s="39" t="s">
        <v>123</v>
      </c>
      <c r="BO2" s="125" t="s">
        <v>125</v>
      </c>
      <c r="BP2" s="125" t="s">
        <v>128</v>
      </c>
      <c r="BQ2" s="125" t="s">
        <v>129</v>
      </c>
      <c r="BR2" s="131" t="s">
        <v>132</v>
      </c>
      <c r="BS2" s="131" t="s">
        <v>134</v>
      </c>
      <c r="BT2" s="131" t="s">
        <v>135</v>
      </c>
      <c r="BU2" s="131" t="s">
        <v>142</v>
      </c>
      <c r="BV2" s="131" t="s">
        <v>143</v>
      </c>
      <c r="BW2" s="131" t="s">
        <v>152</v>
      </c>
      <c r="BX2" s="131" t="s">
        <v>154</v>
      </c>
    </row>
    <row r="3" spans="1:76" ht="15" customHeight="1" x14ac:dyDescent="0.2">
      <c r="A3" s="41" t="s">
        <v>65</v>
      </c>
      <c r="B3" s="42">
        <v>1998.6559167275816</v>
      </c>
      <c r="C3" s="42">
        <v>1800.8205379799158</v>
      </c>
      <c r="D3" s="42">
        <v>1179.6427988059713</v>
      </c>
      <c r="E3" s="42">
        <v>1403.8445870323919</v>
      </c>
      <c r="F3" s="42">
        <v>2118.7837599255868</v>
      </c>
      <c r="G3" s="42">
        <v>1668.5626478054351</v>
      </c>
      <c r="H3" s="42">
        <v>1236.1438824995562</v>
      </c>
      <c r="I3" s="42">
        <v>1611.2223367939421</v>
      </c>
      <c r="J3" s="42">
        <v>2332.9224141249638</v>
      </c>
      <c r="K3" s="42">
        <v>2025.1348927856034</v>
      </c>
      <c r="L3" s="42">
        <v>1240.7579028955915</v>
      </c>
      <c r="M3" s="42">
        <v>1766.883265591136</v>
      </c>
      <c r="N3" s="42">
        <v>2840.1197799944671</v>
      </c>
      <c r="O3" s="42">
        <v>1837.3616931052329</v>
      </c>
      <c r="P3" s="42">
        <v>1004.5897375460266</v>
      </c>
      <c r="Q3" s="42">
        <v>1364.1626424256119</v>
      </c>
      <c r="R3" s="42">
        <v>2592.1231841186645</v>
      </c>
      <c r="S3" s="42">
        <v>2371.8442250096418</v>
      </c>
      <c r="T3" s="42">
        <v>1122.4825401645126</v>
      </c>
      <c r="U3" s="42">
        <v>1513.8848406167497</v>
      </c>
      <c r="V3" s="42">
        <v>2688.5941329857897</v>
      </c>
      <c r="W3" s="42">
        <v>2481.2193364265586</v>
      </c>
      <c r="X3" s="42">
        <v>1258.5926775600835</v>
      </c>
      <c r="Y3" s="42">
        <v>1770.2372885887751</v>
      </c>
      <c r="Z3" s="42">
        <v>2676.773804259597</v>
      </c>
      <c r="AA3" s="42">
        <v>2484.5890550458894</v>
      </c>
      <c r="AB3" s="42">
        <v>1146.008384000196</v>
      </c>
      <c r="AC3" s="42">
        <v>1625.4270831802671</v>
      </c>
      <c r="AD3" s="42">
        <v>2545.6137046817153</v>
      </c>
      <c r="AE3" s="42">
        <v>2564.7928630743659</v>
      </c>
      <c r="AF3" s="42">
        <v>1286.9671069470476</v>
      </c>
      <c r="AG3" s="42">
        <v>1634.0123064062795</v>
      </c>
      <c r="AH3" s="42">
        <v>2803.6479984615589</v>
      </c>
      <c r="AI3" s="42">
        <v>2551.5934334812487</v>
      </c>
      <c r="AJ3" s="42">
        <v>1217.2670866123417</v>
      </c>
      <c r="AK3" s="42">
        <v>2037.3824814448517</v>
      </c>
      <c r="AL3" s="42">
        <v>3003.0425762663031</v>
      </c>
      <c r="AM3" s="42">
        <v>2392.4936820337084</v>
      </c>
      <c r="AN3" s="42">
        <v>1589.7653154596892</v>
      </c>
      <c r="AO3" s="42">
        <v>2402.1744262403017</v>
      </c>
      <c r="AP3" s="42">
        <v>2464.6572625358781</v>
      </c>
      <c r="AQ3" s="42">
        <v>2105.8345428739672</v>
      </c>
      <c r="AR3" s="42">
        <v>1490.5196115363326</v>
      </c>
      <c r="AS3" s="42">
        <v>1873.1960871986314</v>
      </c>
      <c r="AT3" s="42">
        <v>1949.8335881977262</v>
      </c>
      <c r="AU3" s="42">
        <v>1710.2038721495421</v>
      </c>
      <c r="AV3" s="42">
        <v>1574.9245288285401</v>
      </c>
      <c r="AW3" s="42">
        <v>1304.2546338346833</v>
      </c>
      <c r="AX3" s="42">
        <v>1515.3166547422343</v>
      </c>
      <c r="AY3" s="42">
        <v>1317.0750955948176</v>
      </c>
      <c r="AZ3" s="42">
        <v>1495.2633573802909</v>
      </c>
      <c r="BA3" s="42">
        <v>2083.5888432396009</v>
      </c>
      <c r="BB3" s="42">
        <v>2423.1885063932741</v>
      </c>
      <c r="BC3" s="42">
        <v>1797.9945665010434</v>
      </c>
      <c r="BD3" s="42">
        <v>1555.8534830365029</v>
      </c>
      <c r="BE3" s="42">
        <v>1940.6389639770518</v>
      </c>
      <c r="BF3" s="42">
        <v>2355.9211574962674</v>
      </c>
      <c r="BG3" s="42">
        <v>1562.5245009502896</v>
      </c>
      <c r="BH3" s="42">
        <v>1607.2317039760053</v>
      </c>
      <c r="BI3" s="42">
        <v>1697.68882767521</v>
      </c>
      <c r="BJ3" s="42">
        <v>1868.9707719040737</v>
      </c>
      <c r="BK3" s="42">
        <v>1547.681267119548</v>
      </c>
      <c r="BL3" s="42">
        <v>1452.0113937923932</v>
      </c>
      <c r="BM3" s="42">
        <v>1801.0190660406763</v>
      </c>
      <c r="BN3" s="42">
        <v>1912.1807963287763</v>
      </c>
      <c r="BO3" s="42">
        <v>1340.2910078220941</v>
      </c>
      <c r="BP3" s="42">
        <v>1487.0517277000633</v>
      </c>
      <c r="BQ3" s="42">
        <v>1674.7071912420001</v>
      </c>
      <c r="BR3" s="42">
        <v>2401.6878758147636</v>
      </c>
      <c r="BS3" s="42">
        <v>1292.6591683273555</v>
      </c>
      <c r="BT3" s="42">
        <v>1747.120491855085</v>
      </c>
      <c r="BU3" s="42">
        <v>1652.5927318584152</v>
      </c>
      <c r="BV3" s="42">
        <v>3019.9594910807828</v>
      </c>
      <c r="BW3" s="42">
        <v>1445.3752128843614</v>
      </c>
      <c r="BX3" s="42">
        <v>1476.9883849940397</v>
      </c>
    </row>
    <row r="4" spans="1:76" ht="15" customHeight="1" x14ac:dyDescent="0.2">
      <c r="A4" s="44" t="s">
        <v>117</v>
      </c>
      <c r="B4" s="45">
        <v>400.81974407367392</v>
      </c>
      <c r="C4" s="45">
        <v>454.39381493835333</v>
      </c>
      <c r="D4" s="45">
        <v>509.05542284754682</v>
      </c>
      <c r="E4" s="45">
        <v>379.50369508390247</v>
      </c>
      <c r="F4" s="45">
        <v>358.06600770763578</v>
      </c>
      <c r="G4" s="45">
        <v>368.40109435532355</v>
      </c>
      <c r="H4" s="45">
        <v>316.11743326560628</v>
      </c>
      <c r="I4" s="45">
        <v>325.4160664502395</v>
      </c>
      <c r="J4" s="45">
        <v>406.61992309415422</v>
      </c>
      <c r="K4" s="45">
        <v>483.60643968420288</v>
      </c>
      <c r="L4" s="45">
        <v>520.50088988575271</v>
      </c>
      <c r="M4" s="45">
        <v>504.63550661952377</v>
      </c>
      <c r="N4" s="45">
        <v>454.61671029830001</v>
      </c>
      <c r="O4" s="45">
        <v>508.44553195352643</v>
      </c>
      <c r="P4" s="45">
        <v>561.62352756057533</v>
      </c>
      <c r="Q4" s="45">
        <v>462.38935101149798</v>
      </c>
      <c r="R4" s="45">
        <v>283.49173228936309</v>
      </c>
      <c r="S4" s="45">
        <v>317.70585538792227</v>
      </c>
      <c r="T4" s="45">
        <v>316.5808009667046</v>
      </c>
      <c r="U4" s="45">
        <v>417.84079348062318</v>
      </c>
      <c r="V4" s="45">
        <v>392.85308397848911</v>
      </c>
      <c r="W4" s="45">
        <v>492.80725701399314</v>
      </c>
      <c r="X4" s="45">
        <v>504.50394591563986</v>
      </c>
      <c r="Y4" s="45">
        <v>379.74023187555912</v>
      </c>
      <c r="Z4" s="45">
        <v>477.36538776163087</v>
      </c>
      <c r="AA4" s="45">
        <v>534.62289431552006</v>
      </c>
      <c r="AB4" s="45">
        <v>583.37495416531146</v>
      </c>
      <c r="AC4" s="45">
        <v>555.32015215182719</v>
      </c>
      <c r="AD4" s="45">
        <v>455.96091838124903</v>
      </c>
      <c r="AE4" s="45">
        <v>553.30121711079778</v>
      </c>
      <c r="AF4" s="45">
        <v>618.00471410040791</v>
      </c>
      <c r="AG4" s="45">
        <v>532.9475340404623</v>
      </c>
      <c r="AH4" s="45">
        <v>474.09335645785831</v>
      </c>
      <c r="AI4" s="45">
        <v>563.67184421464265</v>
      </c>
      <c r="AJ4" s="45">
        <v>721.21147024740822</v>
      </c>
      <c r="AK4" s="45">
        <v>775.83532908008897</v>
      </c>
      <c r="AL4" s="45">
        <v>506.89795990131711</v>
      </c>
      <c r="AM4" s="45">
        <v>524.85483538134474</v>
      </c>
      <c r="AN4" s="45">
        <v>993.92741056590012</v>
      </c>
      <c r="AO4" s="45">
        <v>485.64379415143577</v>
      </c>
      <c r="AP4" s="45">
        <v>615.86584611143633</v>
      </c>
      <c r="AQ4" s="45">
        <v>526.37675887250828</v>
      </c>
      <c r="AR4" s="45">
        <v>734.68120021693778</v>
      </c>
      <c r="AS4" s="45">
        <v>599.29976261589547</v>
      </c>
      <c r="AT4" s="45">
        <v>565.84922971439141</v>
      </c>
      <c r="AU4" s="45">
        <v>464.06512885362957</v>
      </c>
      <c r="AV4" s="45">
        <v>885.45883350809902</v>
      </c>
      <c r="AW4" s="45">
        <v>569.83056036204027</v>
      </c>
      <c r="AX4" s="45">
        <v>652.96812938302924</v>
      </c>
      <c r="AY4" s="45">
        <v>661.46720620692929</v>
      </c>
      <c r="AZ4" s="45">
        <v>734.64814939315852</v>
      </c>
      <c r="BA4" s="45">
        <v>522.01981593692074</v>
      </c>
      <c r="BB4" s="45">
        <v>671.42832283756331</v>
      </c>
      <c r="BC4" s="45">
        <v>542.20718330827378</v>
      </c>
      <c r="BD4" s="45">
        <v>831.39433850851321</v>
      </c>
      <c r="BE4" s="45">
        <v>460.57798079323652</v>
      </c>
      <c r="BF4" s="45">
        <v>470.09324925454951</v>
      </c>
      <c r="BG4" s="45">
        <v>555.30146968139684</v>
      </c>
      <c r="BH4" s="45">
        <v>833.84613118561458</v>
      </c>
      <c r="BI4" s="45">
        <v>428.73412591430696</v>
      </c>
      <c r="BJ4" s="45">
        <v>547.33786894981165</v>
      </c>
      <c r="BK4" s="45">
        <v>573.32258011334727</v>
      </c>
      <c r="BL4" s="45">
        <v>666.91330933819575</v>
      </c>
      <c r="BM4" s="45">
        <v>421.67998952028347</v>
      </c>
      <c r="BN4" s="45">
        <v>570.16824751170361</v>
      </c>
      <c r="BO4" s="45">
        <v>609.34107026366667</v>
      </c>
      <c r="BP4" s="45">
        <v>534.29092435551991</v>
      </c>
      <c r="BQ4" s="45">
        <v>507.14005046129552</v>
      </c>
      <c r="BR4" s="45">
        <v>588.88020659938434</v>
      </c>
      <c r="BS4" s="45">
        <v>536.10055230147668</v>
      </c>
      <c r="BT4" s="45">
        <v>548.92562349636432</v>
      </c>
      <c r="BU4" s="45">
        <v>495.02815705808308</v>
      </c>
      <c r="BV4" s="45">
        <v>483.21946486482142</v>
      </c>
      <c r="BW4" s="45">
        <v>645.81499663190345</v>
      </c>
      <c r="BX4" s="45">
        <v>557.34130274828465</v>
      </c>
    </row>
    <row r="5" spans="1:76" ht="15" customHeight="1" x14ac:dyDescent="0.2">
      <c r="A5" s="46" t="s">
        <v>66</v>
      </c>
      <c r="B5" s="47">
        <v>235.23640073915021</v>
      </c>
      <c r="C5" s="47">
        <v>316.25634222197857</v>
      </c>
      <c r="D5" s="47">
        <v>273.17005459656855</v>
      </c>
      <c r="E5" s="47">
        <v>350.48470700213687</v>
      </c>
      <c r="F5" s="47">
        <v>347.94667456303853</v>
      </c>
      <c r="G5" s="47">
        <v>345.02931229878106</v>
      </c>
      <c r="H5" s="47">
        <v>341.90965507067096</v>
      </c>
      <c r="I5" s="47">
        <v>525.31088948519243</v>
      </c>
      <c r="J5" s="47">
        <v>293.60634985042088</v>
      </c>
      <c r="K5" s="47">
        <v>276.07246169504924</v>
      </c>
      <c r="L5" s="47">
        <v>287.63725487484032</v>
      </c>
      <c r="M5" s="47">
        <v>214.37943382750623</v>
      </c>
      <c r="N5" s="47">
        <v>219.05542734687972</v>
      </c>
      <c r="O5" s="47">
        <v>290.08682109668013</v>
      </c>
      <c r="P5" s="47">
        <v>275.01351350459692</v>
      </c>
      <c r="Q5" s="47">
        <v>238.79874988154785</v>
      </c>
      <c r="R5" s="47">
        <v>228.95201360125677</v>
      </c>
      <c r="S5" s="47">
        <v>247.00075617863689</v>
      </c>
      <c r="T5" s="47">
        <v>213.04341585737251</v>
      </c>
      <c r="U5" s="47">
        <v>187.93612284566635</v>
      </c>
      <c r="V5" s="47">
        <v>147.24294409157883</v>
      </c>
      <c r="W5" s="47">
        <v>125.79680460372698</v>
      </c>
      <c r="X5" s="47">
        <v>150.65754744640529</v>
      </c>
      <c r="Y5" s="47">
        <v>148.13527215865705</v>
      </c>
      <c r="Z5" s="47">
        <v>119.99063879205139</v>
      </c>
      <c r="AA5" s="47">
        <v>181.027721709807</v>
      </c>
      <c r="AB5" s="47">
        <v>197.57148745285019</v>
      </c>
      <c r="AC5" s="47">
        <v>187.16640530395949</v>
      </c>
      <c r="AD5" s="47">
        <v>166.04744009186638</v>
      </c>
      <c r="AE5" s="47">
        <v>203.80071694761557</v>
      </c>
      <c r="AF5" s="47">
        <v>196.63054162958008</v>
      </c>
      <c r="AG5" s="47">
        <v>164.83432226424267</v>
      </c>
      <c r="AH5" s="47">
        <v>152.82257821223575</v>
      </c>
      <c r="AI5" s="47">
        <v>152.06907243940273</v>
      </c>
      <c r="AJ5" s="47">
        <v>107.25942372883239</v>
      </c>
      <c r="AK5" s="47">
        <v>105.17992561952916</v>
      </c>
      <c r="AL5" s="47">
        <v>94.567198248933423</v>
      </c>
      <c r="AM5" s="47">
        <v>115.61784384283403</v>
      </c>
      <c r="AN5" s="47">
        <v>145.39476755140089</v>
      </c>
      <c r="AO5" s="47">
        <v>114.92719035683189</v>
      </c>
      <c r="AP5" s="47">
        <v>150.29434920153787</v>
      </c>
      <c r="AQ5" s="47">
        <v>123.65473688695491</v>
      </c>
      <c r="AR5" s="47">
        <v>126.83060717342892</v>
      </c>
      <c r="AS5" s="47">
        <v>109.53756377464798</v>
      </c>
      <c r="AT5" s="47">
        <v>104.29598916124786</v>
      </c>
      <c r="AU5" s="47">
        <v>140.30479873942616</v>
      </c>
      <c r="AV5" s="47">
        <v>162.68821623873461</v>
      </c>
      <c r="AW5" s="47">
        <v>117.24948244539391</v>
      </c>
      <c r="AX5" s="47">
        <v>141.76320228156226</v>
      </c>
      <c r="AY5" s="47">
        <v>142.09855146105306</v>
      </c>
      <c r="AZ5" s="47">
        <v>158.99922685708492</v>
      </c>
      <c r="BA5" s="47">
        <v>144.36425503290209</v>
      </c>
      <c r="BB5" s="47">
        <v>126.00786310554982</v>
      </c>
      <c r="BC5" s="47">
        <v>80.278935567777381</v>
      </c>
      <c r="BD5" s="47">
        <v>151.00745323396367</v>
      </c>
      <c r="BE5" s="47">
        <v>125.05634034870958</v>
      </c>
      <c r="BF5" s="47">
        <v>110.64040974973203</v>
      </c>
      <c r="BG5" s="47">
        <v>145.1461660508547</v>
      </c>
      <c r="BH5" s="47">
        <v>134.60096356488046</v>
      </c>
      <c r="BI5" s="47">
        <v>132.03895973627306</v>
      </c>
      <c r="BJ5" s="47">
        <v>123.6242496442282</v>
      </c>
      <c r="BK5" s="47">
        <v>135.42803713396373</v>
      </c>
      <c r="BL5" s="47">
        <v>137.59387619104243</v>
      </c>
      <c r="BM5" s="47">
        <v>98.423324506408861</v>
      </c>
      <c r="BN5" s="47">
        <v>106.95806581428339</v>
      </c>
      <c r="BO5" s="47">
        <v>100.42714656592871</v>
      </c>
      <c r="BP5" s="47">
        <v>75.301660106310294</v>
      </c>
      <c r="BQ5" s="47">
        <v>75.721456316676409</v>
      </c>
      <c r="BR5" s="47">
        <v>84.679324727027151</v>
      </c>
      <c r="BS5" s="47">
        <v>77.947851739783417</v>
      </c>
      <c r="BT5" s="47">
        <v>102.64109852441752</v>
      </c>
      <c r="BU5" s="47">
        <v>93.103959321034097</v>
      </c>
      <c r="BV5" s="47">
        <v>101.67968857484767</v>
      </c>
      <c r="BW5" s="47">
        <v>97.610944415051293</v>
      </c>
      <c r="BX5" s="47">
        <v>120.76105470290551</v>
      </c>
    </row>
    <row r="6" spans="1:76" ht="15" customHeight="1" x14ac:dyDescent="0.2">
      <c r="A6" s="44" t="s">
        <v>119</v>
      </c>
      <c r="B6" s="45">
        <v>1664.0089575686636</v>
      </c>
      <c r="C6" s="45">
        <v>1656.6819095210774</v>
      </c>
      <c r="D6" s="45">
        <v>1770.5319789949017</v>
      </c>
      <c r="E6" s="45">
        <v>1618.7912611521417</v>
      </c>
      <c r="F6" s="45">
        <v>1802.0154715200447</v>
      </c>
      <c r="G6" s="45">
        <v>1806.99958566382</v>
      </c>
      <c r="H6" s="45">
        <v>1903.5964450444792</v>
      </c>
      <c r="I6" s="45">
        <v>1992.7470867244281</v>
      </c>
      <c r="J6" s="45">
        <v>1549.5886531726919</v>
      </c>
      <c r="K6" s="45">
        <v>2021.9818539511059</v>
      </c>
      <c r="L6" s="45">
        <v>2072.6330041650003</v>
      </c>
      <c r="M6" s="45">
        <v>1803.6455082336163</v>
      </c>
      <c r="N6" s="45">
        <v>1766.5191899694726</v>
      </c>
      <c r="O6" s="45">
        <v>2289.8527301294966</v>
      </c>
      <c r="P6" s="45">
        <v>2184.2704740125832</v>
      </c>
      <c r="Q6" s="45">
        <v>1928.9533250042678</v>
      </c>
      <c r="R6" s="45">
        <v>1967.9787652648893</v>
      </c>
      <c r="S6" s="45">
        <v>2137.0421103567619</v>
      </c>
      <c r="T6" s="45">
        <v>2225.2782911422923</v>
      </c>
      <c r="U6" s="45">
        <v>2186.9723109406696</v>
      </c>
      <c r="V6" s="45">
        <v>1984.6577516694961</v>
      </c>
      <c r="W6" s="45">
        <v>1995.1812970012727</v>
      </c>
      <c r="X6" s="45">
        <v>2168.6851742456588</v>
      </c>
      <c r="Y6" s="45">
        <v>2169.3526954872027</v>
      </c>
      <c r="Z6" s="45">
        <v>1767.4110941117106</v>
      </c>
      <c r="AA6" s="45">
        <v>2068.9662835442182</v>
      </c>
      <c r="AB6" s="45">
        <v>2549.7630384112099</v>
      </c>
      <c r="AC6" s="45">
        <v>2297.7139315043833</v>
      </c>
      <c r="AD6" s="45">
        <v>1873.791458641047</v>
      </c>
      <c r="AE6" s="45">
        <v>2000.921266991872</v>
      </c>
      <c r="AF6" s="45">
        <v>2674.3394025918456</v>
      </c>
      <c r="AG6" s="45">
        <v>2303.07512067987</v>
      </c>
      <c r="AH6" s="45">
        <v>1816.7391147191813</v>
      </c>
      <c r="AI6" s="45">
        <v>1946.8270366149088</v>
      </c>
      <c r="AJ6" s="45">
        <v>2567.8061255789776</v>
      </c>
      <c r="AK6" s="45">
        <v>2263.1787230869268</v>
      </c>
      <c r="AL6" s="45">
        <v>2118.5935347690738</v>
      </c>
      <c r="AM6" s="45">
        <v>2270.5832160804443</v>
      </c>
      <c r="AN6" s="45">
        <v>2381.995871464459</v>
      </c>
      <c r="AO6" s="45">
        <v>2473.4853776860159</v>
      </c>
      <c r="AP6" s="45">
        <v>2358.6597542536792</v>
      </c>
      <c r="AQ6" s="45">
        <v>2649.3476040786168</v>
      </c>
      <c r="AR6" s="45">
        <v>2173.5483658130152</v>
      </c>
      <c r="AS6" s="45">
        <v>2212.0740131294042</v>
      </c>
      <c r="AT6" s="45">
        <v>2085.8711181492986</v>
      </c>
      <c r="AU6" s="45">
        <v>2452.833889124814</v>
      </c>
      <c r="AV6" s="45">
        <v>2635.8154197174081</v>
      </c>
      <c r="AW6" s="45">
        <v>2842.7179474640957</v>
      </c>
      <c r="AX6" s="45">
        <v>2132.3338773953346</v>
      </c>
      <c r="AY6" s="45">
        <v>2694.809127312692</v>
      </c>
      <c r="AZ6" s="45">
        <v>2735.2867836575851</v>
      </c>
      <c r="BA6" s="45">
        <v>2725.6731155065113</v>
      </c>
      <c r="BB6" s="45">
        <v>2239.7536470704181</v>
      </c>
      <c r="BC6" s="45">
        <v>1581.158309472424</v>
      </c>
      <c r="BD6" s="45">
        <v>2028.3258636724618</v>
      </c>
      <c r="BE6" s="45">
        <v>2415.5300451120156</v>
      </c>
      <c r="BF6" s="45">
        <v>1830.9988837812537</v>
      </c>
      <c r="BG6" s="45">
        <v>2440.4051363055528</v>
      </c>
      <c r="BH6" s="45">
        <v>2496.0806724821241</v>
      </c>
      <c r="BI6" s="45">
        <v>2677.428598836475</v>
      </c>
      <c r="BJ6" s="45">
        <v>2153.0006132317353</v>
      </c>
      <c r="BK6" s="45">
        <v>2430.9632285887719</v>
      </c>
      <c r="BL6" s="45">
        <v>2397.0743252252573</v>
      </c>
      <c r="BM6" s="45">
        <v>2684.7886669875356</v>
      </c>
      <c r="BN6" s="45">
        <v>2495.9520491275975</v>
      </c>
      <c r="BO6" s="45">
        <v>2746.6325641114968</v>
      </c>
      <c r="BP6" s="45">
        <v>2753.7581421512145</v>
      </c>
      <c r="BQ6" s="45">
        <v>2663.850689862742</v>
      </c>
      <c r="BR6" s="45">
        <v>2851.4697127100394</v>
      </c>
      <c r="BS6" s="45">
        <v>2863.8125999454583</v>
      </c>
      <c r="BT6" s="45">
        <v>2777.4648575902811</v>
      </c>
      <c r="BU6" s="45">
        <v>2991.1098537310272</v>
      </c>
      <c r="BV6" s="45">
        <v>2760.7281015122221</v>
      </c>
      <c r="BW6" s="45">
        <v>2863.6472922973203</v>
      </c>
      <c r="BX6" s="45">
        <v>3200.3905358246793</v>
      </c>
    </row>
    <row r="7" spans="1:76" ht="15" customHeight="1" x14ac:dyDescent="0.2">
      <c r="A7" s="46" t="s">
        <v>67</v>
      </c>
      <c r="B7" s="47">
        <v>300.1262741225728</v>
      </c>
      <c r="C7" s="47">
        <v>299.93555054798145</v>
      </c>
      <c r="D7" s="47">
        <v>242.6377195354759</v>
      </c>
      <c r="E7" s="47">
        <v>304.0141103322548</v>
      </c>
      <c r="F7" s="47">
        <v>332.6562130998181</v>
      </c>
      <c r="G7" s="47">
        <v>357.58759040499979</v>
      </c>
      <c r="H7" s="47">
        <v>422.83577733227554</v>
      </c>
      <c r="I7" s="47">
        <v>493.24864508633027</v>
      </c>
      <c r="J7" s="47">
        <v>419.32290090126378</v>
      </c>
      <c r="K7" s="47">
        <v>421.27013147239433</v>
      </c>
      <c r="L7" s="47">
        <v>486.34898797485852</v>
      </c>
      <c r="M7" s="47">
        <v>491.05837202855895</v>
      </c>
      <c r="N7" s="47">
        <v>477.62254822442384</v>
      </c>
      <c r="O7" s="47">
        <v>533.89456331868246</v>
      </c>
      <c r="P7" s="47">
        <v>524.43956584772366</v>
      </c>
      <c r="Q7" s="47">
        <v>498.45872051854002</v>
      </c>
      <c r="R7" s="47">
        <v>451.74961774946422</v>
      </c>
      <c r="S7" s="47">
        <v>454.23218779061443</v>
      </c>
      <c r="T7" s="47">
        <v>499.11254590857726</v>
      </c>
      <c r="U7" s="47">
        <v>553.38309875383652</v>
      </c>
      <c r="V7" s="47">
        <v>640.60280245012223</v>
      </c>
      <c r="W7" s="47">
        <v>776.93312638030432</v>
      </c>
      <c r="X7" s="47">
        <v>819.75396437422728</v>
      </c>
      <c r="Y7" s="47">
        <v>883.83346562195402</v>
      </c>
      <c r="Z7" s="47">
        <v>781.44570996497305</v>
      </c>
      <c r="AA7" s="47">
        <v>875.61627796893902</v>
      </c>
      <c r="AB7" s="47">
        <v>898.37050814374629</v>
      </c>
      <c r="AC7" s="47">
        <v>914.39310770450732</v>
      </c>
      <c r="AD7" s="47">
        <v>600.56551628922637</v>
      </c>
      <c r="AE7" s="47">
        <v>900.37756951773804</v>
      </c>
      <c r="AF7" s="47">
        <v>937.22255995193859</v>
      </c>
      <c r="AG7" s="47">
        <v>1096.5648374419668</v>
      </c>
      <c r="AH7" s="47">
        <v>965.67569396238684</v>
      </c>
      <c r="AI7" s="47">
        <v>1270.0561381056336</v>
      </c>
      <c r="AJ7" s="47">
        <v>1351.254402412377</v>
      </c>
      <c r="AK7" s="47">
        <v>1331.7077655196013</v>
      </c>
      <c r="AL7" s="47">
        <v>1097.2832726818256</v>
      </c>
      <c r="AM7" s="47">
        <v>1098.98754732968</v>
      </c>
      <c r="AN7" s="47">
        <v>1029.5786064656063</v>
      </c>
      <c r="AO7" s="47">
        <v>1042.5155735228873</v>
      </c>
      <c r="AP7" s="47">
        <v>1029.1397745303072</v>
      </c>
      <c r="AQ7" s="47">
        <v>1043.1849708632346</v>
      </c>
      <c r="AR7" s="47">
        <v>1082.7076693213737</v>
      </c>
      <c r="AS7" s="47">
        <v>1208.8678703335906</v>
      </c>
      <c r="AT7" s="47">
        <v>1040.2214011676729</v>
      </c>
      <c r="AU7" s="47">
        <v>1124.1737732127885</v>
      </c>
      <c r="AV7" s="47">
        <v>1161.6974255458385</v>
      </c>
      <c r="AW7" s="47">
        <v>1212.242906227832</v>
      </c>
      <c r="AX7" s="47">
        <v>961.17284450101636</v>
      </c>
      <c r="AY7" s="47">
        <v>975.36798855174845</v>
      </c>
      <c r="AZ7" s="47">
        <v>1042.1076825383341</v>
      </c>
      <c r="BA7" s="47">
        <v>1006.5561530118729</v>
      </c>
      <c r="BB7" s="47">
        <v>925.53580229618785</v>
      </c>
      <c r="BC7" s="47">
        <v>836.36215266651084</v>
      </c>
      <c r="BD7" s="47">
        <v>824.27440340064459</v>
      </c>
      <c r="BE7" s="47">
        <v>827.91406479431248</v>
      </c>
      <c r="BF7" s="47">
        <v>810.71829468005842</v>
      </c>
      <c r="BG7" s="47">
        <v>913.92254567880275</v>
      </c>
      <c r="BH7" s="47">
        <v>962.36590880549772</v>
      </c>
      <c r="BI7" s="47">
        <v>1164.6940687289307</v>
      </c>
      <c r="BJ7" s="47">
        <v>1224.7764111256308</v>
      </c>
      <c r="BK7" s="47">
        <v>1327.5997756950287</v>
      </c>
      <c r="BL7" s="47">
        <v>1435.9045718548066</v>
      </c>
      <c r="BM7" s="47">
        <v>1563.1457491488509</v>
      </c>
      <c r="BN7" s="47">
        <v>1220.2059362480575</v>
      </c>
      <c r="BO7" s="47">
        <v>1328.8856126653977</v>
      </c>
      <c r="BP7" s="47">
        <v>1353.8589974310225</v>
      </c>
      <c r="BQ7" s="47">
        <v>1409.1135194243618</v>
      </c>
      <c r="BR7" s="47">
        <v>1263.9455582538112</v>
      </c>
      <c r="BS7" s="47">
        <v>1368.8171270274529</v>
      </c>
      <c r="BT7" s="47">
        <v>1304.8420340214295</v>
      </c>
      <c r="BU7" s="47">
        <v>1431.6101800346639</v>
      </c>
      <c r="BV7" s="47">
        <v>1306.8661415205354</v>
      </c>
      <c r="BW7" s="47">
        <v>1318.3657502686526</v>
      </c>
      <c r="BX7" s="47">
        <v>1318.1557979721647</v>
      </c>
    </row>
    <row r="8" spans="1:76" ht="15" customHeight="1" x14ac:dyDescent="0.2">
      <c r="A8" s="44" t="s">
        <v>68</v>
      </c>
      <c r="B8" s="45">
        <v>3057.022739902236</v>
      </c>
      <c r="C8" s="45">
        <v>4013.1546993230199</v>
      </c>
      <c r="D8" s="45">
        <v>3309.0896637517121</v>
      </c>
      <c r="E8" s="45">
        <v>3940.6042211036638</v>
      </c>
      <c r="F8" s="45">
        <v>3679.8517568719849</v>
      </c>
      <c r="G8" s="45">
        <v>3569.186831511146</v>
      </c>
      <c r="H8" s="45">
        <v>3658.2594773772698</v>
      </c>
      <c r="I8" s="45">
        <v>6150.1060730665586</v>
      </c>
      <c r="J8" s="45">
        <v>3973.8957275943098</v>
      </c>
      <c r="K8" s="45">
        <v>4096.7798066798805</v>
      </c>
      <c r="L8" s="45">
        <v>4433.446493501272</v>
      </c>
      <c r="M8" s="45">
        <v>3248.1304573310172</v>
      </c>
      <c r="N8" s="45">
        <v>3102.8207484434456</v>
      </c>
      <c r="O8" s="45">
        <v>3946.6177964765875</v>
      </c>
      <c r="P8" s="45">
        <v>3700.2050091600231</v>
      </c>
      <c r="Q8" s="45">
        <v>3275.6014157188556</v>
      </c>
      <c r="R8" s="45">
        <v>3303.6348659172641</v>
      </c>
      <c r="S8" s="45">
        <v>3800.3623096421234</v>
      </c>
      <c r="T8" s="45">
        <v>3552.3756699856012</v>
      </c>
      <c r="U8" s="45">
        <v>3456.8326385492915</v>
      </c>
      <c r="V8" s="45">
        <v>3055.6638807796603</v>
      </c>
      <c r="W8" s="45">
        <v>2780.9493515124041</v>
      </c>
      <c r="X8" s="45">
        <v>3341.2873356398059</v>
      </c>
      <c r="Y8" s="45">
        <v>3096.2728410064201</v>
      </c>
      <c r="Z8" s="45">
        <v>2329.9912257175574</v>
      </c>
      <c r="AA8" s="45">
        <v>3305.6578966953516</v>
      </c>
      <c r="AB8" s="45">
        <v>3472.8611736962334</v>
      </c>
      <c r="AC8" s="45">
        <v>3230.7128002948734</v>
      </c>
      <c r="AD8" s="45">
        <v>2864.2101022740371</v>
      </c>
      <c r="AE8" s="45">
        <v>3574.1297733469587</v>
      </c>
      <c r="AF8" s="45">
        <v>3590.1260626490971</v>
      </c>
      <c r="AG8" s="45">
        <v>3219.0766947433854</v>
      </c>
      <c r="AH8" s="45">
        <v>3277.7808071096856</v>
      </c>
      <c r="AI8" s="45">
        <v>3427.8209354469186</v>
      </c>
      <c r="AJ8" s="45">
        <v>2424.8257033809441</v>
      </c>
      <c r="AK8" s="45">
        <v>2257.611554062446</v>
      </c>
      <c r="AL8" s="45">
        <v>1804.7421609315088</v>
      </c>
      <c r="AM8" s="45">
        <v>2017.3456742591666</v>
      </c>
      <c r="AN8" s="45">
        <v>2413.6676340845906</v>
      </c>
      <c r="AO8" s="45">
        <v>1894.8215307247233</v>
      </c>
      <c r="AP8" s="45">
        <v>2589.9595182398934</v>
      </c>
      <c r="AQ8" s="45">
        <v>2175.5251286086486</v>
      </c>
      <c r="AR8" s="45">
        <v>2242.3722802236061</v>
      </c>
      <c r="AS8" s="45">
        <v>1919.2145811512578</v>
      </c>
      <c r="AT8" s="45">
        <v>1783.2955433529601</v>
      </c>
      <c r="AU8" s="45">
        <v>2375.5304786451507</v>
      </c>
      <c r="AV8" s="45">
        <v>2755.3725737083978</v>
      </c>
      <c r="AW8" s="45">
        <v>2004.7236307091769</v>
      </c>
      <c r="AX8" s="45">
        <v>2398.7135303516307</v>
      </c>
      <c r="AY8" s="45">
        <v>2418.240755185554</v>
      </c>
      <c r="AZ8" s="45">
        <v>2734.8892527798998</v>
      </c>
      <c r="BA8" s="45">
        <v>2526.9065678042211</v>
      </c>
      <c r="BB8" s="45">
        <v>2272.7243699897931</v>
      </c>
      <c r="BC8" s="45">
        <v>1435.093013316892</v>
      </c>
      <c r="BD8" s="45">
        <v>2616.7069380172343</v>
      </c>
      <c r="BE8" s="45">
        <v>2008.6496626404057</v>
      </c>
      <c r="BF8" s="45">
        <v>1581.6564742829651</v>
      </c>
      <c r="BG8" s="45">
        <v>1893.408233902298</v>
      </c>
      <c r="BH8" s="45">
        <v>1664.8106445685692</v>
      </c>
      <c r="BI8" s="45">
        <v>1612.0671951502359</v>
      </c>
      <c r="BJ8" s="45">
        <v>1556.9832455715814</v>
      </c>
      <c r="BK8" s="45">
        <v>1749.7946908839801</v>
      </c>
      <c r="BL8" s="45">
        <v>1804.1776347845716</v>
      </c>
      <c r="BM8" s="45">
        <v>1292.3580149947747</v>
      </c>
      <c r="BN8" s="45">
        <v>1741.2121576372472</v>
      </c>
      <c r="BO8" s="45">
        <v>1767.0037423289994</v>
      </c>
      <c r="BP8" s="45">
        <v>1375.3837124820295</v>
      </c>
      <c r="BQ8" s="45">
        <v>1389.7152246865758</v>
      </c>
      <c r="BR8" s="45">
        <v>1511.911919289611</v>
      </c>
      <c r="BS8" s="45">
        <v>1363.7381830916652</v>
      </c>
      <c r="BT8" s="45">
        <v>1774.0481080406526</v>
      </c>
      <c r="BU8" s="45">
        <v>1600.0153089287012</v>
      </c>
      <c r="BV8" s="45">
        <v>1748.5486935142362</v>
      </c>
      <c r="BW8" s="45">
        <v>1679.5816164369064</v>
      </c>
      <c r="BX8" s="45">
        <v>2078.7498672431698</v>
      </c>
    </row>
    <row r="9" spans="1:76" ht="15" customHeight="1" x14ac:dyDescent="0.2">
      <c r="A9" s="46" t="s">
        <v>69</v>
      </c>
      <c r="B9" s="47">
        <v>3720.4992085246085</v>
      </c>
      <c r="C9" s="47">
        <v>4308.7021574404425</v>
      </c>
      <c r="D9" s="47">
        <v>3859.7579516435944</v>
      </c>
      <c r="E9" s="47">
        <v>5205.045823616193</v>
      </c>
      <c r="F9" s="47">
        <v>3921.8258100676194</v>
      </c>
      <c r="G9" s="47">
        <v>3868.5668282422757</v>
      </c>
      <c r="H9" s="47">
        <v>4317.0581963651912</v>
      </c>
      <c r="I9" s="47">
        <v>4400.937166704085</v>
      </c>
      <c r="J9" s="47">
        <v>4606.5053536355754</v>
      </c>
      <c r="K9" s="47">
        <v>3920.7079017632095</v>
      </c>
      <c r="L9" s="47">
        <v>4227.4327362333379</v>
      </c>
      <c r="M9" s="47">
        <v>4680.8735273106022</v>
      </c>
      <c r="N9" s="47">
        <v>4370.9143898721377</v>
      </c>
      <c r="O9" s="47">
        <v>4547.0199562868338</v>
      </c>
      <c r="P9" s="47">
        <v>4415.4164586334873</v>
      </c>
      <c r="Q9" s="47">
        <v>4540.3952018400369</v>
      </c>
      <c r="R9" s="47">
        <v>4064.0842725023163</v>
      </c>
      <c r="S9" s="47">
        <v>4617.5802905416758</v>
      </c>
      <c r="T9" s="47">
        <v>4877.0378048554066</v>
      </c>
      <c r="U9" s="47">
        <v>4706.1733473644517</v>
      </c>
      <c r="V9" s="47">
        <v>4381.0609810338619</v>
      </c>
      <c r="W9" s="47">
        <v>4314.4450477616674</v>
      </c>
      <c r="X9" s="47">
        <v>4539.587900629831</v>
      </c>
      <c r="Y9" s="47">
        <v>4633.1447885961788</v>
      </c>
      <c r="Z9" s="47">
        <v>4164.0611844405958</v>
      </c>
      <c r="AA9" s="47">
        <v>3949.1546908957171</v>
      </c>
      <c r="AB9" s="47">
        <v>4197.1492248697941</v>
      </c>
      <c r="AC9" s="47">
        <v>4125.5124110932638</v>
      </c>
      <c r="AD9" s="47">
        <v>4230.0849818092156</v>
      </c>
      <c r="AE9" s="47">
        <v>3951.2348003374846</v>
      </c>
      <c r="AF9" s="47">
        <v>4186.5649865011655</v>
      </c>
      <c r="AG9" s="47">
        <v>4461.1701137998261</v>
      </c>
      <c r="AH9" s="47">
        <v>3706.0743038738292</v>
      </c>
      <c r="AI9" s="47">
        <v>3747.5260945651007</v>
      </c>
      <c r="AJ9" s="47">
        <v>3855.649139658934</v>
      </c>
      <c r="AK9" s="47">
        <v>3995.5004619021379</v>
      </c>
      <c r="AL9" s="47">
        <v>4063.8240927705533</v>
      </c>
      <c r="AM9" s="47">
        <v>4306.734323537481</v>
      </c>
      <c r="AN9" s="47">
        <v>4519.2123067721741</v>
      </c>
      <c r="AO9" s="47">
        <v>4836.8712769198</v>
      </c>
      <c r="AP9" s="47">
        <v>4716.2606429112084</v>
      </c>
      <c r="AQ9" s="47">
        <v>4615.3259666485374</v>
      </c>
      <c r="AR9" s="47">
        <v>4879.9462358318124</v>
      </c>
      <c r="AS9" s="47">
        <v>5302.1346978724714</v>
      </c>
      <c r="AT9" s="47">
        <v>5075.4825933283173</v>
      </c>
      <c r="AU9" s="47">
        <v>5117.1547408544629</v>
      </c>
      <c r="AV9" s="47">
        <v>5481.3935999229689</v>
      </c>
      <c r="AW9" s="47">
        <v>5778.623258436487</v>
      </c>
      <c r="AX9" s="47">
        <v>5398.7522388289599</v>
      </c>
      <c r="AY9" s="47">
        <v>5607.7297478070368</v>
      </c>
      <c r="AZ9" s="47">
        <v>6011.0015283981847</v>
      </c>
      <c r="BA9" s="47">
        <v>6535.3237890935334</v>
      </c>
      <c r="BB9" s="47">
        <v>5358.8427557477862</v>
      </c>
      <c r="BC9" s="47">
        <v>3083.8176719537764</v>
      </c>
      <c r="BD9" s="47">
        <v>4195.8208142210897</v>
      </c>
      <c r="BE9" s="47">
        <v>4538.5474093698595</v>
      </c>
      <c r="BF9" s="47">
        <v>4229.919030700662</v>
      </c>
      <c r="BG9" s="47">
        <v>4404.8919044937456</v>
      </c>
      <c r="BH9" s="47">
        <v>4766.48708957894</v>
      </c>
      <c r="BI9" s="47">
        <v>5308.3210688575109</v>
      </c>
      <c r="BJ9" s="47">
        <v>5363.133763319941</v>
      </c>
      <c r="BK9" s="47">
        <v>5916.0270882708719</v>
      </c>
      <c r="BL9" s="47">
        <v>6488.8964951081052</v>
      </c>
      <c r="BM9" s="47">
        <v>6338.9186023383281</v>
      </c>
      <c r="BN9" s="47">
        <v>5615.7273905348366</v>
      </c>
      <c r="BO9" s="47">
        <v>5178.7303146118911</v>
      </c>
      <c r="BP9" s="47">
        <v>6074.3865639531923</v>
      </c>
      <c r="BQ9" s="47">
        <v>6559.4940484456729</v>
      </c>
      <c r="BR9" s="47">
        <v>6251.9863994839752</v>
      </c>
      <c r="BS9" s="47">
        <v>5865.5587358530302</v>
      </c>
      <c r="BT9" s="47">
        <v>5887.9458025474551</v>
      </c>
      <c r="BU9" s="47">
        <v>6247.2362178851972</v>
      </c>
      <c r="BV9" s="47">
        <v>5791.8254163072206</v>
      </c>
      <c r="BW9" s="47">
        <v>5665.7548857884731</v>
      </c>
      <c r="BX9" s="47">
        <v>5895.4176142428905</v>
      </c>
    </row>
    <row r="10" spans="1:76" ht="15" customHeight="1" x14ac:dyDescent="0.2">
      <c r="A10" s="95" t="s">
        <v>120</v>
      </c>
      <c r="B10" s="45">
        <v>4091.1241929327525</v>
      </c>
      <c r="C10" s="45">
        <v>3641.918910719507</v>
      </c>
      <c r="D10" s="45">
        <v>4124.8217814852569</v>
      </c>
      <c r="E10" s="45">
        <v>4051.0832114071286</v>
      </c>
      <c r="F10" s="45">
        <v>4609.5229786836735</v>
      </c>
      <c r="G10" s="45">
        <v>3973.5613112499486</v>
      </c>
      <c r="H10" s="45">
        <v>4407.1573726646866</v>
      </c>
      <c r="I10" s="45">
        <v>4139.8507657470927</v>
      </c>
      <c r="J10" s="45">
        <v>3822.8265943366719</v>
      </c>
      <c r="K10" s="45">
        <v>3696.9244240228891</v>
      </c>
      <c r="L10" s="45">
        <v>4148.767101656058</v>
      </c>
      <c r="M10" s="45">
        <v>3988.3880921507116</v>
      </c>
      <c r="N10" s="45">
        <v>4667.7983939438127</v>
      </c>
      <c r="O10" s="45">
        <v>3871.105599564557</v>
      </c>
      <c r="P10" s="45">
        <v>4269.585668151929</v>
      </c>
      <c r="Q10" s="45">
        <v>4347.7687958959614</v>
      </c>
      <c r="R10" s="45">
        <v>3891.9295648760731</v>
      </c>
      <c r="S10" s="45">
        <v>3591.2149643608627</v>
      </c>
      <c r="T10" s="45">
        <v>3844.8264175912182</v>
      </c>
      <c r="U10" s="45">
        <v>3750.1233757879354</v>
      </c>
      <c r="V10" s="45">
        <v>3494.2664077798681</v>
      </c>
      <c r="W10" s="45">
        <v>3382.7770098530059</v>
      </c>
      <c r="X10" s="45">
        <v>3553.2570471342683</v>
      </c>
      <c r="Y10" s="45">
        <v>3698.2148222329361</v>
      </c>
      <c r="Z10" s="45">
        <v>3883.5504875263696</v>
      </c>
      <c r="AA10" s="45">
        <v>3694.4236464143733</v>
      </c>
      <c r="AB10" s="45">
        <v>3908.4861539051249</v>
      </c>
      <c r="AC10" s="45">
        <v>3844.6374773023622</v>
      </c>
      <c r="AD10" s="45">
        <v>3470.1156066611115</v>
      </c>
      <c r="AE10" s="45">
        <v>3271.5732976917666</v>
      </c>
      <c r="AF10" s="45">
        <v>3535.0808006570569</v>
      </c>
      <c r="AG10" s="45">
        <v>3413.10045598532</v>
      </c>
      <c r="AH10" s="45">
        <v>3371.0293323667606</v>
      </c>
      <c r="AI10" s="45">
        <v>3494.739894841035</v>
      </c>
      <c r="AJ10" s="45">
        <v>3807.2252729800152</v>
      </c>
      <c r="AK10" s="45">
        <v>3966.4034998121797</v>
      </c>
      <c r="AL10" s="45">
        <v>4697.2609551955857</v>
      </c>
      <c r="AM10" s="45">
        <v>5130.9485687867364</v>
      </c>
      <c r="AN10" s="45">
        <v>5148.7304650828573</v>
      </c>
      <c r="AO10" s="45">
        <v>5353.016010934819</v>
      </c>
      <c r="AP10" s="45">
        <v>5749.7486582517877</v>
      </c>
      <c r="AQ10" s="45">
        <v>5896.4089566258763</v>
      </c>
      <c r="AR10" s="45">
        <v>5804.4470381677593</v>
      </c>
      <c r="AS10" s="45">
        <v>6154.864862363891</v>
      </c>
      <c r="AT10" s="45">
        <v>6060.9019743611389</v>
      </c>
      <c r="AU10" s="45">
        <v>6302.1612413570365</v>
      </c>
      <c r="AV10" s="45">
        <v>5652.5676534520435</v>
      </c>
      <c r="AW10" s="45">
        <v>6279.2941428588847</v>
      </c>
      <c r="AX10" s="45">
        <v>6261.7069360407268</v>
      </c>
      <c r="AY10" s="45">
        <v>5984.4732089801755</v>
      </c>
      <c r="AZ10" s="45">
        <v>6348.7961177614998</v>
      </c>
      <c r="BA10" s="45">
        <v>6331.2347619737629</v>
      </c>
      <c r="BB10" s="45">
        <v>5560.770587518321</v>
      </c>
      <c r="BC10" s="45">
        <v>2708.378463675333</v>
      </c>
      <c r="BD10" s="45">
        <v>3267.3618949092483</v>
      </c>
      <c r="BE10" s="45">
        <v>4190.5135550191826</v>
      </c>
      <c r="BF10" s="45">
        <v>5137.9563357052575</v>
      </c>
      <c r="BG10" s="45">
        <v>5768.3959263252536</v>
      </c>
      <c r="BH10" s="45">
        <v>5897.8454963685863</v>
      </c>
      <c r="BI10" s="45">
        <v>6243.4300987321622</v>
      </c>
      <c r="BJ10" s="45">
        <v>5779.5740532910859</v>
      </c>
      <c r="BK10" s="45">
        <v>6035.1860691699803</v>
      </c>
      <c r="BL10" s="45">
        <v>6805.8133831809491</v>
      </c>
      <c r="BM10" s="45">
        <v>6603.5966521130204</v>
      </c>
      <c r="BN10" s="45">
        <v>5743.4298846822639</v>
      </c>
      <c r="BO10" s="45">
        <v>6141.271098193195</v>
      </c>
      <c r="BP10" s="45">
        <v>6611.6840706530029</v>
      </c>
      <c r="BQ10" s="45">
        <v>6941.9460912440964</v>
      </c>
      <c r="BR10" s="45">
        <v>7318.5889030992303</v>
      </c>
      <c r="BS10" s="45">
        <v>6996.4068159699409</v>
      </c>
      <c r="BT10" s="45">
        <v>6877.5474665813481</v>
      </c>
      <c r="BU10" s="45">
        <v>7266.3481694755565</v>
      </c>
      <c r="BV10" s="45">
        <v>7779.6274618670013</v>
      </c>
      <c r="BW10" s="45">
        <v>7546.6346123470521</v>
      </c>
      <c r="BX10" s="45">
        <v>7745.3289354526642</v>
      </c>
    </row>
    <row r="11" spans="1:76" ht="15" customHeight="1" x14ac:dyDescent="0.2">
      <c r="A11" s="46" t="s">
        <v>70</v>
      </c>
      <c r="B11" s="47">
        <v>2691.389781640913</v>
      </c>
      <c r="C11" s="47">
        <v>2721.289822716773</v>
      </c>
      <c r="D11" s="47">
        <v>2561.5508715298656</v>
      </c>
      <c r="E11" s="47">
        <v>2815.0822887959616</v>
      </c>
      <c r="F11" s="47">
        <v>3357.7203722936292</v>
      </c>
      <c r="G11" s="47">
        <v>2462.0844848874244</v>
      </c>
      <c r="H11" s="47">
        <v>2780.9955638721863</v>
      </c>
      <c r="I11" s="47">
        <v>3035.5391755044966</v>
      </c>
      <c r="J11" s="47">
        <v>3056.9349549551644</v>
      </c>
      <c r="K11" s="47">
        <v>2902.3430649398865</v>
      </c>
      <c r="L11" s="47">
        <v>2857.8524586091607</v>
      </c>
      <c r="M11" s="47">
        <v>2644.4705739349729</v>
      </c>
      <c r="N11" s="47">
        <v>2679.0079531140736</v>
      </c>
      <c r="O11" s="47">
        <v>2755.5359057117075</v>
      </c>
      <c r="P11" s="47">
        <v>2907.402267128612</v>
      </c>
      <c r="Q11" s="47">
        <v>2815.3784463820803</v>
      </c>
      <c r="R11" s="47">
        <v>2699.2158434374296</v>
      </c>
      <c r="S11" s="47">
        <v>2714.8756252112871</v>
      </c>
      <c r="T11" s="47">
        <v>4132.1322134309949</v>
      </c>
      <c r="U11" s="47">
        <v>4138.3361990019457</v>
      </c>
      <c r="V11" s="47">
        <v>3801.7252782588939</v>
      </c>
      <c r="W11" s="47">
        <v>3710.9180179508749</v>
      </c>
      <c r="X11" s="47">
        <v>4104.9676421870672</v>
      </c>
      <c r="Y11" s="47">
        <v>4246.5895640227745</v>
      </c>
      <c r="Z11" s="47">
        <v>5422.7991214641333</v>
      </c>
      <c r="AA11" s="47">
        <v>3290.1209585478377</v>
      </c>
      <c r="AB11" s="47">
        <v>3594.2312373733453</v>
      </c>
      <c r="AC11" s="47">
        <v>3968.0258662022879</v>
      </c>
      <c r="AD11" s="47">
        <v>4599.1265627778657</v>
      </c>
      <c r="AE11" s="47">
        <v>3084.9082706391277</v>
      </c>
      <c r="AF11" s="47">
        <v>3204.1560457113428</v>
      </c>
      <c r="AG11" s="47">
        <v>3729.5422101938889</v>
      </c>
      <c r="AH11" s="47">
        <v>3658.3685597049166</v>
      </c>
      <c r="AI11" s="47">
        <v>2518.0995840942119</v>
      </c>
      <c r="AJ11" s="47">
        <v>3061.3963616213273</v>
      </c>
      <c r="AK11" s="47">
        <v>3381.8304945795453</v>
      </c>
      <c r="AL11" s="47">
        <v>3111.1369611520922</v>
      </c>
      <c r="AM11" s="47">
        <v>2208.6228367775589</v>
      </c>
      <c r="AN11" s="47">
        <v>2521.1240263263821</v>
      </c>
      <c r="AO11" s="47">
        <v>2453.3951757439636</v>
      </c>
      <c r="AP11" s="47">
        <v>3179.0452430406763</v>
      </c>
      <c r="AQ11" s="47">
        <v>2327.5529369334445</v>
      </c>
      <c r="AR11" s="47">
        <v>2631.2231685079173</v>
      </c>
      <c r="AS11" s="47">
        <v>2830.9404047443777</v>
      </c>
      <c r="AT11" s="47">
        <v>3121.4412323101142</v>
      </c>
      <c r="AU11" s="47">
        <v>2077.4683165632978</v>
      </c>
      <c r="AV11" s="47">
        <v>2390.2351743518852</v>
      </c>
      <c r="AW11" s="47">
        <v>2815.187143338957</v>
      </c>
      <c r="AX11" s="47">
        <v>3520.989858124708</v>
      </c>
      <c r="AY11" s="47">
        <v>2566.67632226348</v>
      </c>
      <c r="AZ11" s="47">
        <v>2720.3579143186485</v>
      </c>
      <c r="BA11" s="47">
        <v>2923.3596895036526</v>
      </c>
      <c r="BB11" s="47">
        <v>3160.8309022442077</v>
      </c>
      <c r="BC11" s="47">
        <v>48.401484745980831</v>
      </c>
      <c r="BD11" s="47">
        <v>94.850455911479443</v>
      </c>
      <c r="BE11" s="47">
        <v>109.3295781976411</v>
      </c>
      <c r="BF11" s="47">
        <v>137.64697017546979</v>
      </c>
      <c r="BG11" s="47">
        <v>204.60831102472491</v>
      </c>
      <c r="BH11" s="47">
        <v>524.48811416627768</v>
      </c>
      <c r="BI11" s="47">
        <v>1692.4426099676723</v>
      </c>
      <c r="BJ11" s="47">
        <v>2138.7013885746765</v>
      </c>
      <c r="BK11" s="47">
        <v>1864.3999537855091</v>
      </c>
      <c r="BL11" s="47">
        <v>2036.0127766187372</v>
      </c>
      <c r="BM11" s="47">
        <v>2266.6960483767434</v>
      </c>
      <c r="BN11" s="47">
        <v>2569.911865832501</v>
      </c>
      <c r="BO11" s="47">
        <v>2002.3673752510686</v>
      </c>
      <c r="BP11" s="47">
        <v>2770.7236439509602</v>
      </c>
      <c r="BQ11" s="47">
        <v>3308.5771328113356</v>
      </c>
      <c r="BR11" s="47">
        <v>3691.8950809016969</v>
      </c>
      <c r="BS11" s="47">
        <v>2627.7772155134189</v>
      </c>
      <c r="BT11" s="47">
        <v>3198.7965667454991</v>
      </c>
      <c r="BU11" s="47">
        <v>4025.8763521233545</v>
      </c>
      <c r="BV11" s="47">
        <v>3864.2890640965043</v>
      </c>
      <c r="BW11" s="47">
        <v>3022.4016785291969</v>
      </c>
      <c r="BX11" s="47">
        <v>3214.0289309948739</v>
      </c>
    </row>
    <row r="12" spans="1:76" ht="15" customHeight="1" x14ac:dyDescent="0.2">
      <c r="A12" s="95" t="s">
        <v>121</v>
      </c>
      <c r="B12" s="45">
        <v>1448.3887598152378</v>
      </c>
      <c r="C12" s="45">
        <v>1520.3618197215517</v>
      </c>
      <c r="D12" s="45">
        <v>907.03028920611132</v>
      </c>
      <c r="E12" s="45">
        <v>1093.4847399248576</v>
      </c>
      <c r="F12" s="45">
        <v>1205.7933300975183</v>
      </c>
      <c r="G12" s="45">
        <v>1243.2136913448901</v>
      </c>
      <c r="H12" s="45">
        <v>1340.5896862998275</v>
      </c>
      <c r="I12" s="45">
        <v>1404.1491615994057</v>
      </c>
      <c r="J12" s="45">
        <v>1319.4860737965696</v>
      </c>
      <c r="K12" s="45">
        <v>1307.9184818690767</v>
      </c>
      <c r="L12" s="45">
        <v>1415.9308616110393</v>
      </c>
      <c r="M12" s="45">
        <v>1538.1590838720917</v>
      </c>
      <c r="N12" s="45">
        <v>1294.8167229937744</v>
      </c>
      <c r="O12" s="45">
        <v>1323.6724840978352</v>
      </c>
      <c r="P12" s="45">
        <v>1400.5149257232622</v>
      </c>
      <c r="Q12" s="45">
        <v>1553.623167108603</v>
      </c>
      <c r="R12" s="45">
        <v>1190.4508726507672</v>
      </c>
      <c r="S12" s="45">
        <v>1407.1784975061503</v>
      </c>
      <c r="T12" s="45">
        <v>1381.3183430861163</v>
      </c>
      <c r="U12" s="45">
        <v>1760.7719222172573</v>
      </c>
      <c r="V12" s="45">
        <v>1641.7282123940622</v>
      </c>
      <c r="W12" s="45">
        <v>1889.4570401855694</v>
      </c>
      <c r="X12" s="45">
        <v>1854.0506865287923</v>
      </c>
      <c r="Y12" s="45">
        <v>1840.0174659713077</v>
      </c>
      <c r="Z12" s="45">
        <v>1607.8050545033832</v>
      </c>
      <c r="AA12" s="45">
        <v>1522.7044274605259</v>
      </c>
      <c r="AB12" s="45">
        <v>1871.842644345031</v>
      </c>
      <c r="AC12" s="45">
        <v>1796.2083560927724</v>
      </c>
      <c r="AD12" s="45">
        <v>1625.4633127612797</v>
      </c>
      <c r="AE12" s="45">
        <v>1558.0064552074969</v>
      </c>
      <c r="AF12" s="45">
        <v>1684.6186473066241</v>
      </c>
      <c r="AG12" s="45">
        <v>1804.9170444273564</v>
      </c>
      <c r="AH12" s="45">
        <v>1766.1647593739151</v>
      </c>
      <c r="AI12" s="45">
        <v>1663.0131884354278</v>
      </c>
      <c r="AJ12" s="45">
        <v>1555.103452762512</v>
      </c>
      <c r="AK12" s="45">
        <v>1518.7455994281479</v>
      </c>
      <c r="AL12" s="45">
        <v>1356.9535340324649</v>
      </c>
      <c r="AM12" s="45">
        <v>1160.7379232620619</v>
      </c>
      <c r="AN12" s="45">
        <v>1198.0752964856924</v>
      </c>
      <c r="AO12" s="45">
        <v>1147.9322462197833</v>
      </c>
      <c r="AP12" s="45">
        <v>1189.8646232600895</v>
      </c>
      <c r="AQ12" s="45">
        <v>1204.3599129876695</v>
      </c>
      <c r="AR12" s="45">
        <v>1154.6670753662788</v>
      </c>
      <c r="AS12" s="45">
        <v>1180.9259594753523</v>
      </c>
      <c r="AT12" s="45">
        <v>1128.8765376558381</v>
      </c>
      <c r="AU12" s="45">
        <v>1089.1895473281857</v>
      </c>
      <c r="AV12" s="45">
        <v>1054.5880465608316</v>
      </c>
      <c r="AW12" s="45">
        <v>1103.4136171036712</v>
      </c>
      <c r="AX12" s="45">
        <v>1013.6429738071095</v>
      </c>
      <c r="AY12" s="45">
        <v>1067.6023871358402</v>
      </c>
      <c r="AZ12" s="45">
        <v>1060.8460385293833</v>
      </c>
      <c r="BA12" s="45">
        <v>1154.9051116618907</v>
      </c>
      <c r="BB12" s="45">
        <v>1027.8547202989328</v>
      </c>
      <c r="BC12" s="45">
        <v>923.92493252661018</v>
      </c>
      <c r="BD12" s="45">
        <v>999.51882056658019</v>
      </c>
      <c r="BE12" s="45">
        <v>1167.2453736598648</v>
      </c>
      <c r="BF12" s="45">
        <v>1023.03197016438</v>
      </c>
      <c r="BG12" s="45">
        <v>1026.8748546393874</v>
      </c>
      <c r="BH12" s="45">
        <v>1126.3200944190157</v>
      </c>
      <c r="BI12" s="45">
        <v>1264.1258669691142</v>
      </c>
      <c r="BJ12" s="45">
        <v>1183.497688076272</v>
      </c>
      <c r="BK12" s="45">
        <v>1109.1755726910708</v>
      </c>
      <c r="BL12" s="45">
        <v>1143.9272014486171</v>
      </c>
      <c r="BM12" s="45">
        <v>1345.8712477130734</v>
      </c>
      <c r="BN12" s="45">
        <v>1149.1683739350574</v>
      </c>
      <c r="BO12" s="45">
        <v>1161.8765742153801</v>
      </c>
      <c r="BP12" s="45">
        <v>970.78443346241954</v>
      </c>
      <c r="BQ12" s="45">
        <v>1243.3104206255448</v>
      </c>
      <c r="BR12" s="45">
        <v>949.20230129627123</v>
      </c>
      <c r="BS12" s="45">
        <v>1031.8861749740745</v>
      </c>
      <c r="BT12" s="45">
        <v>986.64650536436159</v>
      </c>
      <c r="BU12" s="45">
        <v>1284.1627740523045</v>
      </c>
      <c r="BV12" s="45">
        <v>988.21531503647941</v>
      </c>
      <c r="BW12" s="45">
        <v>1017.1055491034509</v>
      </c>
      <c r="BX12" s="45">
        <v>1084.5280066895837</v>
      </c>
    </row>
    <row r="13" spans="1:76" ht="15" customHeight="1" x14ac:dyDescent="0.2">
      <c r="A13" s="46" t="s">
        <v>72</v>
      </c>
      <c r="B13" s="47">
        <v>2563.2896296059148</v>
      </c>
      <c r="C13" s="47">
        <v>2641.3765150164859</v>
      </c>
      <c r="D13" s="47">
        <v>2690.3172545693869</v>
      </c>
      <c r="E13" s="47">
        <v>2799.7219600136145</v>
      </c>
      <c r="F13" s="47">
        <v>3010.8398981294063</v>
      </c>
      <c r="G13" s="47">
        <v>3354.5084928326291</v>
      </c>
      <c r="H13" s="47">
        <v>3276.8162170043288</v>
      </c>
      <c r="I13" s="47">
        <v>3227.0081784395338</v>
      </c>
      <c r="J13" s="47">
        <v>2764.8921820600344</v>
      </c>
      <c r="K13" s="47">
        <v>2667.3082540125433</v>
      </c>
      <c r="L13" s="47">
        <v>2684.5122100508788</v>
      </c>
      <c r="M13" s="47">
        <v>2658.8810479251251</v>
      </c>
      <c r="N13" s="47">
        <v>2713.3068968907405</v>
      </c>
      <c r="O13" s="47">
        <v>2777.5357959692519</v>
      </c>
      <c r="P13" s="47">
        <v>2600.9348676214136</v>
      </c>
      <c r="Q13" s="47">
        <v>2630.0670524927141</v>
      </c>
      <c r="R13" s="47">
        <v>2811.1718861302775</v>
      </c>
      <c r="S13" s="47">
        <v>2609.3013712035809</v>
      </c>
      <c r="T13" s="47">
        <v>2555.4522245330877</v>
      </c>
      <c r="U13" s="47">
        <v>2519.0243892256699</v>
      </c>
      <c r="V13" s="47">
        <v>2680.8530328799766</v>
      </c>
      <c r="W13" s="47">
        <v>2663.0499446735103</v>
      </c>
      <c r="X13" s="47">
        <v>2596.7853060015113</v>
      </c>
      <c r="Y13" s="47">
        <v>2540.8467516025298</v>
      </c>
      <c r="Z13" s="47">
        <v>2495.1541914672412</v>
      </c>
      <c r="AA13" s="47">
        <v>2506.6808298420247</v>
      </c>
      <c r="AB13" s="47">
        <v>2604.8675526971301</v>
      </c>
      <c r="AC13" s="47">
        <v>2725.329069719749</v>
      </c>
      <c r="AD13" s="47">
        <v>2790.2537322169505</v>
      </c>
      <c r="AE13" s="47">
        <v>2839.7499557561059</v>
      </c>
      <c r="AF13" s="47">
        <v>2836.0433334972022</v>
      </c>
      <c r="AG13" s="47">
        <v>2853.5575962616608</v>
      </c>
      <c r="AH13" s="47">
        <v>2920.6370601020071</v>
      </c>
      <c r="AI13" s="47">
        <v>2849.8963456654251</v>
      </c>
      <c r="AJ13" s="47">
        <v>2875.3764376940749</v>
      </c>
      <c r="AK13" s="47">
        <v>2871.3131565384861</v>
      </c>
      <c r="AL13" s="47">
        <v>3222.6382385400175</v>
      </c>
      <c r="AM13" s="47">
        <v>3279.9281277485006</v>
      </c>
      <c r="AN13" s="47">
        <v>3354.9845948887951</v>
      </c>
      <c r="AO13" s="47">
        <v>3395.6270388226853</v>
      </c>
      <c r="AP13" s="47">
        <v>3263.3228209482322</v>
      </c>
      <c r="AQ13" s="47">
        <v>3204.4373938987083</v>
      </c>
      <c r="AR13" s="47">
        <v>3191.4754378427651</v>
      </c>
      <c r="AS13" s="47">
        <v>3331.4600881217953</v>
      </c>
      <c r="AT13" s="47">
        <v>3308.5001335014558</v>
      </c>
      <c r="AU13" s="47">
        <v>3518.1998678089722</v>
      </c>
      <c r="AV13" s="47">
        <v>3691.1731019645958</v>
      </c>
      <c r="AW13" s="47">
        <v>3435.1959431279874</v>
      </c>
      <c r="AX13" s="47">
        <v>3664.9259011282147</v>
      </c>
      <c r="AY13" s="47">
        <v>3682.3595485183268</v>
      </c>
      <c r="AZ13" s="47">
        <v>3720.6691228380328</v>
      </c>
      <c r="BA13" s="47">
        <v>3862.963204920336</v>
      </c>
      <c r="BB13" s="47">
        <v>3524.2633000710543</v>
      </c>
      <c r="BC13" s="47">
        <v>3252.4927222022557</v>
      </c>
      <c r="BD13" s="47">
        <v>3411.7271987952627</v>
      </c>
      <c r="BE13" s="47">
        <v>3512.4601556867624</v>
      </c>
      <c r="BF13" s="47">
        <v>3117.4835576320575</v>
      </c>
      <c r="BG13" s="47">
        <v>3186.9341091149358</v>
      </c>
      <c r="BH13" s="47">
        <v>3136.9129504924313</v>
      </c>
      <c r="BI13" s="47">
        <v>3046.9025492128758</v>
      </c>
      <c r="BJ13" s="47">
        <v>3102.434334071073</v>
      </c>
      <c r="BK13" s="47">
        <v>3035.4799056853103</v>
      </c>
      <c r="BL13" s="47">
        <v>2972.4011027562146</v>
      </c>
      <c r="BM13" s="47">
        <v>3167.713289294883</v>
      </c>
      <c r="BN13" s="47">
        <v>2977.7988206236892</v>
      </c>
      <c r="BO13" s="47">
        <v>3234.2192232411617</v>
      </c>
      <c r="BP13" s="47">
        <v>3256.010304043697</v>
      </c>
      <c r="BQ13" s="47">
        <v>3636.1223649944486</v>
      </c>
      <c r="BR13" s="47">
        <v>3218.2873784944391</v>
      </c>
      <c r="BS13" s="47">
        <v>3397.081297449738</v>
      </c>
      <c r="BT13" s="47">
        <v>3365.6571778446259</v>
      </c>
      <c r="BU13" s="47">
        <v>3635.0514067048789</v>
      </c>
      <c r="BV13" s="47">
        <v>3332.0126278744492</v>
      </c>
      <c r="BW13" s="47">
        <v>3398.6179133577211</v>
      </c>
      <c r="BX13" s="47">
        <v>3505.6763777262636</v>
      </c>
    </row>
    <row r="14" spans="1:76" ht="15" customHeight="1" x14ac:dyDescent="0.2">
      <c r="A14" s="44" t="s">
        <v>73</v>
      </c>
      <c r="B14" s="45">
        <v>3639.3772768974623</v>
      </c>
      <c r="C14" s="45">
        <v>3673.392946568867</v>
      </c>
      <c r="D14" s="45">
        <v>3741.2996820132107</v>
      </c>
      <c r="E14" s="45">
        <v>3842.8459979974182</v>
      </c>
      <c r="F14" s="45">
        <v>3872.2364905896716</v>
      </c>
      <c r="G14" s="45">
        <v>3911.0679448214364</v>
      </c>
      <c r="H14" s="45">
        <v>3912.9134125422893</v>
      </c>
      <c r="I14" s="45">
        <v>3878.7456854351326</v>
      </c>
      <c r="J14" s="45">
        <v>3808.5658087992115</v>
      </c>
      <c r="K14" s="45">
        <v>3770.9309180226546</v>
      </c>
      <c r="L14" s="45">
        <v>3765.777486175054</v>
      </c>
      <c r="M14" s="45">
        <v>3792.4403209052066</v>
      </c>
      <c r="N14" s="45">
        <v>3849.6502524795737</v>
      </c>
      <c r="O14" s="45">
        <v>3894.3877957958784</v>
      </c>
      <c r="P14" s="45">
        <v>3927.4689072784295</v>
      </c>
      <c r="Q14" s="45">
        <v>3949.4835089696676</v>
      </c>
      <c r="R14" s="45">
        <v>3961.3755763103322</v>
      </c>
      <c r="S14" s="45">
        <v>3969.0169359735614</v>
      </c>
      <c r="T14" s="45">
        <v>3972.4169864970172</v>
      </c>
      <c r="U14" s="45">
        <v>3971.6295303173847</v>
      </c>
      <c r="V14" s="45">
        <v>3966.6999957678599</v>
      </c>
      <c r="W14" s="45">
        <v>3964.3107499234548</v>
      </c>
      <c r="X14" s="45">
        <v>3964.1072435061246</v>
      </c>
      <c r="Y14" s="45">
        <v>3966.0324482129549</v>
      </c>
      <c r="Z14" s="45">
        <v>3970.1250015593059</v>
      </c>
      <c r="AA14" s="45">
        <v>3972.5629875419186</v>
      </c>
      <c r="AB14" s="45">
        <v>3973.338633456432</v>
      </c>
      <c r="AC14" s="45">
        <v>3972.4398397336945</v>
      </c>
      <c r="AD14" s="45">
        <v>3969.8339973214502</v>
      </c>
      <c r="AE14" s="45">
        <v>3974.5594317453069</v>
      </c>
      <c r="AF14" s="45">
        <v>3986.6961801871926</v>
      </c>
      <c r="AG14" s="45">
        <v>4006.3698089249092</v>
      </c>
      <c r="AH14" s="45">
        <v>4033.700623472284</v>
      </c>
      <c r="AI14" s="45">
        <v>4065.0597079011291</v>
      </c>
      <c r="AJ14" s="45">
        <v>4099.6181252510414</v>
      </c>
      <c r="AK14" s="45">
        <v>4136.5545433755415</v>
      </c>
      <c r="AL14" s="45">
        <v>4174.8133158071087</v>
      </c>
      <c r="AM14" s="45">
        <v>4207.6606899649114</v>
      </c>
      <c r="AN14" s="45">
        <v>4235.6925516616684</v>
      </c>
      <c r="AO14" s="45">
        <v>4259.505442566302</v>
      </c>
      <c r="AP14" s="45">
        <v>4258.5010297970957</v>
      </c>
      <c r="AQ14" s="45">
        <v>4254.5613750363864</v>
      </c>
      <c r="AR14" s="45">
        <v>4235.9617673715429</v>
      </c>
      <c r="AS14" s="45">
        <v>4202.6895344673358</v>
      </c>
      <c r="AT14" s="45">
        <v>4207.2120986459595</v>
      </c>
      <c r="AU14" s="45">
        <v>4246.7451808170345</v>
      </c>
      <c r="AV14" s="45">
        <v>4353.858493550114</v>
      </c>
      <c r="AW14" s="45">
        <v>4527.2194861521648</v>
      </c>
      <c r="AX14" s="45">
        <v>4731.6902173284152</v>
      </c>
      <c r="AY14" s="45">
        <v>4829.0808192006052</v>
      </c>
      <c r="AZ14" s="45">
        <v>4815.3612230359076</v>
      </c>
      <c r="BA14" s="45">
        <v>4684.5419623593662</v>
      </c>
      <c r="BB14" s="45">
        <v>4428.9322858177366</v>
      </c>
      <c r="BC14" s="45">
        <v>4250.5674175664108</v>
      </c>
      <c r="BD14" s="45">
        <v>4167.5903118778087</v>
      </c>
      <c r="BE14" s="45">
        <v>4188.3439231629818</v>
      </c>
      <c r="BF14" s="45">
        <v>4314.7685132290235</v>
      </c>
      <c r="BG14" s="45">
        <v>4447.9968541495818</v>
      </c>
      <c r="BH14" s="45">
        <v>4582.7540101106952</v>
      </c>
      <c r="BI14" s="45">
        <v>4716.0106446524587</v>
      </c>
      <c r="BJ14" s="45">
        <v>4852.9967032012164</v>
      </c>
      <c r="BK14" s="45">
        <v>4963.4040208248998</v>
      </c>
      <c r="BL14" s="45">
        <v>5055.941491098034</v>
      </c>
      <c r="BM14" s="45">
        <v>5133.111923026253</v>
      </c>
      <c r="BN14" s="45">
        <v>5186.8557766665717</v>
      </c>
      <c r="BO14" s="45">
        <v>5244.8561428454523</v>
      </c>
      <c r="BP14" s="45">
        <v>5301.8055907844691</v>
      </c>
      <c r="BQ14" s="45">
        <v>5358.0217844004364</v>
      </c>
      <c r="BR14" s="45">
        <v>5515.3645403857945</v>
      </c>
      <c r="BS14" s="45">
        <v>5546.4218507318956</v>
      </c>
      <c r="BT14" s="45">
        <v>5659.0032764983762</v>
      </c>
      <c r="BU14" s="45">
        <v>5765.2427602666994</v>
      </c>
      <c r="BV14" s="45">
        <v>5843.0861231310937</v>
      </c>
      <c r="BW14" s="45">
        <v>5902.248754218198</v>
      </c>
      <c r="BX14" s="45">
        <v>5990.0513236681363</v>
      </c>
    </row>
    <row r="15" spans="1:76" ht="15" customHeight="1" x14ac:dyDescent="0.2">
      <c r="A15" s="46" t="s">
        <v>74</v>
      </c>
      <c r="B15" s="47">
        <v>736.59003018694</v>
      </c>
      <c r="C15" s="47">
        <v>694.68054750730232</v>
      </c>
      <c r="D15" s="47">
        <v>697.26583827750346</v>
      </c>
      <c r="E15" s="47">
        <v>788.86706535313272</v>
      </c>
      <c r="F15" s="47">
        <v>837.05638047488935</v>
      </c>
      <c r="G15" s="47">
        <v>766.81265193505806</v>
      </c>
      <c r="H15" s="47">
        <v>769.20038542982729</v>
      </c>
      <c r="I15" s="47">
        <v>886.69240991359527</v>
      </c>
      <c r="J15" s="47">
        <v>614.87041721335379</v>
      </c>
      <c r="K15" s="47">
        <v>748.19473679228349</v>
      </c>
      <c r="L15" s="47">
        <v>873.63655764526288</v>
      </c>
      <c r="M15" s="47">
        <v>1018.8343053351515</v>
      </c>
      <c r="N15" s="47">
        <v>1052.9754348233548</v>
      </c>
      <c r="O15" s="47">
        <v>910.8634691653242</v>
      </c>
      <c r="P15" s="47">
        <v>911.1667546755757</v>
      </c>
      <c r="Q15" s="47">
        <v>1141.4247010613167</v>
      </c>
      <c r="R15" s="47">
        <v>1004.0393577781962</v>
      </c>
      <c r="S15" s="47">
        <v>1034.6293448020688</v>
      </c>
      <c r="T15" s="47">
        <v>1106.8857470303738</v>
      </c>
      <c r="U15" s="47">
        <v>1286.3467775465199</v>
      </c>
      <c r="V15" s="47">
        <v>1123.8635452806511</v>
      </c>
      <c r="W15" s="47">
        <v>1048.8884764290374</v>
      </c>
      <c r="X15" s="47">
        <v>1017.9951404337515</v>
      </c>
      <c r="Y15" s="47">
        <v>1324.8217280698773</v>
      </c>
      <c r="Z15" s="47">
        <v>1250.1838579039165</v>
      </c>
      <c r="AA15" s="47">
        <v>1160.8792516402127</v>
      </c>
      <c r="AB15" s="47">
        <v>1126.8760226851082</v>
      </c>
      <c r="AC15" s="47">
        <v>1212.155074297802</v>
      </c>
      <c r="AD15" s="47">
        <v>1165.8779923690186</v>
      </c>
      <c r="AE15" s="47">
        <v>1055.909462401939</v>
      </c>
      <c r="AF15" s="47">
        <v>1053.1072689497146</v>
      </c>
      <c r="AG15" s="47">
        <v>1231.3289230173991</v>
      </c>
      <c r="AH15" s="47">
        <v>1281.6508939390892</v>
      </c>
      <c r="AI15" s="47">
        <v>1299.9354201140823</v>
      </c>
      <c r="AJ15" s="47">
        <v>1388.5097623217302</v>
      </c>
      <c r="AK15" s="47">
        <v>1751.381923625099</v>
      </c>
      <c r="AL15" s="47">
        <v>1481.9974987145767</v>
      </c>
      <c r="AM15" s="47">
        <v>1409.9255476446795</v>
      </c>
      <c r="AN15" s="47">
        <v>1529.5069374953516</v>
      </c>
      <c r="AO15" s="47">
        <v>1492.4830161453908</v>
      </c>
      <c r="AP15" s="47">
        <v>1652.9197626604807</v>
      </c>
      <c r="AQ15" s="47">
        <v>1555.8473112260037</v>
      </c>
      <c r="AR15" s="47">
        <v>1476.5035247294522</v>
      </c>
      <c r="AS15" s="47">
        <v>1805.0916683085106</v>
      </c>
      <c r="AT15" s="47">
        <v>1657.9544112073704</v>
      </c>
      <c r="AU15" s="47">
        <v>1685.6359884403655</v>
      </c>
      <c r="AV15" s="47">
        <v>1586.6158757855455</v>
      </c>
      <c r="AW15" s="47">
        <v>1628.6912269066891</v>
      </c>
      <c r="AX15" s="47">
        <v>1538.2448737804477</v>
      </c>
      <c r="AY15" s="47">
        <v>1463.8635441584406</v>
      </c>
      <c r="AZ15" s="47">
        <v>1513.497478510669</v>
      </c>
      <c r="BA15" s="47">
        <v>1770.4777707798901</v>
      </c>
      <c r="BB15" s="47">
        <v>1611.4686200712154</v>
      </c>
      <c r="BC15" s="47">
        <v>414.90565417701077</v>
      </c>
      <c r="BD15" s="47">
        <v>526.34597625749132</v>
      </c>
      <c r="BE15" s="47">
        <v>633.16842287805355</v>
      </c>
      <c r="BF15" s="47">
        <v>630.65997479749512</v>
      </c>
      <c r="BG15" s="47">
        <v>1468.068280123254</v>
      </c>
      <c r="BH15" s="47">
        <v>768.07157697530977</v>
      </c>
      <c r="BI15" s="47">
        <v>1406.0926443203834</v>
      </c>
      <c r="BJ15" s="47">
        <v>1069.6399202185175</v>
      </c>
      <c r="BK15" s="47">
        <v>1062.0250569532168</v>
      </c>
      <c r="BL15" s="47">
        <v>1376.0058327065838</v>
      </c>
      <c r="BM15" s="47">
        <v>1786.1554185296743</v>
      </c>
      <c r="BN15" s="47">
        <v>1477.5352797267601</v>
      </c>
      <c r="BO15" s="47">
        <v>1406.1720937836585</v>
      </c>
      <c r="BP15" s="47">
        <v>1447.2618343313318</v>
      </c>
      <c r="BQ15" s="47">
        <v>1741.2820513702534</v>
      </c>
      <c r="BR15" s="47">
        <v>1676.546252354098</v>
      </c>
      <c r="BS15" s="47">
        <v>1396.9515174538724</v>
      </c>
      <c r="BT15" s="47">
        <v>1379.0767762021362</v>
      </c>
      <c r="BU15" s="47">
        <v>1802.7658819698772</v>
      </c>
      <c r="BV15" s="47">
        <v>1721.0923370913654</v>
      </c>
      <c r="BW15" s="47">
        <v>1548.9812754076206</v>
      </c>
      <c r="BX15" s="47">
        <v>1574.556602915449</v>
      </c>
    </row>
    <row r="16" spans="1:76" ht="15" customHeight="1" x14ac:dyDescent="0.2">
      <c r="A16" s="44" t="s">
        <v>75</v>
      </c>
      <c r="B16" s="45">
        <v>2394.8993354915324</v>
      </c>
      <c r="C16" s="45">
        <v>2674.7355731945695</v>
      </c>
      <c r="D16" s="45">
        <v>3284.8514397757776</v>
      </c>
      <c r="E16" s="45">
        <v>4384.7200202741087</v>
      </c>
      <c r="F16" s="45">
        <v>2669.4069117006575</v>
      </c>
      <c r="G16" s="45">
        <v>2729.4060019907561</v>
      </c>
      <c r="H16" s="45">
        <v>3679.2449461214965</v>
      </c>
      <c r="I16" s="45">
        <v>3730.9911150484918</v>
      </c>
      <c r="J16" s="45">
        <v>2806.6201300412049</v>
      </c>
      <c r="K16" s="45">
        <v>3275.0251404828414</v>
      </c>
      <c r="L16" s="45">
        <v>3686.4386087093903</v>
      </c>
      <c r="M16" s="45">
        <v>4846.6955681101272</v>
      </c>
      <c r="N16" s="45">
        <v>2808.0009921334849</v>
      </c>
      <c r="O16" s="45">
        <v>3468.7683974321471</v>
      </c>
      <c r="P16" s="45">
        <v>3892.0410229573777</v>
      </c>
      <c r="Q16" s="45">
        <v>4527.5702880739036</v>
      </c>
      <c r="R16" s="45">
        <v>3526.7714737002016</v>
      </c>
      <c r="S16" s="45">
        <v>3697.9363245906638</v>
      </c>
      <c r="T16" s="45">
        <v>4013.6818435541436</v>
      </c>
      <c r="U16" s="45">
        <v>5204.3253856175343</v>
      </c>
      <c r="V16" s="45">
        <v>3424.843755721462</v>
      </c>
      <c r="W16" s="45">
        <v>3827.7694108541268</v>
      </c>
      <c r="X16" s="45">
        <v>3948.5027591768144</v>
      </c>
      <c r="Y16" s="45">
        <v>5342.1005037000359</v>
      </c>
      <c r="Z16" s="45">
        <v>3609.4269761951878</v>
      </c>
      <c r="AA16" s="45">
        <v>3941.7548656884283</v>
      </c>
      <c r="AB16" s="45">
        <v>3581.3922581991005</v>
      </c>
      <c r="AC16" s="45">
        <v>5488.9103064801184</v>
      </c>
      <c r="AD16" s="45">
        <v>4018.5727035651635</v>
      </c>
      <c r="AE16" s="45">
        <v>4346.3983269978107</v>
      </c>
      <c r="AF16" s="45">
        <v>4366.7936125630604</v>
      </c>
      <c r="AG16" s="45">
        <v>4902.6580427161734</v>
      </c>
      <c r="AH16" s="45">
        <v>4149.8491806069651</v>
      </c>
      <c r="AI16" s="45">
        <v>4581.5713305997924</v>
      </c>
      <c r="AJ16" s="45">
        <v>3782.7920014872484</v>
      </c>
      <c r="AK16" s="45">
        <v>5730.3914873059948</v>
      </c>
      <c r="AL16" s="45">
        <v>4374.0967467746059</v>
      </c>
      <c r="AM16" s="45">
        <v>4432.6910401721825</v>
      </c>
      <c r="AN16" s="45">
        <v>4313.1252446389617</v>
      </c>
      <c r="AO16" s="45">
        <v>5708.0599684142508</v>
      </c>
      <c r="AP16" s="45">
        <v>3964.1251923601258</v>
      </c>
      <c r="AQ16" s="45">
        <v>4393.4863713415989</v>
      </c>
      <c r="AR16" s="45">
        <v>4851.2560127158749</v>
      </c>
      <c r="AS16" s="45">
        <v>5420.9679943651308</v>
      </c>
      <c r="AT16" s="45">
        <v>4328.1066292714595</v>
      </c>
      <c r="AU16" s="45">
        <v>4844.3923353919117</v>
      </c>
      <c r="AV16" s="45">
        <v>4884.4641687894882</v>
      </c>
      <c r="AW16" s="45">
        <v>5717.8643539143632</v>
      </c>
      <c r="AX16" s="45">
        <v>5004.8337752316029</v>
      </c>
      <c r="AY16" s="45">
        <v>5399.2594099970593</v>
      </c>
      <c r="AZ16" s="45">
        <v>5466.2142399672557</v>
      </c>
      <c r="BA16" s="45">
        <v>7006.1295017586635</v>
      </c>
      <c r="BB16" s="45">
        <v>4515.6029888771864</v>
      </c>
      <c r="BC16" s="45">
        <v>5081.2020770832887</v>
      </c>
      <c r="BD16" s="45">
        <v>5599.3455895349771</v>
      </c>
      <c r="BE16" s="45">
        <v>6943.8624461067211</v>
      </c>
      <c r="BF16" s="45">
        <v>4951.7298978335284</v>
      </c>
      <c r="BG16" s="45">
        <v>5465.7524962043417</v>
      </c>
      <c r="BH16" s="45">
        <v>5451.9800584453087</v>
      </c>
      <c r="BI16" s="45">
        <v>6344.8865676124633</v>
      </c>
      <c r="BJ16" s="45">
        <v>5182.5516655004549</v>
      </c>
      <c r="BK16" s="45">
        <v>5469.721420452428</v>
      </c>
      <c r="BL16" s="45">
        <v>5625.4165571373605</v>
      </c>
      <c r="BM16" s="45">
        <v>6221.3860668582074</v>
      </c>
      <c r="BN16" s="45">
        <v>6432.2999574155883</v>
      </c>
      <c r="BO16" s="45">
        <v>6552.1667417005337</v>
      </c>
      <c r="BP16" s="45">
        <v>6560.663255508819</v>
      </c>
      <c r="BQ16" s="45">
        <v>7274.1612441779534</v>
      </c>
      <c r="BR16" s="45">
        <v>6414.1746933516151</v>
      </c>
      <c r="BS16" s="45">
        <v>7071.1879820228905</v>
      </c>
      <c r="BT16" s="45">
        <v>6327.0739933614477</v>
      </c>
      <c r="BU16" s="45">
        <v>8286.8309742366873</v>
      </c>
      <c r="BV16" s="45">
        <v>6351.9171591931326</v>
      </c>
      <c r="BW16" s="45">
        <v>7711.0767623562397</v>
      </c>
      <c r="BX16" s="45">
        <v>6862.2267319392204</v>
      </c>
    </row>
    <row r="17" spans="1:76" ht="15" customHeight="1" x14ac:dyDescent="0.2">
      <c r="A17" s="46" t="s">
        <v>76</v>
      </c>
      <c r="B17" s="47">
        <v>1591.4883026328791</v>
      </c>
      <c r="C17" s="47">
        <v>1608.4319099470536</v>
      </c>
      <c r="D17" s="47">
        <v>1710.6574157474502</v>
      </c>
      <c r="E17" s="47">
        <v>1610.8246524364984</v>
      </c>
      <c r="F17" s="47">
        <v>1729.7345781919616</v>
      </c>
      <c r="G17" s="47">
        <v>1740.8990872469158</v>
      </c>
      <c r="H17" s="47">
        <v>1778.4107110132156</v>
      </c>
      <c r="I17" s="47">
        <v>1777.5376234647763</v>
      </c>
      <c r="J17" s="47">
        <v>1752.5541262174577</v>
      </c>
      <c r="K17" s="47">
        <v>1786.743356026926</v>
      </c>
      <c r="L17" s="47">
        <v>1804.064154889408</v>
      </c>
      <c r="M17" s="47">
        <v>1791.4841025294479</v>
      </c>
      <c r="N17" s="47">
        <v>1841.2261836252703</v>
      </c>
      <c r="O17" s="47">
        <v>1914.9595546412615</v>
      </c>
      <c r="P17" s="47">
        <v>1854.9186176379324</v>
      </c>
      <c r="Q17" s="47">
        <v>1902.466132962647</v>
      </c>
      <c r="R17" s="47">
        <v>1992.8548403215557</v>
      </c>
      <c r="S17" s="47">
        <v>1998.2232410108923</v>
      </c>
      <c r="T17" s="47">
        <v>1958.4792034864131</v>
      </c>
      <c r="U17" s="47">
        <v>2026.1293087985152</v>
      </c>
      <c r="V17" s="47">
        <v>2100.2613861978293</v>
      </c>
      <c r="W17" s="47">
        <v>2120.5399742926265</v>
      </c>
      <c r="X17" s="47">
        <v>2109.3748143437638</v>
      </c>
      <c r="Y17" s="47">
        <v>2166.7691995808591</v>
      </c>
      <c r="Z17" s="47">
        <v>2097.5949429575658</v>
      </c>
      <c r="AA17" s="47">
        <v>2091.7158792660789</v>
      </c>
      <c r="AB17" s="47">
        <v>2077.3926533151912</v>
      </c>
      <c r="AC17" s="47">
        <v>2128.1511150685969</v>
      </c>
      <c r="AD17" s="47">
        <v>2174.2421310153641</v>
      </c>
      <c r="AE17" s="47">
        <v>2177.7704037042095</v>
      </c>
      <c r="AF17" s="47">
        <v>2156.2691164786734</v>
      </c>
      <c r="AG17" s="47">
        <v>2182.5281101286928</v>
      </c>
      <c r="AH17" s="47">
        <v>2194.3536077533981</v>
      </c>
      <c r="AI17" s="47">
        <v>2188.6034767885262</v>
      </c>
      <c r="AJ17" s="47">
        <v>2171.7169534616291</v>
      </c>
      <c r="AK17" s="47">
        <v>2162.6609619964465</v>
      </c>
      <c r="AL17" s="47">
        <v>2368.0453358551522</v>
      </c>
      <c r="AM17" s="47">
        <v>2327.0614974183959</v>
      </c>
      <c r="AN17" s="47">
        <v>2328.0924794190596</v>
      </c>
      <c r="AO17" s="47">
        <v>2313.9186873073909</v>
      </c>
      <c r="AP17" s="47">
        <v>2232.8016075380406</v>
      </c>
      <c r="AQ17" s="47">
        <v>2195.0675990922241</v>
      </c>
      <c r="AR17" s="47">
        <v>2129.7117453372834</v>
      </c>
      <c r="AS17" s="47">
        <v>2162.4177165167393</v>
      </c>
      <c r="AT17" s="47">
        <v>2169.5328457619885</v>
      </c>
      <c r="AU17" s="47">
        <v>2246.7784490951894</v>
      </c>
      <c r="AV17" s="47">
        <v>2208.0993274391212</v>
      </c>
      <c r="AW17" s="47">
        <v>2302.156753038671</v>
      </c>
      <c r="AX17" s="47">
        <v>2242.5123312137389</v>
      </c>
      <c r="AY17" s="47">
        <v>2268.7940027182749</v>
      </c>
      <c r="AZ17" s="47">
        <v>2211.6971360762318</v>
      </c>
      <c r="BA17" s="47">
        <v>2331.2547878688451</v>
      </c>
      <c r="BB17" s="47">
        <v>2182.8628784930838</v>
      </c>
      <c r="BC17" s="47">
        <v>2165.1309520035829</v>
      </c>
      <c r="BD17" s="47">
        <v>2133.8903993429499</v>
      </c>
      <c r="BE17" s="47">
        <v>2143.9269867973408</v>
      </c>
      <c r="BF17" s="47">
        <v>2571.5569348684267</v>
      </c>
      <c r="BG17" s="47">
        <v>2571.3361859628099</v>
      </c>
      <c r="BH17" s="47">
        <v>2436.9085709257797</v>
      </c>
      <c r="BI17" s="47">
        <v>2568.9517704649165</v>
      </c>
      <c r="BJ17" s="47">
        <v>2367.7250402902914</v>
      </c>
      <c r="BK17" s="47">
        <v>2467.4135935794775</v>
      </c>
      <c r="BL17" s="47">
        <v>2402.9683557298872</v>
      </c>
      <c r="BM17" s="47">
        <v>2567.6010373513345</v>
      </c>
      <c r="BN17" s="47">
        <v>1966.9579637115228</v>
      </c>
      <c r="BO17" s="47">
        <v>2151.6148041759916</v>
      </c>
      <c r="BP17" s="47">
        <v>2097.687972707</v>
      </c>
      <c r="BQ17" s="47">
        <v>2382.9605684192611</v>
      </c>
      <c r="BR17" s="47">
        <v>2185.1922305776961</v>
      </c>
      <c r="BS17" s="47">
        <v>2340.6113260357993</v>
      </c>
      <c r="BT17" s="47">
        <v>2154.1591154598323</v>
      </c>
      <c r="BU17" s="47">
        <v>2188.2761636791547</v>
      </c>
      <c r="BV17" s="47">
        <v>2318.4137078336307</v>
      </c>
      <c r="BW17" s="47">
        <v>2386.1488445107889</v>
      </c>
      <c r="BX17" s="47">
        <v>2346.9140155333275</v>
      </c>
    </row>
    <row r="18" spans="1:76" ht="15" customHeight="1" x14ac:dyDescent="0.2">
      <c r="A18" s="44" t="s">
        <v>118</v>
      </c>
      <c r="B18" s="45">
        <v>432.10290999995652</v>
      </c>
      <c r="C18" s="45">
        <v>433.75139497510742</v>
      </c>
      <c r="D18" s="45">
        <v>460.84139224856426</v>
      </c>
      <c r="E18" s="45">
        <v>557.17403410461202</v>
      </c>
      <c r="F18" s="45">
        <v>490.71866805422968</v>
      </c>
      <c r="G18" s="45">
        <v>537.84720252671934</v>
      </c>
      <c r="H18" s="45">
        <v>536.41010793850614</v>
      </c>
      <c r="I18" s="45">
        <v>452.44249423625797</v>
      </c>
      <c r="J18" s="45">
        <v>394.36423540416996</v>
      </c>
      <c r="K18" s="45">
        <v>678.43974221679025</v>
      </c>
      <c r="L18" s="45">
        <v>528.01398933074029</v>
      </c>
      <c r="M18" s="45">
        <v>518.63218462956968</v>
      </c>
      <c r="N18" s="45">
        <v>537.08024537322456</v>
      </c>
      <c r="O18" s="45">
        <v>570.40204640552702</v>
      </c>
      <c r="P18" s="45">
        <v>589.27506098769186</v>
      </c>
      <c r="Q18" s="45">
        <v>622.04639828885172</v>
      </c>
      <c r="R18" s="45">
        <v>644.72944208390459</v>
      </c>
      <c r="S18" s="45">
        <v>674.09540590609254</v>
      </c>
      <c r="T18" s="45">
        <v>674.00883997920891</v>
      </c>
      <c r="U18" s="45">
        <v>692.00623130988447</v>
      </c>
      <c r="V18" s="45">
        <v>558.9289548714097</v>
      </c>
      <c r="W18" s="45">
        <v>603.56928117107191</v>
      </c>
      <c r="X18" s="45">
        <v>489.75284795349455</v>
      </c>
      <c r="Y18" s="45">
        <v>738.89224304856089</v>
      </c>
      <c r="Z18" s="45">
        <v>697.135877676463</v>
      </c>
      <c r="AA18" s="45">
        <v>782.82162503914913</v>
      </c>
      <c r="AB18" s="45">
        <v>714.69209845115915</v>
      </c>
      <c r="AC18" s="45">
        <v>854.71646995985839</v>
      </c>
      <c r="AD18" s="45">
        <v>747.22584184790173</v>
      </c>
      <c r="AE18" s="45">
        <v>744.16037027368463</v>
      </c>
      <c r="AF18" s="45">
        <v>729.18469276060216</v>
      </c>
      <c r="AG18" s="45">
        <v>1033.6701212066121</v>
      </c>
      <c r="AH18" s="45">
        <v>712.96004901269248</v>
      </c>
      <c r="AI18" s="45">
        <v>712.45893266263215</v>
      </c>
      <c r="AJ18" s="45">
        <v>847.56867046653792</v>
      </c>
      <c r="AK18" s="45">
        <v>928.47534785813673</v>
      </c>
      <c r="AL18" s="45">
        <v>702.81900922755926</v>
      </c>
      <c r="AM18" s="45">
        <v>741.00061642841479</v>
      </c>
      <c r="AN18" s="45">
        <v>849.56751809003777</v>
      </c>
      <c r="AO18" s="45">
        <v>964.83685625398573</v>
      </c>
      <c r="AP18" s="45">
        <v>816.63066909343854</v>
      </c>
      <c r="AQ18" s="45">
        <v>848.51773534010442</v>
      </c>
      <c r="AR18" s="45">
        <v>947.01310818293621</v>
      </c>
      <c r="AS18" s="45">
        <v>995.98402417053251</v>
      </c>
      <c r="AT18" s="45">
        <v>815.93036484466506</v>
      </c>
      <c r="AU18" s="45">
        <v>858.24588658146774</v>
      </c>
      <c r="AV18" s="45">
        <v>915.00058220215067</v>
      </c>
      <c r="AW18" s="45">
        <v>995.0720985738277</v>
      </c>
      <c r="AX18" s="45">
        <v>1004.6166890201822</v>
      </c>
      <c r="AY18" s="45">
        <v>968.08837703038898</v>
      </c>
      <c r="AZ18" s="45">
        <v>997.51163885241942</v>
      </c>
      <c r="BA18" s="45">
        <v>1061.210363797371</v>
      </c>
      <c r="BB18" s="45">
        <v>1085.4781517515078</v>
      </c>
      <c r="BC18" s="45">
        <v>1125.2393350016939</v>
      </c>
      <c r="BD18" s="45">
        <v>1089.2083162122915</v>
      </c>
      <c r="BE18" s="45">
        <v>1254.5779406185507</v>
      </c>
      <c r="BF18" s="45">
        <v>1502.6880053295554</v>
      </c>
      <c r="BG18" s="45">
        <v>1407.427695891909</v>
      </c>
      <c r="BH18" s="45">
        <v>1381.5205984440033</v>
      </c>
      <c r="BI18" s="45">
        <v>1438.3331309137843</v>
      </c>
      <c r="BJ18" s="45">
        <v>1052.9335452022806</v>
      </c>
      <c r="BK18" s="45">
        <v>1208.9239698793428</v>
      </c>
      <c r="BL18" s="45">
        <v>1274.0666144065999</v>
      </c>
      <c r="BM18" s="45">
        <v>1609.006406703161</v>
      </c>
      <c r="BN18" s="45">
        <v>850.35674407377292</v>
      </c>
      <c r="BO18" s="45">
        <v>936.5917698325253</v>
      </c>
      <c r="BP18" s="45">
        <v>1176.0928808777905</v>
      </c>
      <c r="BQ18" s="45">
        <v>1382.7791335016977</v>
      </c>
      <c r="BR18" s="45">
        <v>1127.2637818579819</v>
      </c>
      <c r="BS18" s="45">
        <v>1313.9825780284355</v>
      </c>
      <c r="BT18" s="45">
        <v>1057.8649807181082</v>
      </c>
      <c r="BU18" s="45">
        <v>1295.6907796663502</v>
      </c>
      <c r="BV18" s="45">
        <v>1076.3202981802831</v>
      </c>
      <c r="BW18" s="45">
        <v>1346.2370595866075</v>
      </c>
      <c r="BX18" s="45">
        <v>1240.10072822952</v>
      </c>
    </row>
    <row r="19" spans="1:76" ht="15" customHeight="1" x14ac:dyDescent="0.2">
      <c r="A19" s="46" t="s">
        <v>77</v>
      </c>
      <c r="B19" s="47">
        <v>526.54638805525019</v>
      </c>
      <c r="C19" s="47">
        <v>524.13453793307099</v>
      </c>
      <c r="D19" s="47">
        <v>519.30469169136859</v>
      </c>
      <c r="E19" s="47">
        <v>512.04322402313335</v>
      </c>
      <c r="F19" s="47">
        <v>484.44374055319497</v>
      </c>
      <c r="G19" s="47">
        <v>496.54371272735301</v>
      </c>
      <c r="H19" s="47">
        <v>498.64056047540163</v>
      </c>
      <c r="I19" s="47">
        <v>519.70963266265721</v>
      </c>
      <c r="J19" s="47">
        <v>542.8951321372482</v>
      </c>
      <c r="K19" s="47">
        <v>573.78844763687107</v>
      </c>
      <c r="L19" s="47">
        <v>580.44127744770913</v>
      </c>
      <c r="M19" s="47">
        <v>592.67455921845726</v>
      </c>
      <c r="N19" s="47">
        <v>596.04985500985572</v>
      </c>
      <c r="O19" s="47">
        <v>590.82324777015083</v>
      </c>
      <c r="P19" s="47">
        <v>576.31355030564691</v>
      </c>
      <c r="Q19" s="47">
        <v>552.64223906660732</v>
      </c>
      <c r="R19" s="47">
        <v>522.29940543126133</v>
      </c>
      <c r="S19" s="47">
        <v>529.9584617895714</v>
      </c>
      <c r="T19" s="47">
        <v>573.20015430332683</v>
      </c>
      <c r="U19" s="47">
        <v>653.26980286207333</v>
      </c>
      <c r="V19" s="47">
        <v>769.12040341491195</v>
      </c>
      <c r="W19" s="47">
        <v>846.71826753159598</v>
      </c>
      <c r="X19" s="47">
        <v>845.16811611530329</v>
      </c>
      <c r="Y19" s="47">
        <v>830.02886443847729</v>
      </c>
      <c r="Z19" s="47">
        <v>731.17772960239859</v>
      </c>
      <c r="AA19" s="47">
        <v>692.85324963491951</v>
      </c>
      <c r="AB19" s="47">
        <v>701.28630867392872</v>
      </c>
      <c r="AC19" s="47">
        <v>754.18076774610802</v>
      </c>
      <c r="AD19" s="47">
        <v>840.50144830128704</v>
      </c>
      <c r="AE19" s="47">
        <v>924.32687441938299</v>
      </c>
      <c r="AF19" s="47">
        <v>981.7390642432764</v>
      </c>
      <c r="AG19" s="47">
        <v>1007.3112195385534</v>
      </c>
      <c r="AH19" s="47">
        <v>1006.3698715158041</v>
      </c>
      <c r="AI19" s="47">
        <v>1008.5703275612461</v>
      </c>
      <c r="AJ19" s="47">
        <v>992.90159806203155</v>
      </c>
      <c r="AK19" s="47">
        <v>973.69920286091951</v>
      </c>
      <c r="AL19" s="47">
        <v>950.79880772737897</v>
      </c>
      <c r="AM19" s="47">
        <v>934.37393313202381</v>
      </c>
      <c r="AN19" s="47">
        <v>927.27692723696816</v>
      </c>
      <c r="AO19" s="47">
        <v>940.48533190362866</v>
      </c>
      <c r="AP19" s="47">
        <v>967.5698889958029</v>
      </c>
      <c r="AQ19" s="47">
        <v>977.29888009715285</v>
      </c>
      <c r="AR19" s="47">
        <v>990.63161161418248</v>
      </c>
      <c r="AS19" s="47">
        <v>986.20787976340307</v>
      </c>
      <c r="AT19" s="47">
        <v>962.54879434581608</v>
      </c>
      <c r="AU19" s="47">
        <v>987.39850262577693</v>
      </c>
      <c r="AV19" s="47">
        <v>1046.9505796314907</v>
      </c>
      <c r="AW19" s="47">
        <v>1161.7739334203425</v>
      </c>
      <c r="AX19" s="47">
        <v>1286.681813298429</v>
      </c>
      <c r="AY19" s="47">
        <v>1327.4552149770013</v>
      </c>
      <c r="AZ19" s="47">
        <v>1275.2718211129907</v>
      </c>
      <c r="BA19" s="47">
        <v>1116.2382575571978</v>
      </c>
      <c r="BB19" s="47">
        <v>824.2741680752556</v>
      </c>
      <c r="BC19" s="47">
        <v>611.35523773658269</v>
      </c>
      <c r="BD19" s="47">
        <v>514.54555036977297</v>
      </c>
      <c r="BE19" s="47">
        <v>547.57633566513948</v>
      </c>
      <c r="BF19" s="47">
        <v>680.86520570766083</v>
      </c>
      <c r="BG19" s="47">
        <v>812.37938491399791</v>
      </c>
      <c r="BH19" s="47">
        <v>944.98776211251413</v>
      </c>
      <c r="BI19" s="47">
        <v>1073.3019282133944</v>
      </c>
      <c r="BJ19" s="47">
        <v>1151.8579692073424</v>
      </c>
      <c r="BK19" s="47">
        <v>1222.8177254671878</v>
      </c>
      <c r="BL19" s="47">
        <v>1264.1331787754025</v>
      </c>
      <c r="BM19" s="47">
        <v>1288.2892001799798</v>
      </c>
      <c r="BN19" s="47">
        <v>1135.4107828782012</v>
      </c>
      <c r="BO19" s="47">
        <v>1085.8843203614258</v>
      </c>
      <c r="BP19" s="47">
        <v>1073.566358528476</v>
      </c>
      <c r="BQ19" s="47">
        <v>1085.2100560734386</v>
      </c>
      <c r="BR19" s="47">
        <v>1125.5105322030063</v>
      </c>
      <c r="BS19" s="47">
        <v>1161.6046388276036</v>
      </c>
      <c r="BT19" s="47">
        <v>1163.323497496066</v>
      </c>
      <c r="BU19" s="47">
        <v>1166.1794853540143</v>
      </c>
      <c r="BV19" s="47">
        <v>1215.0660210011813</v>
      </c>
      <c r="BW19" s="47">
        <v>1216.8083167456671</v>
      </c>
      <c r="BX19" s="47">
        <v>1222.3874265881304</v>
      </c>
    </row>
    <row r="20" spans="1:76" s="53" customFormat="1" ht="15" customHeight="1" x14ac:dyDescent="0.25">
      <c r="A20" s="48" t="s">
        <v>78</v>
      </c>
      <c r="B20" s="61">
        <v>31534.48823254781</v>
      </c>
      <c r="C20" s="61">
        <v>32953.834070569275</v>
      </c>
      <c r="D20" s="61">
        <v>31396.050271511431</v>
      </c>
      <c r="E20" s="61">
        <v>35270.873659683057</v>
      </c>
      <c r="F20" s="61">
        <v>34552.388935280658</v>
      </c>
      <c r="G20" s="61">
        <v>33002.165782882381</v>
      </c>
      <c r="H20" s="61">
        <v>34866.586619488087</v>
      </c>
      <c r="I20" s="61">
        <v>38129.78688469388</v>
      </c>
      <c r="J20" s="61">
        <v>34325.775500280753</v>
      </c>
      <c r="K20" s="61">
        <v>34437.582738648445</v>
      </c>
      <c r="L20" s="61">
        <v>35305.718668504618</v>
      </c>
      <c r="M20" s="61">
        <v>36070.313120282539</v>
      </c>
      <c r="N20" s="61">
        <v>35087.540874888997</v>
      </c>
      <c r="O20" s="61">
        <v>35781.571754224889</v>
      </c>
      <c r="P20" s="61">
        <v>35321.437540486069</v>
      </c>
      <c r="Q20" s="61">
        <v>36184.874351384693</v>
      </c>
      <c r="R20" s="61">
        <v>34968.82601669478</v>
      </c>
      <c r="S20" s="61">
        <v>36063.69633067627</v>
      </c>
      <c r="T20" s="61">
        <v>36747.193478177222</v>
      </c>
      <c r="U20" s="61">
        <v>38912.962678075353</v>
      </c>
      <c r="V20" s="61">
        <v>36810.690514687289</v>
      </c>
      <c r="W20" s="61">
        <v>37062.395950737286</v>
      </c>
      <c r="X20" s="61">
        <v>37237.036979116048</v>
      </c>
      <c r="Y20" s="61">
        <v>39727.890722040087</v>
      </c>
      <c r="Z20" s="61">
        <v>38007.740015467731</v>
      </c>
      <c r="AA20" s="61">
        <v>37016.799891466369</v>
      </c>
      <c r="AB20" s="61">
        <v>37059.14041549059</v>
      </c>
      <c r="AC20" s="61">
        <v>39571.380815085249</v>
      </c>
      <c r="AD20" s="61">
        <v>38084.787596638118</v>
      </c>
      <c r="AE20" s="61">
        <v>37745.487016647749</v>
      </c>
      <c r="AF20" s="61">
        <v>37962.800242904952</v>
      </c>
      <c r="AG20" s="61">
        <v>39569.965329307197</v>
      </c>
      <c r="AH20" s="61">
        <v>38268.275507157581</v>
      </c>
      <c r="AI20" s="61">
        <v>38063.061255625456</v>
      </c>
      <c r="AJ20" s="61">
        <v>36842.95432994936</v>
      </c>
      <c r="AK20" s="61">
        <v>40174.473907267595</v>
      </c>
      <c r="AL20" s="61">
        <v>39129.511198596061</v>
      </c>
      <c r="AM20" s="61">
        <v>38559.567903800125</v>
      </c>
      <c r="AN20" s="61">
        <v>39479.717953689593</v>
      </c>
      <c r="AO20" s="61">
        <v>41279.698943914198</v>
      </c>
      <c r="AP20" s="61">
        <v>41156.345601996807</v>
      </c>
      <c r="AQ20" s="61">
        <v>40007.765307261303</v>
      </c>
      <c r="AR20" s="61">
        <v>40116.001769140341</v>
      </c>
      <c r="AS20" s="61">
        <v>42241.68673043052</v>
      </c>
      <c r="AT20" s="61">
        <v>40357.816048686022</v>
      </c>
      <c r="AU20" s="61">
        <v>40931.952701694208</v>
      </c>
      <c r="AV20" s="61">
        <v>42307.80249028089</v>
      </c>
      <c r="AW20" s="61">
        <v>43657.483927370748</v>
      </c>
      <c r="AX20" s="61">
        <v>43723.719715382103</v>
      </c>
      <c r="AY20" s="61">
        <v>43281.874461142164</v>
      </c>
      <c r="AZ20" s="61">
        <v>45081.075800883358</v>
      </c>
      <c r="BA20" s="61">
        <v>47739.506162423822</v>
      </c>
      <c r="BB20" s="61">
        <v>42158.162231146496</v>
      </c>
      <c r="BC20" s="61">
        <v>29381.352722432919</v>
      </c>
      <c r="BD20" s="61">
        <v>33672.050701073233</v>
      </c>
      <c r="BE20" s="61">
        <v>36275.950115852225</v>
      </c>
      <c r="BF20" s="61">
        <v>34262.092364713812</v>
      </c>
      <c r="BG20" s="61">
        <v>37367.555305385118</v>
      </c>
      <c r="BH20" s="61">
        <v>37646.839757215981</v>
      </c>
      <c r="BI20" s="61">
        <v>42099.843679352583</v>
      </c>
      <c r="BJ20" s="61">
        <v>40054.178430174972</v>
      </c>
      <c r="BK20" s="61">
        <v>41310.83328811136</v>
      </c>
      <c r="BL20" s="61">
        <v>43486.475574063435</v>
      </c>
      <c r="BM20" s="61">
        <v>45255.815747602879</v>
      </c>
      <c r="BN20" s="61">
        <v>42731.797234591271</v>
      </c>
      <c r="BO20" s="61">
        <v>42198.238501657899</v>
      </c>
      <c r="BP20" s="61">
        <v>44101.642353421761</v>
      </c>
      <c r="BQ20" s="61">
        <v>48005.172029670553</v>
      </c>
      <c r="BR20" s="61">
        <v>47833.225463989736</v>
      </c>
      <c r="BS20" s="61">
        <v>45153.916886956664</v>
      </c>
      <c r="BT20" s="61">
        <v>45744.946098567001</v>
      </c>
      <c r="BU20" s="61">
        <v>50699.574275467021</v>
      </c>
      <c r="BV20" s="61">
        <v>49433.10935111907</v>
      </c>
      <c r="BW20" s="61">
        <v>47797.970252621504</v>
      </c>
      <c r="BX20" s="61">
        <v>48683.209306558972</v>
      </c>
    </row>
    <row r="21" spans="1:76" ht="15" customHeight="1" x14ac:dyDescent="0.2">
      <c r="A21" s="44" t="s">
        <v>79</v>
      </c>
      <c r="B21" s="45">
        <v>4517.4004655529052</v>
      </c>
      <c r="C21" s="45">
        <v>4757.1316880972226</v>
      </c>
      <c r="D21" s="45">
        <v>4775.3178221887492</v>
      </c>
      <c r="E21" s="45">
        <v>5566.7455001110211</v>
      </c>
      <c r="F21" s="45">
        <v>4971.8770793544891</v>
      </c>
      <c r="G21" s="45">
        <v>4835.0654950260769</v>
      </c>
      <c r="H21" s="45">
        <v>5302.2324917987444</v>
      </c>
      <c r="I21" s="45">
        <v>5718.0862298903057</v>
      </c>
      <c r="J21" s="45">
        <v>4752.3634352136178</v>
      </c>
      <c r="K21" s="45">
        <v>4740.7750402777283</v>
      </c>
      <c r="L21" s="45">
        <v>4693.0053963215978</v>
      </c>
      <c r="M21" s="45">
        <v>4597.6682095845817</v>
      </c>
      <c r="N21" s="45">
        <v>4570.3183634743764</v>
      </c>
      <c r="O21" s="45">
        <v>4878.1195862677469</v>
      </c>
      <c r="P21" s="45">
        <v>4969.9165084994229</v>
      </c>
      <c r="Q21" s="45">
        <v>5065.7306918158838</v>
      </c>
      <c r="R21" s="45">
        <v>4873.9281645698202</v>
      </c>
      <c r="S21" s="45">
        <v>5231.5443843554831</v>
      </c>
      <c r="T21" s="45">
        <v>5586.1826059048963</v>
      </c>
      <c r="U21" s="45">
        <v>5857.9919728530758</v>
      </c>
      <c r="V21" s="45">
        <v>4667.1784646599763</v>
      </c>
      <c r="W21" s="45">
        <v>4628.2867760173458</v>
      </c>
      <c r="X21" s="45">
        <v>4878.0062907625488</v>
      </c>
      <c r="Y21" s="45">
        <v>5047.229478330165</v>
      </c>
      <c r="Z21" s="45">
        <v>4770.1974242773776</v>
      </c>
      <c r="AA21" s="45">
        <v>4673.5952210829646</v>
      </c>
      <c r="AB21" s="45">
        <v>4995.5835170604314</v>
      </c>
      <c r="AC21" s="45">
        <v>5036.18620222149</v>
      </c>
      <c r="AD21" s="45">
        <v>4520.120574742301</v>
      </c>
      <c r="AE21" s="45">
        <v>4369.9588832207146</v>
      </c>
      <c r="AF21" s="45">
        <v>4961.1069274272832</v>
      </c>
      <c r="AG21" s="45">
        <v>5119.8230586390782</v>
      </c>
      <c r="AH21" s="45">
        <v>4860.518474215196</v>
      </c>
      <c r="AI21" s="45">
        <v>4886.4460146611782</v>
      </c>
      <c r="AJ21" s="45">
        <v>5139.2954287524681</v>
      </c>
      <c r="AK21" s="45">
        <v>5675.7890823711614</v>
      </c>
      <c r="AL21" s="45">
        <v>5492.2405972385313</v>
      </c>
      <c r="AM21" s="45">
        <v>5422.9724845099827</v>
      </c>
      <c r="AN21" s="45">
        <v>5962.111037238863</v>
      </c>
      <c r="AO21" s="45">
        <v>6029.6198810126225</v>
      </c>
      <c r="AP21" s="45">
        <v>6549.4863372755362</v>
      </c>
      <c r="AQ21" s="45">
        <v>6165.7942183249479</v>
      </c>
      <c r="AR21" s="45">
        <v>6314.2895394940797</v>
      </c>
      <c r="AS21" s="45">
        <v>7245.026053624264</v>
      </c>
      <c r="AT21" s="45">
        <v>6957.961024957106</v>
      </c>
      <c r="AU21" s="45">
        <v>7399.0786250693072</v>
      </c>
      <c r="AV21" s="45">
        <v>7642.5858994832388</v>
      </c>
      <c r="AW21" s="45">
        <v>7868.1843294038435</v>
      </c>
      <c r="AX21" s="45">
        <v>7354.3497811776942</v>
      </c>
      <c r="AY21" s="45">
        <v>7263.779324787035</v>
      </c>
      <c r="AZ21" s="45">
        <v>7690.8112377173011</v>
      </c>
      <c r="BA21" s="45">
        <v>8538.8807060333565</v>
      </c>
      <c r="BB21" s="45">
        <v>8272.8572806321718</v>
      </c>
      <c r="BC21" s="45">
        <v>4919.8195081302538</v>
      </c>
      <c r="BD21" s="45">
        <v>5916.3421043332328</v>
      </c>
      <c r="BE21" s="45">
        <v>6436.8848277868274</v>
      </c>
      <c r="BF21" s="45">
        <v>5665.5649482455565</v>
      </c>
      <c r="BG21" s="45">
        <v>6562.1862911577555</v>
      </c>
      <c r="BH21" s="45">
        <v>6730.1470709482974</v>
      </c>
      <c r="BI21" s="45">
        <v>8459.6882954613593</v>
      </c>
      <c r="BJ21" s="45">
        <v>8305.8781106949373</v>
      </c>
      <c r="BK21" s="45">
        <v>9125.1604292982811</v>
      </c>
      <c r="BL21" s="45">
        <v>9939.5035043430616</v>
      </c>
      <c r="BM21" s="45">
        <v>10774.901304833802</v>
      </c>
      <c r="BN21" s="45">
        <v>10042.286156914723</v>
      </c>
      <c r="BO21" s="45">
        <v>9964.0391204523603</v>
      </c>
      <c r="BP21" s="45">
        <v>10499.47414845891</v>
      </c>
      <c r="BQ21" s="45">
        <v>11032.109642867203</v>
      </c>
      <c r="BR21" s="45">
        <v>11062.361398152016</v>
      </c>
      <c r="BS21" s="45">
        <v>10578.05167299439</v>
      </c>
      <c r="BT21" s="45">
        <v>11105.002113233704</v>
      </c>
      <c r="BU21" s="45">
        <v>12360.212264523965</v>
      </c>
      <c r="BV21" s="45">
        <v>11690.658146151231</v>
      </c>
      <c r="BW21" s="45">
        <v>11457.637655553472</v>
      </c>
      <c r="BX21" s="45">
        <v>12419.448688139139</v>
      </c>
    </row>
    <row r="22" spans="1:76" ht="15" customHeight="1" x14ac:dyDescent="0.25">
      <c r="A22" s="49" t="s">
        <v>80</v>
      </c>
      <c r="B22" s="50">
        <v>36053.803557306826</v>
      </c>
      <c r="C22" s="50">
        <v>37711.746460005379</v>
      </c>
      <c r="D22" s="50">
        <v>36163.964311454052</v>
      </c>
      <c r="E22" s="50">
        <v>40822.528179825655</v>
      </c>
      <c r="F22" s="50">
        <v>39525.621512940437</v>
      </c>
      <c r="G22" s="50">
        <v>37835.634630616347</v>
      </c>
      <c r="H22" s="50">
        <v>40160.628806905006</v>
      </c>
      <c r="I22" s="50">
        <v>43841.610894066187</v>
      </c>
      <c r="J22" s="50">
        <v>39079.388334452364</v>
      </c>
      <c r="K22" s="50">
        <v>39180.003165568298</v>
      </c>
      <c r="L22" s="50">
        <v>40002.832977973725</v>
      </c>
      <c r="M22" s="50">
        <v>40675.031172995368</v>
      </c>
      <c r="N22" s="50">
        <v>39667.267214834261</v>
      </c>
      <c r="O22" s="50">
        <v>40659.636861969942</v>
      </c>
      <c r="P22" s="50">
        <v>40284.442128340706</v>
      </c>
      <c r="Q22" s="50">
        <v>41244.663698989352</v>
      </c>
      <c r="R22" s="50">
        <v>39840.076423571125</v>
      </c>
      <c r="S22" s="50">
        <v>41288.264476729892</v>
      </c>
      <c r="T22" s="50">
        <v>42321.015366621345</v>
      </c>
      <c r="U22" s="50">
        <v>44759.045930603788</v>
      </c>
      <c r="V22" s="50">
        <v>41471.210469685218</v>
      </c>
      <c r="W22" s="50">
        <v>41684.155992842185</v>
      </c>
      <c r="X22" s="50">
        <v>42107.91506227426</v>
      </c>
      <c r="Y22" s="50">
        <v>44767.908512504488</v>
      </c>
      <c r="Z22" s="50">
        <v>42769.515316801422</v>
      </c>
      <c r="AA22" s="50">
        <v>41682.75810044472</v>
      </c>
      <c r="AB22" s="50">
        <v>42053.527299104251</v>
      </c>
      <c r="AC22" s="50">
        <v>44600.218866539377</v>
      </c>
      <c r="AD22" s="50">
        <v>42593.039530427384</v>
      </c>
      <c r="AE22" s="50">
        <v>42101.9964089079</v>
      </c>
      <c r="AF22" s="50">
        <v>42919.066903072089</v>
      </c>
      <c r="AG22" s="50">
        <v>44683.955657674611</v>
      </c>
      <c r="AH22" s="50">
        <v>43122.676597404272</v>
      </c>
      <c r="AI22" s="50">
        <v>42944.597399380298</v>
      </c>
      <c r="AJ22" s="50">
        <v>41986.749134618171</v>
      </c>
      <c r="AK22" s="50">
        <v>45856.790868597294</v>
      </c>
      <c r="AL22" s="50">
        <v>44621.751795834607</v>
      </c>
      <c r="AM22" s="50">
        <v>43982.540388310117</v>
      </c>
      <c r="AN22" s="50">
        <v>45441.828990928479</v>
      </c>
      <c r="AO22" s="50">
        <v>47309.318824926821</v>
      </c>
      <c r="AP22" s="50">
        <v>47663.296880726601</v>
      </c>
      <c r="AQ22" s="50">
        <v>46146.466282093039</v>
      </c>
      <c r="AR22" s="50">
        <v>46393.772441601439</v>
      </c>
      <c r="AS22" s="50">
        <v>49405.961444781708</v>
      </c>
      <c r="AT22" s="50">
        <v>47223.25222568804</v>
      </c>
      <c r="AU22" s="50">
        <v>48203.650159220626</v>
      </c>
      <c r="AV22" s="50">
        <v>49819.235185995574</v>
      </c>
      <c r="AW22" s="50">
        <v>51392.116373482371</v>
      </c>
      <c r="AX22" s="50">
        <v>51004.241725162035</v>
      </c>
      <c r="AY22" s="50">
        <v>50474.465623232871</v>
      </c>
      <c r="AZ22" s="50">
        <v>52683.166104368029</v>
      </c>
      <c r="BA22" s="50">
        <v>56138.464864036585</v>
      </c>
      <c r="BB22" s="50">
        <v>50186.107961837326</v>
      </c>
      <c r="BC22" s="50">
        <v>34258.305705240826</v>
      </c>
      <c r="BD22" s="50">
        <v>39497.245017252455</v>
      </c>
      <c r="BE22" s="50">
        <v>42605.113995291969</v>
      </c>
      <c r="BF22" s="50">
        <v>39884.471256546858</v>
      </c>
      <c r="BG22" s="50">
        <v>43827.694189559654</v>
      </c>
      <c r="BH22" s="50">
        <v>44257.121183773517</v>
      </c>
      <c r="BI22" s="50">
        <v>50291.603442169966</v>
      </c>
      <c r="BJ22" s="50">
        <v>48054.245287773701</v>
      </c>
      <c r="BK22" s="50">
        <v>50033.013130062907</v>
      </c>
      <c r="BL22" s="50">
        <v>52949.458127118385</v>
      </c>
      <c r="BM22" s="50">
        <v>55467.250903292013</v>
      </c>
      <c r="BN22" s="50">
        <v>52247.369937869516</v>
      </c>
      <c r="BO22" s="50">
        <v>51633.181700586763</v>
      </c>
      <c r="BP22" s="50">
        <v>54031.812551054711</v>
      </c>
      <c r="BQ22" s="50">
        <v>58492.97570106027</v>
      </c>
      <c r="BR22" s="50">
        <v>58342.201065644069</v>
      </c>
      <c r="BS22" s="50">
        <v>55181.983730630389</v>
      </c>
      <c r="BT22" s="50">
        <v>56213.545627837171</v>
      </c>
      <c r="BU22" s="50">
        <v>62343.7642817987</v>
      </c>
      <c r="BV22" s="50">
        <v>60498.297656424082</v>
      </c>
      <c r="BW22" s="50">
        <v>58621.231754555607</v>
      </c>
      <c r="BX22" s="50">
        <v>60312.174765575743</v>
      </c>
    </row>
    <row r="24" spans="1:76" ht="15" customHeight="1" x14ac:dyDescent="0.2">
      <c r="A24" s="32" t="s">
        <v>116</v>
      </c>
    </row>
  </sheetData>
  <pageMargins left="0.23622047244094491" right="0.70866141732283472" top="0.74803149606299213" bottom="0.74803149606299213" header="0.31496062992125984" footer="0.31496062992125984"/>
  <pageSetup paperSize="9" scale="49" orientation="portrait" r:id="rId1"/>
  <headerFooter>
    <oddHeader>&amp;C&amp;G</oddHeader>
  </headerFooter>
  <colBreaks count="3" manualBreakCount="3">
    <brk id="13" max="1048575" man="1"/>
    <brk id="29" max="1048575" man="1"/>
    <brk id="45" max="1048575" man="1"/>
  </colBreaks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T25"/>
  <sheetViews>
    <sheetView showGridLines="0" view="pageLayout" topLeftCell="BA1" zoomScaleNormal="100" workbookViewId="0">
      <selection activeCell="BT7" sqref="BT7"/>
    </sheetView>
  </sheetViews>
  <sheetFormatPr defaultColWidth="8.7109375" defaultRowHeight="15" customHeight="1" x14ac:dyDescent="0.2"/>
  <cols>
    <col min="1" max="1" width="45.140625" style="1" bestFit="1" customWidth="1"/>
    <col min="2" max="2" width="8.140625" style="1" bestFit="1" customWidth="1"/>
    <col min="3" max="3" width="8.7109375" style="1" bestFit="1" customWidth="1"/>
    <col min="4" max="4" width="9.28515625" style="1" bestFit="1" customWidth="1"/>
    <col min="5" max="5" width="9.42578125" style="1" bestFit="1" customWidth="1"/>
    <col min="6" max="6" width="8.140625" style="1" bestFit="1" customWidth="1"/>
    <col min="7" max="7" width="8.7109375" style="1" bestFit="1" customWidth="1"/>
    <col min="8" max="8" width="9.28515625" style="1" bestFit="1" customWidth="1"/>
    <col min="9" max="9" width="9.42578125" style="1" bestFit="1" customWidth="1"/>
    <col min="10" max="10" width="8.140625" style="1" bestFit="1" customWidth="1"/>
    <col min="11" max="11" width="8.7109375" style="1" bestFit="1" customWidth="1"/>
    <col min="12" max="12" width="9.28515625" style="1" bestFit="1" customWidth="1"/>
    <col min="13" max="13" width="9.42578125" style="1" bestFit="1" customWidth="1"/>
    <col min="14" max="14" width="8.140625" style="1" bestFit="1" customWidth="1"/>
    <col min="15" max="15" width="8.7109375" style="1" bestFit="1" customWidth="1"/>
    <col min="16" max="16" width="9.28515625" style="1" bestFit="1" customWidth="1"/>
    <col min="17" max="17" width="9.42578125" style="1" bestFit="1" customWidth="1"/>
    <col min="18" max="18" width="8.140625" style="1" bestFit="1" customWidth="1"/>
    <col min="19" max="19" width="8.7109375" style="1" bestFit="1" customWidth="1"/>
    <col min="20" max="20" width="9.28515625" style="1" bestFit="1" customWidth="1"/>
    <col min="21" max="21" width="9.42578125" style="1" bestFit="1" customWidth="1"/>
    <col min="22" max="22" width="8.140625" style="1" bestFit="1" customWidth="1"/>
    <col min="23" max="23" width="8.7109375" style="1" bestFit="1" customWidth="1"/>
    <col min="24" max="24" width="9.28515625" style="1" bestFit="1" customWidth="1"/>
    <col min="25" max="25" width="9.42578125" style="1" bestFit="1" customWidth="1"/>
    <col min="26" max="26" width="8.140625" style="1" bestFit="1" customWidth="1"/>
    <col min="27" max="27" width="8.7109375" style="1" bestFit="1" customWidth="1"/>
    <col min="28" max="28" width="9.28515625" style="1" bestFit="1" customWidth="1"/>
    <col min="29" max="29" width="9.42578125" style="1" bestFit="1" customWidth="1"/>
    <col min="30" max="30" width="8.140625" style="1" bestFit="1" customWidth="1"/>
    <col min="31" max="31" width="8.7109375" style="1" bestFit="1" customWidth="1"/>
    <col min="32" max="32" width="9.28515625" style="1" bestFit="1" customWidth="1"/>
    <col min="33" max="33" width="9.42578125" style="1" bestFit="1" customWidth="1"/>
    <col min="34" max="34" width="8.140625" style="1" bestFit="1" customWidth="1"/>
    <col min="35" max="35" width="8.7109375" style="1" bestFit="1" customWidth="1"/>
    <col min="36" max="36" width="9.28515625" style="1" bestFit="1" customWidth="1"/>
    <col min="37" max="37" width="9.42578125" style="1" bestFit="1" customWidth="1"/>
    <col min="38" max="38" width="8.140625" style="1" bestFit="1" customWidth="1"/>
    <col min="39" max="39" width="8.7109375" style="1" bestFit="1" customWidth="1"/>
    <col min="40" max="40" width="9.28515625" style="1" bestFit="1" customWidth="1"/>
    <col min="41" max="41" width="9.42578125" style="1" bestFit="1" customWidth="1"/>
    <col min="42" max="42" width="8.140625" style="1" bestFit="1" customWidth="1"/>
    <col min="43" max="43" width="8.7109375" style="1" bestFit="1" customWidth="1"/>
    <col min="44" max="44" width="9.28515625" style="1" bestFit="1" customWidth="1"/>
    <col min="45" max="45" width="9.42578125" style="1" bestFit="1" customWidth="1"/>
    <col min="46" max="46" width="8.140625" style="1" bestFit="1" customWidth="1"/>
    <col min="47" max="47" width="8.7109375" style="1" bestFit="1" customWidth="1"/>
    <col min="48" max="48" width="9.28515625" style="1" bestFit="1" customWidth="1"/>
    <col min="49" max="49" width="9.42578125" style="1" bestFit="1" customWidth="1"/>
    <col min="50" max="50" width="8.140625" style="1" bestFit="1" customWidth="1"/>
    <col min="51" max="51" width="8.7109375" style="1" bestFit="1" customWidth="1"/>
    <col min="52" max="52" width="9.28515625" style="1" bestFit="1" customWidth="1"/>
    <col min="53" max="53" width="9.42578125" style="1" bestFit="1" customWidth="1"/>
    <col min="54" max="54" width="8.140625" style="1" bestFit="1" customWidth="1"/>
    <col min="55" max="55" width="8.7109375" style="1" bestFit="1" customWidth="1"/>
    <col min="56" max="56" width="9.28515625" style="1" bestFit="1" customWidth="1"/>
    <col min="57" max="57" width="9.42578125" style="1" bestFit="1" customWidth="1"/>
    <col min="58" max="58" width="8.42578125" style="1" bestFit="1" customWidth="1"/>
    <col min="59" max="59" width="8.7109375" style="1" bestFit="1" customWidth="1"/>
    <col min="60" max="60" width="9.28515625" style="1" bestFit="1" customWidth="1"/>
    <col min="61" max="61" width="9.42578125" style="1" bestFit="1" customWidth="1"/>
    <col min="62" max="16384" width="8.7109375" style="1"/>
  </cols>
  <sheetData>
    <row r="1" spans="1:72" ht="15" customHeight="1" x14ac:dyDescent="0.25">
      <c r="A1" s="53" t="s">
        <v>156</v>
      </c>
    </row>
    <row r="2" spans="1:72" ht="15" customHeight="1" x14ac:dyDescent="0.25">
      <c r="A2" s="38" t="s">
        <v>0</v>
      </c>
      <c r="B2" s="22" t="s">
        <v>5</v>
      </c>
      <c r="C2" s="22" t="s">
        <v>6</v>
      </c>
      <c r="D2" s="22" t="s">
        <v>7</v>
      </c>
      <c r="E2" s="22" t="s">
        <v>8</v>
      </c>
      <c r="F2" s="22" t="s">
        <v>9</v>
      </c>
      <c r="G2" s="22" t="s">
        <v>10</v>
      </c>
      <c r="H2" s="22" t="s">
        <v>11</v>
      </c>
      <c r="I2" s="22" t="s">
        <v>12</v>
      </c>
      <c r="J2" s="22" t="s">
        <v>13</v>
      </c>
      <c r="K2" s="22" t="s">
        <v>14</v>
      </c>
      <c r="L2" s="22" t="s">
        <v>15</v>
      </c>
      <c r="M2" s="22" t="s">
        <v>16</v>
      </c>
      <c r="N2" s="22" t="s">
        <v>17</v>
      </c>
      <c r="O2" s="22" t="s">
        <v>18</v>
      </c>
      <c r="P2" s="22" t="s">
        <v>19</v>
      </c>
      <c r="Q2" s="22" t="s">
        <v>20</v>
      </c>
      <c r="R2" s="22" t="s">
        <v>21</v>
      </c>
      <c r="S2" s="22" t="s">
        <v>22</v>
      </c>
      <c r="T2" s="22" t="s">
        <v>23</v>
      </c>
      <c r="U2" s="22" t="s">
        <v>24</v>
      </c>
      <c r="V2" s="22" t="s">
        <v>25</v>
      </c>
      <c r="W2" s="22" t="s">
        <v>26</v>
      </c>
      <c r="X2" s="22" t="s">
        <v>27</v>
      </c>
      <c r="Y2" s="22" t="s">
        <v>28</v>
      </c>
      <c r="Z2" s="22" t="s">
        <v>29</v>
      </c>
      <c r="AA2" s="22" t="s">
        <v>30</v>
      </c>
      <c r="AB2" s="22" t="s">
        <v>31</v>
      </c>
      <c r="AC2" s="22" t="s">
        <v>32</v>
      </c>
      <c r="AD2" s="22" t="s">
        <v>33</v>
      </c>
      <c r="AE2" s="22" t="s">
        <v>34</v>
      </c>
      <c r="AF2" s="22" t="s">
        <v>35</v>
      </c>
      <c r="AG2" s="22" t="s">
        <v>36</v>
      </c>
      <c r="AH2" s="22" t="s">
        <v>37</v>
      </c>
      <c r="AI2" s="22" t="s">
        <v>38</v>
      </c>
      <c r="AJ2" s="22" t="s">
        <v>39</v>
      </c>
      <c r="AK2" s="22" t="s">
        <v>40</v>
      </c>
      <c r="AL2" s="22" t="s">
        <v>41</v>
      </c>
      <c r="AM2" s="22" t="s">
        <v>42</v>
      </c>
      <c r="AN2" s="22" t="s">
        <v>43</v>
      </c>
      <c r="AO2" s="22" t="s">
        <v>44</v>
      </c>
      <c r="AP2" s="22" t="s">
        <v>45</v>
      </c>
      <c r="AQ2" s="22" t="s">
        <v>46</v>
      </c>
      <c r="AR2" s="22" t="s">
        <v>47</v>
      </c>
      <c r="AS2" s="22" t="s">
        <v>48</v>
      </c>
      <c r="AT2" s="22" t="s">
        <v>49</v>
      </c>
      <c r="AU2" s="22" t="s">
        <v>50</v>
      </c>
      <c r="AV2" s="22" t="s">
        <v>51</v>
      </c>
      <c r="AW2" s="22" t="s">
        <v>52</v>
      </c>
      <c r="AX2" s="39" t="s">
        <v>53</v>
      </c>
      <c r="AY2" s="39" t="s">
        <v>54</v>
      </c>
      <c r="AZ2" s="39" t="s">
        <v>55</v>
      </c>
      <c r="BA2" s="39" t="s">
        <v>56</v>
      </c>
      <c r="BB2" s="39" t="s">
        <v>57</v>
      </c>
      <c r="BC2" s="39" t="s">
        <v>58</v>
      </c>
      <c r="BD2" s="39" t="s">
        <v>59</v>
      </c>
      <c r="BE2" s="39" t="s">
        <v>60</v>
      </c>
      <c r="BF2" s="39" t="s">
        <v>61</v>
      </c>
      <c r="BG2" s="39" t="s">
        <v>62</v>
      </c>
      <c r="BH2" s="39" t="s">
        <v>63</v>
      </c>
      <c r="BI2" s="39" t="s">
        <v>64</v>
      </c>
      <c r="BJ2" s="39" t="s">
        <v>123</v>
      </c>
      <c r="BK2" s="39" t="s">
        <v>125</v>
      </c>
      <c r="BL2" s="39" t="s">
        <v>128</v>
      </c>
      <c r="BM2" s="39" t="s">
        <v>129</v>
      </c>
      <c r="BN2" s="39" t="s">
        <v>132</v>
      </c>
      <c r="BO2" s="39" t="s">
        <v>134</v>
      </c>
      <c r="BP2" s="39" t="s">
        <v>135</v>
      </c>
      <c r="BQ2" s="39" t="s">
        <v>142</v>
      </c>
      <c r="BR2" s="39" t="s">
        <v>143</v>
      </c>
      <c r="BS2" s="39" t="s">
        <v>152</v>
      </c>
      <c r="BT2" s="39" t="s">
        <v>154</v>
      </c>
    </row>
    <row r="3" spans="1:72" ht="15" customHeight="1" x14ac:dyDescent="0.2">
      <c r="A3" s="41" t="s">
        <v>65</v>
      </c>
      <c r="B3" s="54">
        <f>(PIB_ENC[[#This Row],[2008:I]]/PIB_ENC[[#This Row],[2007:I]]-1)*100</f>
        <v>6.0104314200661202</v>
      </c>
      <c r="C3" s="54">
        <f>(PIB_ENC[[#This Row],[2008:II]]/PIB_ENC[[#This Row],[2007:II]]-1)*100</f>
        <v>-7.3443126277781161</v>
      </c>
      <c r="D3" s="54">
        <f>(PIB_ENC[[#This Row],[2008:III]]/PIB_ENC[[#This Row],[2007:III]]-1)*100</f>
        <v>4.7896773286604244</v>
      </c>
      <c r="E3" s="54">
        <f>(PIB_ENC[[#This Row],[2008:IV]]/PIB_ENC[[#This Row],[2007:IV]]-1)*100</f>
        <v>14.772130168619956</v>
      </c>
      <c r="F3" s="54">
        <f>(PIB_ENC[[#This Row],[2009:I]]/PIB_ENC[[#This Row],[2008:I]]-1)*100</f>
        <v>10.106678097575085</v>
      </c>
      <c r="G3" s="54">
        <f>(PIB_ENC[[#This Row],[2009:II]]/PIB_ENC[[#This Row],[2008:II]]-1)*100</f>
        <v>21.370024400890642</v>
      </c>
      <c r="H3" s="54">
        <f>(PIB_ENC[[#This Row],[2009:III]]/PIB_ENC[[#This Row],[2008:III]]-1)*100</f>
        <v>0.37325917001713727</v>
      </c>
      <c r="I3" s="54">
        <f>(PIB_ENC[[#This Row],[2009:IV]]/PIB_ENC[[#This Row],[2008:IV]]-1)*100</f>
        <v>9.6610458558396459</v>
      </c>
      <c r="J3" s="54">
        <f>(PIB_ENC[[#This Row],[2010:I]]/PIB_ENC[[#This Row],[2009:I]]-1)*100</f>
        <v>21.740858710028888</v>
      </c>
      <c r="K3" s="54">
        <f>(PIB_ENC[[#This Row],[2010:II]]/PIB_ENC[[#This Row],[2009:II]]-1)*100</f>
        <v>-9.272132950219703</v>
      </c>
      <c r="L3" s="54">
        <f>(PIB_ENC[[#This Row],[2010:III]]/PIB_ENC[[#This Row],[2009:III]]-1)*100</f>
        <v>-19.034185863206076</v>
      </c>
      <c r="M3" s="54">
        <f>(PIB_ENC[[#This Row],[2010:IV]]/PIB_ENC[[#This Row],[2009:IV]]-1)*100</f>
        <v>-22.792712512945112</v>
      </c>
      <c r="N3" s="54">
        <f>(PIB_ENC[[#This Row],[2011:I]]/PIB_ENC[[#This Row],[2010:I]]-1)*100</f>
        <v>-8.7319062253172213</v>
      </c>
      <c r="O3" s="54">
        <f>(PIB_ENC[[#This Row],[2011:II]]/PIB_ENC[[#This Row],[2010:II]]-1)*100</f>
        <v>29.089674281883315</v>
      </c>
      <c r="P3" s="54">
        <f>(PIB_ENC[[#This Row],[2011:III]]/PIB_ENC[[#This Row],[2010:III]]-1)*100</f>
        <v>11.735417774271717</v>
      </c>
      <c r="Q3" s="54">
        <f>(PIB_ENC[[#This Row],[2011:IV]]/PIB_ENC[[#This Row],[2010:IV]]-1)*100</f>
        <v>10.975392048921485</v>
      </c>
      <c r="R3" s="54">
        <f>(PIB_ENC[[#This Row],[2012:I]]/PIB_ENC[[#This Row],[2011:I]]-1)*100</f>
        <v>3.7216961546495897</v>
      </c>
      <c r="S3" s="54">
        <f>(PIB_ENC[[#This Row],[2012:II]]/PIB_ENC[[#This Row],[2011:II]]-1)*100</f>
        <v>4.6113952283890924</v>
      </c>
      <c r="T3" s="54">
        <f>(PIB_ENC[[#This Row],[2012:III]]/PIB_ENC[[#This Row],[2011:III]]-1)*100</f>
        <v>12.125813322283175</v>
      </c>
      <c r="U3" s="54">
        <f>(PIB_ENC[[#This Row],[2012:IV]]/PIB_ENC[[#This Row],[2011:IV]]-1)*100</f>
        <v>16.933417991528898</v>
      </c>
      <c r="V3" s="54">
        <f>(PIB_ENC[[#This Row],[2013:I]]/PIB_ENC[[#This Row],[2012:I]]-1)*100</f>
        <v>-0.43964719632358928</v>
      </c>
      <c r="W3" s="54">
        <f>(PIB_ENC[[#This Row],[2013:II]]/PIB_ENC[[#This Row],[2012:II]]-1)*100</f>
        <v>0.13580897786262813</v>
      </c>
      <c r="X3" s="54">
        <f>(PIB_ENC[[#This Row],[2013:III]]/PIB_ENC[[#This Row],[2012:III]]-1)*100</f>
        <v>-8.9452525481193987</v>
      </c>
      <c r="Y3" s="54">
        <f>(PIB_ENC[[#This Row],[2013:IV]]/PIB_ENC[[#This Row],[2012:IV]]-1)*100</f>
        <v>-8.1802708790497789</v>
      </c>
      <c r="Z3" s="54">
        <f>(PIB_ENC[[#This Row],[2014:I]]/PIB_ENC[[#This Row],[2013:I]]-1)*100</f>
        <v>-4.8999321260976281</v>
      </c>
      <c r="AA3" s="54">
        <f>(PIB_ENC[[#This Row],[2014:II]]/PIB_ENC[[#This Row],[2013:II]]-1)*100</f>
        <v>3.2280512491831503</v>
      </c>
      <c r="AB3" s="54">
        <f>(PIB_ENC[[#This Row],[2014:III]]/PIB_ENC[[#This Row],[2013:III]]-1)*100</f>
        <v>12.299973099221884</v>
      </c>
      <c r="AC3" s="54">
        <f>(PIB_ENC[[#This Row],[2014:IV]]/PIB_ENC[[#This Row],[2013:IV]]-1)*100</f>
        <v>0.52818261211784456</v>
      </c>
      <c r="AD3" s="54">
        <f>(PIB_ENC[[#This Row],[2015:I]]/PIB_ENC[[#This Row],[2014:I]]-1)*100</f>
        <v>10.136427742563026</v>
      </c>
      <c r="AE3" s="54">
        <f>(PIB_ENC[[#This Row],[2015:II]]/PIB_ENC[[#This Row],[2014:II]]-1)*100</f>
        <v>-0.51463920471516156</v>
      </c>
      <c r="AF3" s="54">
        <f>(PIB_ENC[[#This Row],[2015:III]]/PIB_ENC[[#This Row],[2014:III]]-1)*100</f>
        <v>-5.4158354132335829</v>
      </c>
      <c r="AG3" s="54">
        <f>(PIB_ENC[[#This Row],[2015:IV]]/PIB_ENC[[#This Row],[2014:IV]]-1)*100</f>
        <v>24.685871303240869</v>
      </c>
      <c r="AH3" s="54">
        <f>(PIB_ENC[[#This Row],[2016:I]]/PIB_ENC[[#This Row],[2015:I]]-1)*100</f>
        <v>7.1119690458344875</v>
      </c>
      <c r="AI3" s="54">
        <f>(PIB_ENC[[#This Row],[2016:II]]/PIB_ENC[[#This Row],[2015:II]]-1)*100</f>
        <v>-6.2353096445491918</v>
      </c>
      <c r="AJ3" s="54">
        <f>(PIB_ENC[[#This Row],[2016:III]]/PIB_ENC[[#This Row],[2015:III]]-1)*100</f>
        <v>30.601191221230771</v>
      </c>
      <c r="AK3" s="54">
        <f>(PIB_ENC[[#This Row],[2016:IV]]/PIB_ENC[[#This Row],[2015:IV]]-1)*100</f>
        <v>17.904931848474035</v>
      </c>
      <c r="AL3" s="54">
        <f>(PIB_ENC[[#This Row],[2017:I]]/PIB_ENC[[#This Row],[2016:I]]-1)*100</f>
        <v>-17.927994693961413</v>
      </c>
      <c r="AM3" s="54">
        <f>(PIB_ENC[[#This Row],[2017:II]]/PIB_ENC[[#This Row],[2016:II]]-1)*100</f>
        <v>-11.981604854900619</v>
      </c>
      <c r="AN3" s="54">
        <f>(PIB_ENC[[#This Row],[2017:III]]/PIB_ENC[[#This Row],[2016:III]]-1)*100</f>
        <v>-6.242789609148014</v>
      </c>
      <c r="AO3" s="54">
        <f>(PIB_ENC[[#This Row],[2017:IV]]/PIB_ENC[[#This Row],[2016:IV]]-1)*100</f>
        <v>-22.020813029368004</v>
      </c>
      <c r="AP3" s="54">
        <f>(PIB_ENC[[#This Row],[2018:I]]/PIB_ENC[[#This Row],[2017:I]]-1)*100</f>
        <v>-20.888246092621067</v>
      </c>
      <c r="AQ3" s="54">
        <f>(PIB_ENC[[#This Row],[2018:II]]/PIB_ENC[[#This Row],[2017:II]]-1)*100</f>
        <v>-18.787357822732009</v>
      </c>
      <c r="AR3" s="54">
        <f>(PIB_ENC[[#This Row],[2018:III]]/PIB_ENC[[#This Row],[2017:III]]-1)*100</f>
        <v>5.6627847523058383</v>
      </c>
      <c r="AS3" s="54">
        <f>(PIB_ENC[[#This Row],[2018:IV]]/PIB_ENC[[#This Row],[2017:IV]]-1)*100</f>
        <v>-30.372765416929802</v>
      </c>
      <c r="AT3" s="54">
        <f>(PIB_ENC[[#This Row],[2019:I]]/PIB_ENC[[#This Row],[2018:I]]-1)*100</f>
        <v>-22.284821437357916</v>
      </c>
      <c r="AU3" s="54">
        <f>(PIB_ENC[[#This Row],[2019:II]]/PIB_ENC[[#This Row],[2018:II]]-1)*100</f>
        <v>-22.987246313540609</v>
      </c>
      <c r="AV3" s="54">
        <f>(PIB_ENC[[#This Row],[2019:III]]/PIB_ENC[[#This Row],[2018:III]]-1)*100</f>
        <v>-5.0580945302504565</v>
      </c>
      <c r="AW3" s="54">
        <f>(PIB_ENC[[#This Row],[2019:IV]]/PIB_ENC[[#This Row],[2018:IV]]-1)*100</f>
        <v>59.753225266570119</v>
      </c>
      <c r="AX3" s="54">
        <f>(PIB_ENC[[#This Row],[2020:I]]/PIB_ENC[[#This Row],[2019:I]]-1)*100</f>
        <v>59.91301216216587</v>
      </c>
      <c r="AY3" s="54">
        <f>(PIB_ENC[[#This Row],[2020:II]]/PIB_ENC[[#This Row],[2019:II]]-1)*100</f>
        <v>36.514202759944595</v>
      </c>
      <c r="AZ3" s="54">
        <f>(PIB_ENC[[#This Row],[2020:III]]/PIB_ENC[[#This Row],[2019:III]]-1)*100</f>
        <v>4.0521373948711137</v>
      </c>
      <c r="BA3" s="54">
        <f>(PIB_ENC[[#This Row],[2020:IV]]/PIB_ENC[[#This Row],[2019:IV]]-1)*100</f>
        <v>-6.8607527692597925</v>
      </c>
      <c r="BB3" s="54">
        <f>(PIB_ENC[[#This Row],[2021:I]]/PIB_ENC[[#This Row],[2020:I]]-1)*100</f>
        <v>-2.7759849767993838</v>
      </c>
      <c r="BC3" s="54">
        <f>(PIB_ENC[[#This Row],[2021:II]]/PIB_ENC[[#This Row],[2020:II]]-1)*100</f>
        <v>-13.096261242267616</v>
      </c>
      <c r="BD3" s="54">
        <f>(PIB_ENC[[#This Row],[2021:III]]/PIB_ENC[[#This Row],[2020:III]]-1)*100</f>
        <v>3.3022531684172129</v>
      </c>
      <c r="BE3" s="54">
        <f>(PIB_ENC[[#This Row],[2021:IV]]/PIB_ENC[[#This Row],[2020:IV]]-1)*100</f>
        <v>-12.519079582116166</v>
      </c>
      <c r="BF3" s="54">
        <f>(PIB_ENC[[#This Row],[2022:I]]/PIB_ENC[[#This Row],[2021:I]]-1)*100</f>
        <v>-20.669213994822123</v>
      </c>
      <c r="BG3" s="54">
        <f>(PIB_ENC[[#This Row],[2022:II]]/PIB_ENC[[#This Row],[2021:II]]-1)*100</f>
        <v>-0.94995206934126442</v>
      </c>
      <c r="BH3" s="54">
        <f>(PIB_ENC[[#This Row],[2022:III]]/PIB_ENC[[#This Row],[2021:III]]-1)*100</f>
        <v>-9.6576187365906669</v>
      </c>
      <c r="BI3" s="54">
        <f>(PIB_ENC[[#This Row],[2022:IV]]/PIB_ENC[[#This Row],[2021:IV]]-1)*100</f>
        <v>6.0865240249572183</v>
      </c>
      <c r="BJ3" s="54">
        <f>(PIB_ENC[[#This Row],[2023:I]]/PIB_ENC[[#This Row],[2022:I]]-1)*100</f>
        <v>2.3119689764158791</v>
      </c>
      <c r="BK3" s="54">
        <f>(PIB_ENC[[#This Row],[2023:II]]/PIB_ENC[[#This Row],[2022:II]]-1)*100</f>
        <v>-13.400062642318867</v>
      </c>
      <c r="BL3" s="54">
        <f>(PIB_ENC[[#This Row],[2023:III]]/PIB_ENC[[#This Row],[2022:III]]-1)*100</f>
        <v>2.4132272003838162</v>
      </c>
      <c r="BM3" s="54">
        <f>(PIB_ENC[[#This Row],[2023:IV]]/PIB_ENC[[#This Row],[2022:IV]]-1)*100</f>
        <v>-7.0133557817551377</v>
      </c>
      <c r="BN3" s="54">
        <f>(PIB_ENC[[#This Row],[2024:I]]/PIB_ENC[[#This Row],[2023:I]]-1)*100</f>
        <v>25.599414052572801</v>
      </c>
      <c r="BO3" s="54">
        <f>(PIB_ENC[[#This Row],[2024:II]]/PIB_ENC[[#This Row],[2023:II]]-1)*100</f>
        <v>-3.5538430995025516</v>
      </c>
      <c r="BP3" s="54">
        <f>(PIB_ENC[[#This Row],[2024:III]]/PIB_ENC[[#This Row],[2023:III]]-1)*100</f>
        <v>17.488884839080534</v>
      </c>
      <c r="BQ3" s="54">
        <f>(PIB_ENC[[#This Row],[2024:IV]]/PIB_ENC[[#This Row],[2023:IV]]-1)*100</f>
        <v>-1.3204970695315676</v>
      </c>
      <c r="BR3" s="54">
        <f>(PIB_ENC[[#This Row],[2025:I]]/PIB_ENC[[#This Row],[2024:I]]-1)*100</f>
        <v>25.743212575292397</v>
      </c>
      <c r="BS3" s="54">
        <f>(PIB_ENC[[#This Row],[2025:II]]/PIB_ENC[[#This Row],[2024:II]]-1)*100</f>
        <v>11.814099826067359</v>
      </c>
      <c r="BT3" s="54">
        <f>(PIB_ENC[[#This Row],[2025:III]]/PIB_ENC[[#This Row],[2024:III]]-1)*100</f>
        <v>-15.461561358840237</v>
      </c>
    </row>
    <row r="4" spans="1:72" ht="15" customHeight="1" x14ac:dyDescent="0.2">
      <c r="A4" s="44" t="s">
        <v>117</v>
      </c>
      <c r="B4" s="55">
        <f>(PIB_ENC[[#This Row],[2008:I]]/PIB_ENC[[#This Row],[2007:I]]-1)*100</f>
        <v>-10.666574438553521</v>
      </c>
      <c r="C4" s="55">
        <f>(PIB_ENC[[#This Row],[2008:II]]/PIB_ENC[[#This Row],[2007:II]]-1)*100</f>
        <v>-18.924711947211748</v>
      </c>
      <c r="D4" s="55">
        <f>(PIB_ENC[[#This Row],[2008:III]]/PIB_ENC[[#This Row],[2007:III]]-1)*100</f>
        <v>-37.901175573906428</v>
      </c>
      <c r="E4" s="55">
        <f>(PIB_ENC[[#This Row],[2008:IV]]/PIB_ENC[[#This Row],[2007:IV]]-1)*100</f>
        <v>-14.25220079127425</v>
      </c>
      <c r="F4" s="55">
        <f>(PIB_ENC[[#This Row],[2009:I]]/PIB_ENC[[#This Row],[2008:I]]-1)*100</f>
        <v>13.560046008657478</v>
      </c>
      <c r="G4" s="55">
        <f>(PIB_ENC[[#This Row],[2009:II]]/PIB_ENC[[#This Row],[2008:II]]-1)*100</f>
        <v>31.271716369486025</v>
      </c>
      <c r="H4" s="55">
        <f>(PIB_ENC[[#This Row],[2009:III]]/PIB_ENC[[#This Row],[2008:III]]-1)*100</f>
        <v>64.654281957433398</v>
      </c>
      <c r="I4" s="55">
        <f>(PIB_ENC[[#This Row],[2009:IV]]/PIB_ENC[[#This Row],[2008:IV]]-1)*100</f>
        <v>55.073937228815154</v>
      </c>
      <c r="J4" s="55">
        <f>(PIB_ENC[[#This Row],[2010:I]]/PIB_ENC[[#This Row],[2009:I]]-1)*100</f>
        <v>11.803845428654004</v>
      </c>
      <c r="K4" s="55">
        <f>(PIB_ENC[[#This Row],[2010:II]]/PIB_ENC[[#This Row],[2009:II]]-1)*100</f>
        <v>5.1362203293950248</v>
      </c>
      <c r="L4" s="55">
        <f>(PIB_ENC[[#This Row],[2010:III]]/PIB_ENC[[#This Row],[2009:III]]-1)*100</f>
        <v>7.9005893119315829</v>
      </c>
      <c r="M4" s="55">
        <f>(PIB_ENC[[#This Row],[2010:IV]]/PIB_ENC[[#This Row],[2009:IV]]-1)*100</f>
        <v>-8.3716177426805256</v>
      </c>
      <c r="N4" s="55">
        <f>(PIB_ENC[[#This Row],[2011:I]]/PIB_ENC[[#This Row],[2010:I]]-1)*100</f>
        <v>-37.641594365647499</v>
      </c>
      <c r="O4" s="55">
        <f>(PIB_ENC[[#This Row],[2011:II]]/PIB_ENC[[#This Row],[2010:II]]-1)*100</f>
        <v>-37.514279225299276</v>
      </c>
      <c r="P4" s="55">
        <f>(PIB_ENC[[#This Row],[2011:III]]/PIB_ENC[[#This Row],[2010:III]]-1)*100</f>
        <v>-43.63113626279501</v>
      </c>
      <c r="Q4" s="55">
        <f>(PIB_ENC[[#This Row],[2011:IV]]/PIB_ENC[[#This Row],[2010:IV]]-1)*100</f>
        <v>-9.6344254973482428</v>
      </c>
      <c r="R4" s="55">
        <f>(PIB_ENC[[#This Row],[2012:I]]/PIB_ENC[[#This Row],[2011:I]]-1)*100</f>
        <v>38.576557702747991</v>
      </c>
      <c r="S4" s="55">
        <f>(PIB_ENC[[#This Row],[2012:II]]/PIB_ENC[[#This Row],[2011:II]]-1)*100</f>
        <v>55.114313650993353</v>
      </c>
      <c r="T4" s="55">
        <f>(PIB_ENC[[#This Row],[2012:III]]/PIB_ENC[[#This Row],[2011:III]]-1)*100</f>
        <v>59.360246854862034</v>
      </c>
      <c r="U4" s="55">
        <f>(PIB_ENC[[#This Row],[2012:IV]]/PIB_ENC[[#This Row],[2011:IV]]-1)*100</f>
        <v>-9.1184398937417139</v>
      </c>
      <c r="V4" s="55">
        <f>(PIB_ENC[[#This Row],[2013:I]]/PIB_ENC[[#This Row],[2012:I]]-1)*100</f>
        <v>21.512445041100726</v>
      </c>
      <c r="W4" s="55">
        <f>(PIB_ENC[[#This Row],[2013:II]]/PIB_ENC[[#This Row],[2012:II]]-1)*100</f>
        <v>8.4851910572290024</v>
      </c>
      <c r="X4" s="55">
        <f>(PIB_ENC[[#This Row],[2013:III]]/PIB_ENC[[#This Row],[2012:III]]-1)*100</f>
        <v>15.633377873095956</v>
      </c>
      <c r="Y4" s="55">
        <f>(PIB_ENC[[#This Row],[2013:IV]]/PIB_ENC[[#This Row],[2012:IV]]-1)*100</f>
        <v>46.236849703564097</v>
      </c>
      <c r="Z4" s="55">
        <f>(PIB_ENC[[#This Row],[2014:I]]/PIB_ENC[[#This Row],[2013:I]]-1)*100</f>
        <v>-4.4838754398905056</v>
      </c>
      <c r="AA4" s="55">
        <f>(PIB_ENC[[#This Row],[2014:II]]/PIB_ENC[[#This Row],[2013:II]]-1)*100</f>
        <v>3.4937379214168729</v>
      </c>
      <c r="AB4" s="55">
        <f>(PIB_ENC[[#This Row],[2014:III]]/PIB_ENC[[#This Row],[2013:III]]-1)*100</f>
        <v>5.9361067333863149</v>
      </c>
      <c r="AC4" s="55">
        <f>(PIB_ENC[[#This Row],[2014:IV]]/PIB_ENC[[#This Row],[2013:IV]]-1)*100</f>
        <v>-4.0287783586949839</v>
      </c>
      <c r="AD4" s="55">
        <f>(PIB_ENC[[#This Row],[2015:I]]/PIB_ENC[[#This Row],[2014:I]]-1)*100</f>
        <v>3.9767526877046766</v>
      </c>
      <c r="AE4" s="55">
        <f>(PIB_ENC[[#This Row],[2015:II]]/PIB_ENC[[#This Row],[2014:II]]-1)*100</f>
        <v>1.8743185055687617</v>
      </c>
      <c r="AF4" s="55">
        <f>(PIB_ENC[[#This Row],[2015:III]]/PIB_ENC[[#This Row],[2014:III]]-1)*100</f>
        <v>16.699994966419005</v>
      </c>
      <c r="AG4" s="55">
        <f>(PIB_ENC[[#This Row],[2015:IV]]/PIB_ENC[[#This Row],[2014:IV]]-1)*100</f>
        <v>45.574428912018618</v>
      </c>
      <c r="AH4" s="55">
        <f>(PIB_ENC[[#This Row],[2016:I]]/PIB_ENC[[#This Row],[2015:I]]-1)*100</f>
        <v>6.9194395991024171</v>
      </c>
      <c r="AI4" s="55">
        <f>(PIB_ENC[[#This Row],[2016:II]]/PIB_ENC[[#This Row],[2015:II]]-1)*100</f>
        <v>-6.8864551656613537</v>
      </c>
      <c r="AJ4" s="55">
        <f>(PIB_ENC[[#This Row],[2016:III]]/PIB_ENC[[#This Row],[2015:III]]-1)*100</f>
        <v>37.813588880517671</v>
      </c>
      <c r="AK4" s="55">
        <f>(PIB_ENC[[#This Row],[2016:IV]]/PIB_ENC[[#This Row],[2015:IV]]-1)*100</f>
        <v>-37.403753612604163</v>
      </c>
      <c r="AL4" s="55">
        <f>(PIB_ENC[[#This Row],[2017:I]]/PIB_ENC[[#This Row],[2016:I]]-1)*100</f>
        <v>21.497006267559861</v>
      </c>
      <c r="AM4" s="55">
        <f>(PIB_ENC[[#This Row],[2017:II]]/PIB_ENC[[#This Row],[2016:II]]-1)*100</f>
        <v>0.28997036676965404</v>
      </c>
      <c r="AN4" s="55">
        <f>(PIB_ENC[[#This Row],[2017:III]]/PIB_ENC[[#This Row],[2016:III]]-1)*100</f>
        <v>-26.083012460775034</v>
      </c>
      <c r="AO4" s="55">
        <f>(PIB_ENC[[#This Row],[2017:IV]]/PIB_ENC[[#This Row],[2016:IV]]-1)*100</f>
        <v>23.403154705816952</v>
      </c>
      <c r="AP4" s="55">
        <f>(PIB_ENC[[#This Row],[2018:I]]/PIB_ENC[[#This Row],[2017:I]]-1)*100</f>
        <v>-8.1213492699503842</v>
      </c>
      <c r="AQ4" s="55">
        <f>(PIB_ENC[[#This Row],[2018:II]]/PIB_ENC[[#This Row],[2017:II]]-1)*100</f>
        <v>-11.837838386396339</v>
      </c>
      <c r="AR4" s="55">
        <f>(PIB_ENC[[#This Row],[2018:III]]/PIB_ENC[[#This Row],[2017:III]]-1)*100</f>
        <v>20.522865325346483</v>
      </c>
      <c r="AS4" s="55">
        <f>(PIB_ENC[[#This Row],[2018:IV]]/PIB_ENC[[#This Row],[2017:IV]]-1)*100</f>
        <v>-4.9172724723307919</v>
      </c>
      <c r="AT4" s="55">
        <f>(PIB_ENC[[#This Row],[2019:I]]/PIB_ENC[[#This Row],[2018:I]]-1)*100</f>
        <v>15.396132943860419</v>
      </c>
      <c r="AU4" s="55">
        <f>(PIB_ENC[[#This Row],[2019:II]]/PIB_ENC[[#This Row],[2018:II]]-1)*100</f>
        <v>42.53758041267568</v>
      </c>
      <c r="AV4" s="55">
        <f>(PIB_ENC[[#This Row],[2019:III]]/PIB_ENC[[#This Row],[2018:III]]-1)*100</f>
        <v>-17.03192496453434</v>
      </c>
      <c r="AW4" s="55">
        <f>(PIB_ENC[[#This Row],[2019:IV]]/PIB_ENC[[#This Row],[2018:IV]]-1)*100</f>
        <v>-8.3903440339779483</v>
      </c>
      <c r="AX4" s="55">
        <f>(PIB_ENC[[#This Row],[2020:I]]/PIB_ENC[[#This Row],[2019:I]]-1)*100</f>
        <v>2.8271201340219543</v>
      </c>
      <c r="AY4" s="55">
        <f>(PIB_ENC[[#This Row],[2020:II]]/PIB_ENC[[#This Row],[2019:II]]-1)*100</f>
        <v>-18.029619878290227</v>
      </c>
      <c r="AZ4" s="55">
        <f>(PIB_ENC[[#This Row],[2020:III]]/PIB_ENC[[#This Row],[2019:III]]-1)*100</f>
        <v>13.169050952523321</v>
      </c>
      <c r="BA4" s="55">
        <f>(PIB_ENC[[#This Row],[2020:IV]]/PIB_ENC[[#This Row],[2019:IV]]-1)*100</f>
        <v>-11.77001969425403</v>
      </c>
      <c r="BB4" s="55">
        <f>(PIB_ENC[[#This Row],[2021:I]]/PIB_ENC[[#This Row],[2020:I]]-1)*100</f>
        <v>-29.986085891065727</v>
      </c>
      <c r="BC4" s="55">
        <f>(PIB_ENC[[#This Row],[2021:II]]/PIB_ENC[[#This Row],[2020:II]]-1)*100</f>
        <v>2.4149968455283721</v>
      </c>
      <c r="BD4" s="55">
        <f>(PIB_ENC[[#This Row],[2021:III]]/PIB_ENC[[#This Row],[2020:III]]-1)*100</f>
        <v>0.29490129575573398</v>
      </c>
      <c r="BE4" s="55">
        <f>(PIB_ENC[[#This Row],[2021:IV]]/PIB_ENC[[#This Row],[2020:IV]]-1)*100</f>
        <v>-6.9138899832089322</v>
      </c>
      <c r="BF4" s="55">
        <f>(PIB_ENC[[#This Row],[2022:I]]/PIB_ENC[[#This Row],[2021:I]]-1)*100</f>
        <v>16.431765360968885</v>
      </c>
      <c r="BG4" s="55">
        <f>(PIB_ENC[[#This Row],[2022:II]]/PIB_ENC[[#This Row],[2021:II]]-1)*100</f>
        <v>3.2452841232871288</v>
      </c>
      <c r="BH4" s="55">
        <f>(PIB_ENC[[#This Row],[2022:III]]/PIB_ENC[[#This Row],[2021:III]]-1)*100</f>
        <v>-20.019619400291909</v>
      </c>
      <c r="BI4" s="55">
        <f>(PIB_ENC[[#This Row],[2022:IV]]/PIB_ENC[[#This Row],[2021:IV]]-1)*100</f>
        <v>-1.64534054269182</v>
      </c>
      <c r="BJ4" s="55">
        <f>(PIB_ENC[[#This Row],[2023:I]]/PIB_ENC[[#This Row],[2022:I]]-1)*100</f>
        <v>4.1711673642638836</v>
      </c>
      <c r="BK4" s="55">
        <f>(PIB_ENC[[#This Row],[2023:II]]/PIB_ENC[[#This Row],[2022:II]]-1)*100</f>
        <v>6.2824126241806999</v>
      </c>
      <c r="BL4" s="55">
        <f>(PIB_ENC[[#This Row],[2023:III]]/PIB_ENC[[#This Row],[2022:III]]-1)*100</f>
        <v>-19.886000642914482</v>
      </c>
      <c r="BM4" s="55">
        <f>(PIB_ENC[[#This Row],[2023:IV]]/PIB_ENC[[#This Row],[2022:IV]]-1)*100</f>
        <v>20.266567791901657</v>
      </c>
      <c r="BN4" s="55">
        <f>(PIB_ENC[[#This Row],[2024:I]]/PIB_ENC[[#This Row],[2023:I]]-1)*100</f>
        <v>3.2818311383249421</v>
      </c>
      <c r="BO4" s="55">
        <f>(PIB_ENC[[#This Row],[2024:II]]/PIB_ENC[[#This Row],[2023:II]]-1)*100</f>
        <v>-12.019626041372566</v>
      </c>
      <c r="BP4" s="55">
        <f>(PIB_ENC[[#This Row],[2024:III]]/PIB_ENC[[#This Row],[2023:III]]-1)*100</f>
        <v>2.7390881023287683</v>
      </c>
      <c r="BQ4" s="55">
        <f>(PIB_ENC[[#This Row],[2024:IV]]/PIB_ENC[[#This Row],[2023:IV]]-1)*100</f>
        <v>-2.3882738884841492</v>
      </c>
      <c r="BR4" s="55">
        <f>(PIB_ENC[[#This Row],[2025:I]]/PIB_ENC[[#This Row],[2024:I]]-1)*100</f>
        <v>-17.942654643585943</v>
      </c>
      <c r="BS4" s="55">
        <f>(PIB_ENC[[#This Row],[2025:II]]/PIB_ENC[[#This Row],[2024:II]]-1)*100</f>
        <v>20.46527351248255</v>
      </c>
      <c r="BT4" s="55">
        <f>(PIB_ENC[[#This Row],[2025:III]]/PIB_ENC[[#This Row],[2024:III]]-1)*100</f>
        <v>1.5331183117881952</v>
      </c>
    </row>
    <row r="5" spans="1:72" ht="15" customHeight="1" x14ac:dyDescent="0.2">
      <c r="A5" s="46" t="s">
        <v>66</v>
      </c>
      <c r="B5" s="56">
        <f>(PIB_ENC[[#This Row],[2008:I]]/PIB_ENC[[#This Row],[2007:I]]-1)*100</f>
        <v>47.913619435484776</v>
      </c>
      <c r="C5" s="56">
        <f>(PIB_ENC[[#This Row],[2008:II]]/PIB_ENC[[#This Row],[2007:II]]-1)*100</f>
        <v>9.0979899010553034</v>
      </c>
      <c r="D5" s="56">
        <f>(PIB_ENC[[#This Row],[2008:III]]/PIB_ENC[[#This Row],[2007:III]]-1)*100</f>
        <v>25.163666118389362</v>
      </c>
      <c r="E5" s="56">
        <f>(PIB_ENC[[#This Row],[2008:IV]]/PIB_ENC[[#This Row],[2007:IV]]-1)*100</f>
        <v>49.881258437330246</v>
      </c>
      <c r="F5" s="56">
        <f>(PIB_ENC[[#This Row],[2009:I]]/PIB_ENC[[#This Row],[2008:I]]-1)*100</f>
        <v>-15.617428958290747</v>
      </c>
      <c r="G5" s="56">
        <f>(PIB_ENC[[#This Row],[2009:II]]/PIB_ENC[[#This Row],[2008:II]]-1)*100</f>
        <v>-19.985794871833395</v>
      </c>
      <c r="H5" s="56">
        <f>(PIB_ENC[[#This Row],[2009:III]]/PIB_ENC[[#This Row],[2008:III]]-1)*100</f>
        <v>-15.873316061990938</v>
      </c>
      <c r="I5" s="56">
        <f>(PIB_ENC[[#This Row],[2009:IV]]/PIB_ENC[[#This Row],[2008:IV]]-1)*100</f>
        <v>-59.189988610820677</v>
      </c>
      <c r="J5" s="56">
        <f>(PIB_ENC[[#This Row],[2010:I]]/PIB_ENC[[#This Row],[2009:I]]-1)*100</f>
        <v>-25.39145442239974</v>
      </c>
      <c r="K5" s="56">
        <f>(PIB_ENC[[#This Row],[2010:II]]/PIB_ENC[[#This Row],[2009:II]]-1)*100</f>
        <v>5.0763336971693995</v>
      </c>
      <c r="L5" s="56">
        <f>(PIB_ENC[[#This Row],[2010:III]]/PIB_ENC[[#This Row],[2009:III]]-1)*100</f>
        <v>-4.3887713278783602</v>
      </c>
      <c r="M5" s="56">
        <f>(PIB_ENC[[#This Row],[2010:IV]]/PIB_ENC[[#This Row],[2009:IV]]-1)*100</f>
        <v>11.390699013455684</v>
      </c>
      <c r="N5" s="56">
        <f>(PIB_ENC[[#This Row],[2011:I]]/PIB_ENC[[#This Row],[2010:I]]-1)*100</f>
        <v>4.5178457225374169</v>
      </c>
      <c r="O5" s="56">
        <f>(PIB_ENC[[#This Row],[2011:II]]/PIB_ENC[[#This Row],[2010:II]]-1)*100</f>
        <v>-14.852817082539405</v>
      </c>
      <c r="P5" s="56">
        <f>(PIB_ENC[[#This Row],[2011:III]]/PIB_ENC[[#This Row],[2010:III]]-1)*100</f>
        <v>-22.533473667354375</v>
      </c>
      <c r="Q5" s="56">
        <f>(PIB_ENC[[#This Row],[2011:IV]]/PIB_ENC[[#This Row],[2010:IV]]-1)*100</f>
        <v>-21.299369054951534</v>
      </c>
      <c r="R5" s="56">
        <f>(PIB_ENC[[#This Row],[2012:I]]/PIB_ENC[[#This Row],[2011:I]]-1)*100</f>
        <v>-35.688294776032237</v>
      </c>
      <c r="S5" s="56">
        <f>(PIB_ENC[[#This Row],[2012:II]]/PIB_ENC[[#This Row],[2011:II]]-1)*100</f>
        <v>-49.070275512538231</v>
      </c>
      <c r="T5" s="56">
        <f>(PIB_ENC[[#This Row],[2012:III]]/PIB_ENC[[#This Row],[2011:III]]-1)*100</f>
        <v>-29.283171300977017</v>
      </c>
      <c r="U5" s="56">
        <f>(PIB_ENC[[#This Row],[2012:IV]]/PIB_ENC[[#This Row],[2011:IV]]-1)*100</f>
        <v>-21.177860905268254</v>
      </c>
      <c r="V5" s="56">
        <f>(PIB_ENC[[#This Row],[2013:I]]/PIB_ENC[[#This Row],[2012:I]]-1)*100</f>
        <v>-18.508394726593945</v>
      </c>
      <c r="W5" s="56">
        <f>(PIB_ENC[[#This Row],[2013:II]]/PIB_ENC[[#This Row],[2012:II]]-1)*100</f>
        <v>43.904864897056115</v>
      </c>
      <c r="X5" s="56">
        <f>(PIB_ENC[[#This Row],[2013:III]]/PIB_ENC[[#This Row],[2012:III]]-1)*100</f>
        <v>31.13945554113975</v>
      </c>
      <c r="Y5" s="56">
        <f>(PIB_ENC[[#This Row],[2013:IV]]/PIB_ENC[[#This Row],[2012:IV]]-1)*100</f>
        <v>26.348304881432295</v>
      </c>
      <c r="Z5" s="56">
        <f>(PIB_ENC[[#This Row],[2014:I]]/PIB_ENC[[#This Row],[2013:I]]-1)*100</f>
        <v>38.383662061865742</v>
      </c>
      <c r="AA5" s="56">
        <f>(PIB_ENC[[#This Row],[2014:II]]/PIB_ENC[[#This Row],[2013:II]]-1)*100</f>
        <v>12.579838614062865</v>
      </c>
      <c r="AB5" s="56">
        <f>(PIB_ENC[[#This Row],[2014:III]]/PIB_ENC[[#This Row],[2013:III]]-1)*100</f>
        <v>-0.47625587851822804</v>
      </c>
      <c r="AC5" s="56">
        <f>(PIB_ENC[[#This Row],[2014:IV]]/PIB_ENC[[#This Row],[2013:IV]]-1)*100</f>
        <v>-11.931672782543091</v>
      </c>
      <c r="AD5" s="56">
        <f>(PIB_ENC[[#This Row],[2015:I]]/PIB_ENC[[#This Row],[2014:I]]-1)*100</f>
        <v>-7.9645081383452387</v>
      </c>
      <c r="AE5" s="56">
        <f>(PIB_ENC[[#This Row],[2015:II]]/PIB_ENC[[#This Row],[2014:II]]-1)*100</f>
        <v>-25.383445791071392</v>
      </c>
      <c r="AF5" s="56">
        <f>(PIB_ENC[[#This Row],[2015:III]]/PIB_ENC[[#This Row],[2014:III]]-1)*100</f>
        <v>-45.451290099738586</v>
      </c>
      <c r="AG5" s="56">
        <f>(PIB_ENC[[#This Row],[2015:IV]]/PIB_ENC[[#This Row],[2014:IV]]-1)*100</f>
        <v>-36.19051895580504</v>
      </c>
      <c r="AH5" s="56">
        <f>(PIB_ENC[[#This Row],[2016:I]]/PIB_ENC[[#This Row],[2015:I]]-1)*100</f>
        <v>-38.119615991819536</v>
      </c>
      <c r="AI5" s="56">
        <f>(PIB_ENC[[#This Row],[2016:II]]/PIB_ENC[[#This Row],[2015:II]]-1)*100</f>
        <v>-23.970178821925792</v>
      </c>
      <c r="AJ5" s="56">
        <f>(PIB_ENC[[#This Row],[2016:III]]/PIB_ENC[[#This Row],[2015:III]]-1)*100</f>
        <v>35.554306089673069</v>
      </c>
      <c r="AK5" s="56">
        <f>(PIB_ENC[[#This Row],[2016:IV]]/PIB_ENC[[#This Row],[2015:IV]]-1)*100</f>
        <v>9.2672291598321124</v>
      </c>
      <c r="AL5" s="56">
        <f>(PIB_ENC[[#This Row],[2017:I]]/PIB_ENC[[#This Row],[2016:I]]-1)*100</f>
        <v>58.92862639951688</v>
      </c>
      <c r="AM5" s="56">
        <f>(PIB_ENC[[#This Row],[2017:II]]/PIB_ENC[[#This Row],[2016:II]]-1)*100</f>
        <v>6.9512566373801876</v>
      </c>
      <c r="AN5" s="56">
        <f>(PIB_ENC[[#This Row],[2017:III]]/PIB_ENC[[#This Row],[2016:III]]-1)*100</f>
        <v>-12.768107608417923</v>
      </c>
      <c r="AO5" s="56">
        <f>(PIB_ENC[[#This Row],[2017:IV]]/PIB_ENC[[#This Row],[2016:IV]]-1)*100</f>
        <v>-4.6896009251160775</v>
      </c>
      <c r="AP5" s="56">
        <f>(PIB_ENC[[#This Row],[2018:I]]/PIB_ENC[[#This Row],[2017:I]]-1)*100</f>
        <v>-30.605515300251451</v>
      </c>
      <c r="AQ5" s="56">
        <f>(PIB_ENC[[#This Row],[2018:II]]/PIB_ENC[[#This Row],[2017:II]]-1)*100</f>
        <v>13.464960802668436</v>
      </c>
      <c r="AR5" s="56">
        <f>(PIB_ENC[[#This Row],[2018:III]]/PIB_ENC[[#This Row],[2017:III]]-1)*100</f>
        <v>28.272047153628922</v>
      </c>
      <c r="AS5" s="56">
        <f>(PIB_ENC[[#This Row],[2018:IV]]/PIB_ENC[[#This Row],[2017:IV]]-1)*100</f>
        <v>7.0404328935155913</v>
      </c>
      <c r="AT5" s="56">
        <f>(PIB_ENC[[#This Row],[2019:I]]/PIB_ENC[[#This Row],[2018:I]]-1)*100</f>
        <v>35.923925187945471</v>
      </c>
      <c r="AU5" s="56">
        <f>(PIB_ENC[[#This Row],[2019:II]]/PIB_ENC[[#This Row],[2018:II]]-1)*100</f>
        <v>1.2784685468657742</v>
      </c>
      <c r="AV5" s="56">
        <f>(PIB_ENC[[#This Row],[2019:III]]/PIB_ENC[[#This Row],[2018:III]]-1)*100</f>
        <v>-2.2675209470834234</v>
      </c>
      <c r="AW5" s="56">
        <f>(PIB_ENC[[#This Row],[2019:IV]]/PIB_ENC[[#This Row],[2018:IV]]-1)*100</f>
        <v>23.125707697802621</v>
      </c>
      <c r="AX5" s="56">
        <f>(PIB_ENC[[#This Row],[2020:I]]/PIB_ENC[[#This Row],[2019:I]]-1)*100</f>
        <v>-11.113842606856505</v>
      </c>
      <c r="AY5" s="56">
        <f>(PIB_ENC[[#This Row],[2020:II]]/PIB_ENC[[#This Row],[2019:II]]-1)*100</f>
        <v>-43.504747414838675</v>
      </c>
      <c r="AZ5" s="56">
        <f>(PIB_ENC[[#This Row],[2020:III]]/PIB_ENC[[#This Row],[2019:III]]-1)*100</f>
        <v>-5.0262971594853045</v>
      </c>
      <c r="BA5" s="56">
        <f>(PIB_ENC[[#This Row],[2020:IV]]/PIB_ENC[[#This Row],[2019:IV]]-1)*100</f>
        <v>-13.374442780030304</v>
      </c>
      <c r="BB5" s="56">
        <f>(PIB_ENC[[#This Row],[2021:I]]/PIB_ENC[[#This Row],[2020:I]]-1)*100</f>
        <v>-12.195630476603924</v>
      </c>
      <c r="BC5" s="56">
        <f>(PIB_ENC[[#This Row],[2021:II]]/PIB_ENC[[#This Row],[2020:II]]-1)*100</f>
        <v>80.802305143061631</v>
      </c>
      <c r="BD5" s="56">
        <f>(PIB_ENC[[#This Row],[2021:III]]/PIB_ENC[[#This Row],[2020:III]]-1)*100</f>
        <v>-10.864688674448264</v>
      </c>
      <c r="BE5" s="56">
        <f>(PIB_ENC[[#This Row],[2021:IV]]/PIB_ENC[[#This Row],[2020:IV]]-1)*100</f>
        <v>5.5835788638089134</v>
      </c>
      <c r="BF5" s="56">
        <f>(PIB_ENC[[#This Row],[2022:I]]/PIB_ENC[[#This Row],[2021:I]]-1)*100</f>
        <v>11.735169748435981</v>
      </c>
      <c r="BG5" s="56">
        <f>(PIB_ENC[[#This Row],[2022:II]]/PIB_ENC[[#This Row],[2021:II]]-1)*100</f>
        <v>-6.6954086224268909</v>
      </c>
      <c r="BH5" s="56">
        <f>(PIB_ENC[[#This Row],[2022:III]]/PIB_ENC[[#This Row],[2021:III]]-1)*100</f>
        <v>2.2235447257547447</v>
      </c>
      <c r="BI5" s="56">
        <f>(PIB_ENC[[#This Row],[2022:IV]]/PIB_ENC[[#This Row],[2021:IV]]-1)*100</f>
        <v>-25.458876150649868</v>
      </c>
      <c r="BJ5" s="56">
        <f>(PIB_ENC[[#This Row],[2023:I]]/PIB_ENC[[#This Row],[2022:I]]-1)*100</f>
        <v>-13.481322538181272</v>
      </c>
      <c r="BK5" s="56">
        <f>(PIB_ENC[[#This Row],[2023:II]]/PIB_ENC[[#This Row],[2022:II]]-1)*100</f>
        <v>-25.844641411595283</v>
      </c>
      <c r="BL5" s="56">
        <f>(PIB_ENC[[#This Row],[2023:III]]/PIB_ENC[[#This Row],[2022:III]]-1)*100</f>
        <v>-45.272520703059783</v>
      </c>
      <c r="BM5" s="56">
        <f>(PIB_ENC[[#This Row],[2023:IV]]/PIB_ENC[[#This Row],[2022:IV]]-1)*100</f>
        <v>-23.065536856819147</v>
      </c>
      <c r="BN5" s="56">
        <f>(PIB_ENC[[#This Row],[2024:I]]/PIB_ENC[[#This Row],[2023:I]]-1)*100</f>
        <v>-20.82941657335121</v>
      </c>
      <c r="BO5" s="56">
        <f>(PIB_ENC[[#This Row],[2024:II]]/PIB_ENC[[#This Row],[2023:II]]-1)*100</f>
        <v>-22.383683689935385</v>
      </c>
      <c r="BP5" s="56">
        <f>(PIB_ENC[[#This Row],[2024:III]]/PIB_ENC[[#This Row],[2023:III]]-1)*100</f>
        <v>36.306554702126917</v>
      </c>
      <c r="BQ5" s="56">
        <f>(PIB_ENC[[#This Row],[2024:IV]]/PIB_ENC[[#This Row],[2023:IV]]-1)*100</f>
        <v>22.955848777738687</v>
      </c>
      <c r="BR5" s="56">
        <f>(PIB_ENC[[#This Row],[2025:I]]/PIB_ENC[[#This Row],[2024:I]]-1)*100</f>
        <v>20.076168418469329</v>
      </c>
      <c r="BS5" s="56">
        <f>(PIB_ENC[[#This Row],[2025:II]]/PIB_ENC[[#This Row],[2024:II]]-1)*100</f>
        <v>25.225958427834549</v>
      </c>
      <c r="BT5" s="56">
        <f>(PIB_ENC[[#This Row],[2025:III]]/PIB_ENC[[#This Row],[2024:III]]-1)*100</f>
        <v>17.653704450734619</v>
      </c>
    </row>
    <row r="6" spans="1:72" ht="15" customHeight="1" x14ac:dyDescent="0.2">
      <c r="A6" s="44" t="s">
        <v>119</v>
      </c>
      <c r="B6" s="55">
        <f>(PIB_ENC[[#This Row],[2008:I]]/PIB_ENC[[#This Row],[2007:I]]-1)*100</f>
        <v>8.2936160483791266</v>
      </c>
      <c r="C6" s="55">
        <f>(PIB_ENC[[#This Row],[2008:II]]/PIB_ENC[[#This Row],[2007:II]]-1)*100</f>
        <v>9.0734180942554801</v>
      </c>
      <c r="D6" s="55">
        <f>(PIB_ENC[[#This Row],[2008:III]]/PIB_ENC[[#This Row],[2007:III]]-1)*100</f>
        <v>7.5155076343278227</v>
      </c>
      <c r="E6" s="55">
        <f>(PIB_ENC[[#This Row],[2008:IV]]/PIB_ENC[[#This Row],[2007:IV]]-1)*100</f>
        <v>23.100929350590317</v>
      </c>
      <c r="F6" s="55">
        <f>(PIB_ENC[[#This Row],[2009:I]]/PIB_ENC[[#This Row],[2008:I]]-1)*100</f>
        <v>-14.008027252641986</v>
      </c>
      <c r="G6" s="55">
        <f>(PIB_ENC[[#This Row],[2009:II]]/PIB_ENC[[#This Row],[2008:II]]-1)*100</f>
        <v>11.89719521757997</v>
      </c>
      <c r="H6" s="55">
        <f>(PIB_ENC[[#This Row],[2009:III]]/PIB_ENC[[#This Row],[2008:III]]-1)*100</f>
        <v>8.8798526368634612</v>
      </c>
      <c r="I6" s="55">
        <f>(PIB_ENC[[#This Row],[2009:IV]]/PIB_ENC[[#This Row],[2008:IV]]-1)*100</f>
        <v>-9.4894921563602352</v>
      </c>
      <c r="J6" s="55">
        <f>(PIB_ENC[[#This Row],[2010:I]]/PIB_ENC[[#This Row],[2009:I]]-1)*100</f>
        <v>13.999233690349255</v>
      </c>
      <c r="K6" s="55">
        <f>(PIB_ENC[[#This Row],[2010:II]]/PIB_ENC[[#This Row],[2009:II]]-1)*100</f>
        <v>13.247936704028817</v>
      </c>
      <c r="L6" s="55">
        <f>(PIB_ENC[[#This Row],[2010:III]]/PIB_ENC[[#This Row],[2009:III]]-1)*100</f>
        <v>5.3862632517790221</v>
      </c>
      <c r="M6" s="55">
        <f>(PIB_ENC[[#This Row],[2010:IV]]/PIB_ENC[[#This Row],[2009:IV]]-1)*100</f>
        <v>6.947474778088214</v>
      </c>
      <c r="N6" s="55">
        <f>(PIB_ENC[[#This Row],[2011:I]]/PIB_ENC[[#This Row],[2010:I]]-1)*100</f>
        <v>11.404324189588809</v>
      </c>
      <c r="O6" s="55">
        <f>(PIB_ENC[[#This Row],[2011:II]]/PIB_ENC[[#This Row],[2010:II]]-1)*100</f>
        <v>-6.6733819936137584</v>
      </c>
      <c r="P6" s="55">
        <f>(PIB_ENC[[#This Row],[2011:III]]/PIB_ENC[[#This Row],[2010:III]]-1)*100</f>
        <v>1.8774147990187506</v>
      </c>
      <c r="Q6" s="55">
        <f>(PIB_ENC[[#This Row],[2011:IV]]/PIB_ENC[[#This Row],[2010:IV]]-1)*100</f>
        <v>13.376113490762197</v>
      </c>
      <c r="R6" s="55">
        <f>(PIB_ENC[[#This Row],[2012:I]]/PIB_ENC[[#This Row],[2011:I]]-1)*100</f>
        <v>0.8475186165111781</v>
      </c>
      <c r="S6" s="55">
        <f>(PIB_ENC[[#This Row],[2012:II]]/PIB_ENC[[#This Row],[2011:II]]-1)*100</f>
        <v>-6.6381852125415808</v>
      </c>
      <c r="T6" s="55">
        <f>(PIB_ENC[[#This Row],[2012:III]]/PIB_ENC[[#This Row],[2011:III]]-1)*100</f>
        <v>-2.5431927827589962</v>
      </c>
      <c r="U6" s="55">
        <f>(PIB_ENC[[#This Row],[2012:IV]]/PIB_ENC[[#This Row],[2011:IV]]-1)*100</f>
        <v>-0.80566248440009369</v>
      </c>
      <c r="V6" s="55">
        <f>(PIB_ENC[[#This Row],[2013:I]]/PIB_ENC[[#This Row],[2012:I]]-1)*100</f>
        <v>-10.946303329883323</v>
      </c>
      <c r="W6" s="55">
        <f>(PIB_ENC[[#This Row],[2013:II]]/PIB_ENC[[#This Row],[2012:II]]-1)*100</f>
        <v>3.6981594932672612</v>
      </c>
      <c r="X6" s="55">
        <f>(PIB_ENC[[#This Row],[2013:III]]/PIB_ENC[[#This Row],[2012:III]]-1)*100</f>
        <v>17.571838858450395</v>
      </c>
      <c r="Y6" s="55">
        <f>(PIB_ENC[[#This Row],[2013:IV]]/PIB_ENC[[#This Row],[2012:IV]]-1)*100</f>
        <v>5.9170293647595518</v>
      </c>
      <c r="Z6" s="55">
        <f>(PIB_ENC[[#This Row],[2014:I]]/PIB_ENC[[#This Row],[2013:I]]-1)*100</f>
        <v>6.018993820042895</v>
      </c>
      <c r="AA6" s="55">
        <f>(PIB_ENC[[#This Row],[2014:II]]/PIB_ENC[[#This Row],[2013:II]]-1)*100</f>
        <v>-3.2888412485766794</v>
      </c>
      <c r="AB6" s="55">
        <f>(PIB_ENC[[#This Row],[2014:III]]/PIB_ENC[[#This Row],[2013:III]]-1)*100</f>
        <v>4.8858016334828003</v>
      </c>
      <c r="AC6" s="55">
        <f>(PIB_ENC[[#This Row],[2014:IV]]/PIB_ENC[[#This Row],[2013:IV]]-1)*100</f>
        <v>0.23332709533498974</v>
      </c>
      <c r="AD6" s="55">
        <f>(PIB_ENC[[#This Row],[2015:I]]/PIB_ENC[[#This Row],[2014:I]]-1)*100</f>
        <v>-3.0447541885606944</v>
      </c>
      <c r="AE6" s="55">
        <f>(PIB_ENC[[#This Row],[2015:II]]/PIB_ENC[[#This Row],[2014:II]]-1)*100</f>
        <v>-2.7034662117558894</v>
      </c>
      <c r="AF6" s="55">
        <f>(PIB_ENC[[#This Row],[2015:III]]/PIB_ENC[[#This Row],[2014:III]]-1)*100</f>
        <v>-3.9835361551200599</v>
      </c>
      <c r="AG6" s="55">
        <f>(PIB_ENC[[#This Row],[2015:IV]]/PIB_ENC[[#This Row],[2014:IV]]-1)*100</f>
        <v>-1.7323098684321581</v>
      </c>
      <c r="AH6" s="55">
        <f>(PIB_ENC[[#This Row],[2016:I]]/PIB_ENC[[#This Row],[2015:I]]-1)*100</f>
        <v>16.615177028131022</v>
      </c>
      <c r="AI6" s="55">
        <f>(PIB_ENC[[#This Row],[2016:II]]/PIB_ENC[[#This Row],[2015:II]]-1)*100</f>
        <v>16.629940584165826</v>
      </c>
      <c r="AJ6" s="55">
        <f>(PIB_ENC[[#This Row],[2016:III]]/PIB_ENC[[#This Row],[2015:III]]-1)*100</f>
        <v>-7.2361480979263089</v>
      </c>
      <c r="AK6" s="55">
        <f>(PIB_ENC[[#This Row],[2016:IV]]/PIB_ENC[[#This Row],[2015:IV]]-1)*100</f>
        <v>9.292534100543115</v>
      </c>
      <c r="AL6" s="55">
        <f>(PIB_ENC[[#This Row],[2017:I]]/PIB_ENC[[#This Row],[2016:I]]-1)*100</f>
        <v>11.331395831469514</v>
      </c>
      <c r="AM6" s="55">
        <f>(PIB_ENC[[#This Row],[2017:II]]/PIB_ENC[[#This Row],[2016:II]]-1)*100</f>
        <v>16.681370024922849</v>
      </c>
      <c r="AN6" s="55">
        <f>(PIB_ENC[[#This Row],[2017:III]]/PIB_ENC[[#This Row],[2016:III]]-1)*100</f>
        <v>-8.750959988998197</v>
      </c>
      <c r="AO6" s="55">
        <f>(PIB_ENC[[#This Row],[2017:IV]]/PIB_ENC[[#This Row],[2016:IV]]-1)*100</f>
        <v>-10.568542952178927</v>
      </c>
      <c r="AP6" s="55">
        <f>(PIB_ENC[[#This Row],[2018:I]]/PIB_ENC[[#This Row],[2017:I]]-1)*100</f>
        <v>-11.56540851695228</v>
      </c>
      <c r="AQ6" s="55">
        <f>(PIB_ENC[[#This Row],[2018:II]]/PIB_ENC[[#This Row],[2017:II]]-1)*100</f>
        <v>-7.4174379628884406</v>
      </c>
      <c r="AR6" s="55">
        <f>(PIB_ENC[[#This Row],[2018:III]]/PIB_ENC[[#This Row],[2017:III]]-1)*100</f>
        <v>21.26785219851697</v>
      </c>
      <c r="AS6" s="55">
        <f>(PIB_ENC[[#This Row],[2018:IV]]/PIB_ENC[[#This Row],[2017:IV]]-1)*100</f>
        <v>28.509169701900007</v>
      </c>
      <c r="AT6" s="55">
        <f>(PIB_ENC[[#This Row],[2019:I]]/PIB_ENC[[#This Row],[2018:I]]-1)*100</f>
        <v>2.2274990454472787</v>
      </c>
      <c r="AU6" s="55">
        <f>(PIB_ENC[[#This Row],[2019:II]]/PIB_ENC[[#This Row],[2018:II]]-1)*100</f>
        <v>9.8651294431607806</v>
      </c>
      <c r="AV6" s="55">
        <f>(PIB_ENC[[#This Row],[2019:III]]/PIB_ENC[[#This Row],[2018:III]]-1)*100</f>
        <v>3.7738364832406113</v>
      </c>
      <c r="AW6" s="55">
        <f>(PIB_ENC[[#This Row],[2019:IV]]/PIB_ENC[[#This Row],[2018:IV]]-1)*100</f>
        <v>-4.117356491944502</v>
      </c>
      <c r="AX6" s="55">
        <f>(PIB_ENC[[#This Row],[2020:I]]/PIB_ENC[[#This Row],[2019:I]]-1)*100</f>
        <v>5.0376618227487846</v>
      </c>
      <c r="AY6" s="55">
        <f>(PIB_ENC[[#This Row],[2020:II]]/PIB_ENC[[#This Row],[2019:II]]-1)*100</f>
        <v>-41.325777271313427</v>
      </c>
      <c r="AZ6" s="55">
        <f>(PIB_ENC[[#This Row],[2020:III]]/PIB_ENC[[#This Row],[2019:III]]-1)*100</f>
        <v>-25.84595239552123</v>
      </c>
      <c r="BA6" s="55">
        <f>(PIB_ENC[[#This Row],[2020:IV]]/PIB_ENC[[#This Row],[2019:IV]]-1)*100</f>
        <v>-11.378586398716484</v>
      </c>
      <c r="BB6" s="55">
        <f>(PIB_ENC[[#This Row],[2021:I]]/PIB_ENC[[#This Row],[2020:I]]-1)*100</f>
        <v>-18.249987619121089</v>
      </c>
      <c r="BC6" s="55">
        <f>(PIB_ENC[[#This Row],[2021:II]]/PIB_ENC[[#This Row],[2020:II]]-1)*100</f>
        <v>54.34287140544636</v>
      </c>
      <c r="BD6" s="55">
        <f>(PIB_ENC[[#This Row],[2021:III]]/PIB_ENC[[#This Row],[2020:III]]-1)*100</f>
        <v>23.061127266934879</v>
      </c>
      <c r="BE6" s="55">
        <f>(PIB_ENC[[#This Row],[2021:IV]]/PIB_ENC[[#This Row],[2020:IV]]-1)*100</f>
        <v>10.842280941792804</v>
      </c>
      <c r="BF6" s="55">
        <f>(PIB_ENC[[#This Row],[2022:I]]/PIB_ENC[[#This Row],[2021:I]]-1)*100</f>
        <v>17.586123743860817</v>
      </c>
      <c r="BG6" s="55">
        <f>(PIB_ENC[[#This Row],[2022:II]]/PIB_ENC[[#This Row],[2021:II]]-1)*100</f>
        <v>-0.3868991904792729</v>
      </c>
      <c r="BH6" s="55">
        <f>(PIB_ENC[[#This Row],[2022:III]]/PIB_ENC[[#This Row],[2021:III]]-1)*100</f>
        <v>-3.9664722518128359</v>
      </c>
      <c r="BI6" s="55">
        <f>(PIB_ENC[[#This Row],[2022:IV]]/PIB_ENC[[#This Row],[2021:IV]]-1)*100</f>
        <v>0.27489316257618412</v>
      </c>
      <c r="BJ6" s="55">
        <f>(PIB_ENC[[#This Row],[2023:I]]/PIB_ENC[[#This Row],[2022:I]]-1)*100</f>
        <v>15.928998523650172</v>
      </c>
      <c r="BK6" s="55">
        <f>(PIB_ENC[[#This Row],[2023:II]]/PIB_ENC[[#This Row],[2022:II]]-1)*100</f>
        <v>12.985360362936383</v>
      </c>
      <c r="BL6" s="55">
        <f>(PIB_ENC[[#This Row],[2023:III]]/PIB_ENC[[#This Row],[2022:III]]-1)*100</f>
        <v>14.879964845997806</v>
      </c>
      <c r="BM6" s="55">
        <f>(PIB_ENC[[#This Row],[2023:IV]]/PIB_ENC[[#This Row],[2022:IV]]-1)*100</f>
        <v>-0.77987431123534012</v>
      </c>
      <c r="BN6" s="55">
        <f>(PIB_ENC[[#This Row],[2024:I]]/PIB_ENC[[#This Row],[2023:I]]-1)*100</f>
        <v>14.243769775413151</v>
      </c>
      <c r="BO6" s="55">
        <f>(PIB_ENC[[#This Row],[2024:II]]/PIB_ENC[[#This Row],[2023:II]]-1)*100</f>
        <v>4.2663164110510632</v>
      </c>
      <c r="BP6" s="55">
        <f>(PIB_ENC[[#This Row],[2024:III]]/PIB_ENC[[#This Row],[2023:III]]-1)*100</f>
        <v>0.86088589539483618</v>
      </c>
      <c r="BQ6" s="55">
        <f>(PIB_ENC[[#This Row],[2024:IV]]/PIB_ENC[[#This Row],[2023:IV]]-1)*100</f>
        <v>12.285191700633469</v>
      </c>
      <c r="BR6" s="55">
        <f>(PIB_ENC[[#This Row],[2025:I]]/PIB_ENC[[#This Row],[2024:I]]-1)*100</f>
        <v>-3.1822751191551757</v>
      </c>
      <c r="BS6" s="135">
        <f>(PIB_ENC[[#This Row],[2025:II]]/PIB_ENC[[#This Row],[2024:II]]-1)*100</f>
        <v>-5.7722927869319207E-3</v>
      </c>
      <c r="BT6" s="135">
        <f>(PIB_ENC[[#This Row],[2025:III]]/PIB_ENC[[#This Row],[2024:III]]-1)*100</f>
        <v>15.227039761767758</v>
      </c>
    </row>
    <row r="7" spans="1:72" ht="15" customHeight="1" x14ac:dyDescent="0.2">
      <c r="A7" s="46" t="s">
        <v>67</v>
      </c>
      <c r="B7" s="56">
        <f>(PIB_ENC[[#This Row],[2008:I]]/PIB_ENC[[#This Row],[2007:I]]-1)*100</f>
        <v>10.838750813252673</v>
      </c>
      <c r="C7" s="56">
        <f>(PIB_ENC[[#This Row],[2008:II]]/PIB_ENC[[#This Row],[2007:II]]-1)*100</f>
        <v>19.221475997656245</v>
      </c>
      <c r="D7" s="56">
        <f>(PIB_ENC[[#This Row],[2008:III]]/PIB_ENC[[#This Row],[2007:III]]-1)*100</f>
        <v>74.26630045064077</v>
      </c>
      <c r="E7" s="56">
        <f>(PIB_ENC[[#This Row],[2008:IV]]/PIB_ENC[[#This Row],[2007:IV]]-1)*100</f>
        <v>62.245313070259286</v>
      </c>
      <c r="F7" s="56">
        <f>(PIB_ENC[[#This Row],[2009:I]]/PIB_ENC[[#This Row],[2008:I]]-1)*100</f>
        <v>26.052929237019875</v>
      </c>
      <c r="G7" s="56">
        <f>(PIB_ENC[[#This Row],[2009:II]]/PIB_ENC[[#This Row],[2008:II]]-1)*100</f>
        <v>17.80893486691426</v>
      </c>
      <c r="H7" s="56">
        <f>(PIB_ENC[[#This Row],[2009:III]]/PIB_ENC[[#This Row],[2008:III]]-1)*100</f>
        <v>15.020774978715345</v>
      </c>
      <c r="I7" s="56">
        <f>(PIB_ENC[[#This Row],[2009:IV]]/PIB_ENC[[#This Row],[2008:IV]]-1)*100</f>
        <v>-0.44405049655796835</v>
      </c>
      <c r="J7" s="56">
        <f>(PIB_ENC[[#This Row],[2010:I]]/PIB_ENC[[#This Row],[2009:I]]-1)*100</f>
        <v>13.90328245794703</v>
      </c>
      <c r="K7" s="56">
        <f>(PIB_ENC[[#This Row],[2010:II]]/PIB_ENC[[#This Row],[2009:II]]-1)*100</f>
        <v>26.734492533959386</v>
      </c>
      <c r="L7" s="56">
        <f>(PIB_ENC[[#This Row],[2010:III]]/PIB_ENC[[#This Row],[2009:III]]-1)*100</f>
        <v>7.8319434839317914</v>
      </c>
      <c r="M7" s="56">
        <f>(PIB_ENC[[#This Row],[2010:IV]]/PIB_ENC[[#This Row],[2009:IV]]-1)*100</f>
        <v>1.5070201245954262</v>
      </c>
      <c r="N7" s="56">
        <f>(PIB_ENC[[#This Row],[2011:I]]/PIB_ENC[[#This Row],[2010:I]]-1)*100</f>
        <v>-5.417024504212165</v>
      </c>
      <c r="O7" s="56">
        <f>(PIB_ENC[[#This Row],[2011:II]]/PIB_ENC[[#This Row],[2010:II]]-1)*100</f>
        <v>-14.92099395672577</v>
      </c>
      <c r="P7" s="56">
        <f>(PIB_ENC[[#This Row],[2011:III]]/PIB_ENC[[#This Row],[2010:III]]-1)*100</f>
        <v>-4.8293495739984538</v>
      </c>
      <c r="Q7" s="56">
        <f>(PIB_ENC[[#This Row],[2011:IV]]/PIB_ENC[[#This Row],[2010:IV]]-1)*100</f>
        <v>11.018841876847784</v>
      </c>
      <c r="R7" s="56">
        <f>(PIB_ENC[[#This Row],[2012:I]]/PIB_ENC[[#This Row],[2011:I]]-1)*100</f>
        <v>41.804835528470562</v>
      </c>
      <c r="S7" s="56">
        <f>(PIB_ENC[[#This Row],[2012:II]]/PIB_ENC[[#This Row],[2011:II]]-1)*100</f>
        <v>71.043168508006318</v>
      </c>
      <c r="T7" s="56">
        <f>(PIB_ENC[[#This Row],[2012:III]]/PIB_ENC[[#This Row],[2011:III]]-1)*100</f>
        <v>64.242307891090775</v>
      </c>
      <c r="U7" s="56">
        <f>(PIB_ENC[[#This Row],[2012:IV]]/PIB_ENC[[#This Row],[2011:IV]]-1)*100</f>
        <v>59.714575239514666</v>
      </c>
      <c r="V7" s="56">
        <f>(PIB_ENC[[#This Row],[2013:I]]/PIB_ENC[[#This Row],[2012:I]]-1)*100</f>
        <v>21.985996154897713</v>
      </c>
      <c r="W7" s="56">
        <f>(PIB_ENC[[#This Row],[2013:II]]/PIB_ENC[[#This Row],[2012:II]]-1)*100</f>
        <v>12.701627493783786</v>
      </c>
      <c r="X7" s="56">
        <f>(PIB_ENC[[#This Row],[2013:III]]/PIB_ENC[[#This Row],[2012:III]]-1)*100</f>
        <v>9.5902608814502308</v>
      </c>
      <c r="Y7" s="56">
        <f>(PIB_ENC[[#This Row],[2013:IV]]/PIB_ENC[[#This Row],[2012:IV]]-1)*100</f>
        <v>3.4576244588168548</v>
      </c>
      <c r="Z7" s="56">
        <f>(PIB_ENC[[#This Row],[2014:I]]/PIB_ENC[[#This Row],[2013:I]]-1)*100</f>
        <v>-23.146866297833324</v>
      </c>
      <c r="AA7" s="56">
        <f>(PIB_ENC[[#This Row],[2014:II]]/PIB_ENC[[#This Row],[2013:II]]-1)*100</f>
        <v>2.8278701723356336</v>
      </c>
      <c r="AB7" s="56">
        <f>(PIB_ENC[[#This Row],[2014:III]]/PIB_ENC[[#This Row],[2013:III]]-1)*100</f>
        <v>4.3247247606636341</v>
      </c>
      <c r="AC7" s="56">
        <f>(PIB_ENC[[#This Row],[2014:IV]]/PIB_ENC[[#This Row],[2013:IV]]-1)*100</f>
        <v>19.922692789623419</v>
      </c>
      <c r="AD7" s="56">
        <f>(PIB_ENC[[#This Row],[2015:I]]/PIB_ENC[[#This Row],[2014:I]]-1)*100</f>
        <v>60.794395910225241</v>
      </c>
      <c r="AE7" s="56">
        <f>(PIB_ENC[[#This Row],[2015:II]]/PIB_ENC[[#This Row],[2014:II]]-1)*100</f>
        <v>41.058171716328239</v>
      </c>
      <c r="AF7" s="56">
        <f>(PIB_ENC[[#This Row],[2015:III]]/PIB_ENC[[#This Row],[2014:III]]-1)*100</f>
        <v>44.17646993918607</v>
      </c>
      <c r="AG7" s="56">
        <f>(PIB_ENC[[#This Row],[2015:IV]]/PIB_ENC[[#This Row],[2014:IV]]-1)*100</f>
        <v>21.443595494651156</v>
      </c>
      <c r="AH7" s="56">
        <f>(PIB_ENC[[#This Row],[2016:I]]/PIB_ENC[[#This Row],[2015:I]]-1)*100</f>
        <v>13.62854833587277</v>
      </c>
      <c r="AI7" s="56">
        <f>(PIB_ENC[[#This Row],[2016:II]]/PIB_ENC[[#This Row],[2015:II]]-1)*100</f>
        <v>-13.469372387831058</v>
      </c>
      <c r="AJ7" s="56">
        <f>(PIB_ENC[[#This Row],[2016:III]]/PIB_ENC[[#This Row],[2015:III]]-1)*100</f>
        <v>-23.805716774908337</v>
      </c>
      <c r="AK7" s="56">
        <f>(PIB_ENC[[#This Row],[2016:IV]]/PIB_ENC[[#This Row],[2015:IV]]-1)*100</f>
        <v>-21.715889888490501</v>
      </c>
      <c r="AL7" s="56">
        <f>(PIB_ENC[[#This Row],[2017:I]]/PIB_ENC[[#This Row],[2016:I]]-1)*100</f>
        <v>-6.2102011256374601</v>
      </c>
      <c r="AM7" s="56">
        <f>(PIB_ENC[[#This Row],[2017:II]]/PIB_ENC[[#This Row],[2016:II]]-1)*100</f>
        <v>-5.0776350107000212</v>
      </c>
      <c r="AN7" s="56">
        <f>(PIB_ENC[[#This Row],[2017:III]]/PIB_ENC[[#This Row],[2016:III]]-1)*100</f>
        <v>5.1602726127101484</v>
      </c>
      <c r="AO7" s="56">
        <f>(PIB_ENC[[#This Row],[2017:IV]]/PIB_ENC[[#This Row],[2016:IV]]-1)*100</f>
        <v>15.956816476953218</v>
      </c>
      <c r="AP7" s="56">
        <f>(PIB_ENC[[#This Row],[2018:I]]/PIB_ENC[[#This Row],[2017:I]]-1)*100</f>
        <v>1.0767853805303762</v>
      </c>
      <c r="AQ7" s="56">
        <f>(PIB_ENC[[#This Row],[2018:II]]/PIB_ENC[[#This Row],[2017:II]]-1)*100</f>
        <v>7.7636090062279006</v>
      </c>
      <c r="AR7" s="56">
        <f>(PIB_ENC[[#This Row],[2018:III]]/PIB_ENC[[#This Row],[2017:III]]-1)*100</f>
        <v>7.2955755706408221</v>
      </c>
      <c r="AS7" s="56">
        <f>(PIB_ENC[[#This Row],[2018:IV]]/PIB_ENC[[#This Row],[2017:IV]]-1)*100</f>
        <v>0.27918980866867837</v>
      </c>
      <c r="AT7" s="56">
        <f>(PIB_ENC[[#This Row],[2019:I]]/PIB_ENC[[#This Row],[2018:I]]-1)*100</f>
        <v>-7.5992049940447952</v>
      </c>
      <c r="AU7" s="56">
        <f>(PIB_ENC[[#This Row],[2019:II]]/PIB_ENC[[#This Row],[2018:II]]-1)*100</f>
        <v>-13.236902355030612</v>
      </c>
      <c r="AV7" s="56">
        <f>(PIB_ENC[[#This Row],[2019:III]]/PIB_ENC[[#This Row],[2018:III]]-1)*100</f>
        <v>-10.294396834985985</v>
      </c>
      <c r="AW7" s="56">
        <f>(PIB_ENC[[#This Row],[2019:IV]]/PIB_ENC[[#This Row],[2018:IV]]-1)*100</f>
        <v>-16.967453648048149</v>
      </c>
      <c r="AX7" s="56">
        <f>(PIB_ENC[[#This Row],[2020:I]]/PIB_ENC[[#This Row],[2019:I]]-1)*100</f>
        <v>-3.707662197149264</v>
      </c>
      <c r="AY7" s="56">
        <f>(PIB_ENC[[#This Row],[2020:II]]/PIB_ENC[[#This Row],[2019:II]]-1)*100</f>
        <v>-14.251629899361063</v>
      </c>
      <c r="AZ7" s="56">
        <f>(PIB_ENC[[#This Row],[2020:III]]/PIB_ENC[[#This Row],[2019:III]]-1)*100</f>
        <v>-20.903144923286408</v>
      </c>
      <c r="BA7" s="56">
        <f>(PIB_ENC[[#This Row],[2020:IV]]/PIB_ENC[[#This Row],[2019:IV]]-1)*100</f>
        <v>-17.747851193698207</v>
      </c>
      <c r="BB7" s="56">
        <f>(PIB_ENC[[#This Row],[2021:I]]/PIB_ENC[[#This Row],[2020:I]]-1)*100</f>
        <v>-12.405517682976219</v>
      </c>
      <c r="BC7" s="56">
        <f>(PIB_ENC[[#This Row],[2021:II]]/PIB_ENC[[#This Row],[2020:II]]-1)*100</f>
        <v>9.2735417025999958</v>
      </c>
      <c r="BD7" s="56">
        <f>(PIB_ENC[[#This Row],[2021:III]]/PIB_ENC[[#This Row],[2020:III]]-1)*100</f>
        <v>16.753098826694092</v>
      </c>
      <c r="BE7" s="56">
        <f>(PIB_ENC[[#This Row],[2021:IV]]/PIB_ENC[[#This Row],[2020:IV]]-1)*100</f>
        <v>40.678135359167754</v>
      </c>
      <c r="BF7" s="56">
        <f>(PIB_ENC[[#This Row],[2022:I]]/PIB_ENC[[#This Row],[2021:I]]-1)*100</f>
        <v>51.072995288576294</v>
      </c>
      <c r="BG7" s="56">
        <f>(PIB_ENC[[#This Row],[2022:II]]/PIB_ENC[[#This Row],[2021:II]]-1)*100</f>
        <v>45.263926573665294</v>
      </c>
      <c r="BH7" s="56">
        <f>(PIB_ENC[[#This Row],[2022:III]]/PIB_ENC[[#This Row],[2021:III]]-1)*100</f>
        <v>49.205677249838551</v>
      </c>
      <c r="BI7" s="56">
        <f>(PIB_ENC[[#This Row],[2022:IV]]/PIB_ENC[[#This Row],[2021:IV]]-1)*100</f>
        <v>34.210844814790178</v>
      </c>
      <c r="BJ7" s="56">
        <f>(PIB_ENC[[#This Row],[2023:I]]/PIB_ENC[[#This Row],[2022:I]]-1)*100</f>
        <v>-0.37316810121880151</v>
      </c>
      <c r="BK7" s="56">
        <f>(PIB_ENC[[#This Row],[2023:II]]/PIB_ENC[[#This Row],[2022:II]]-1)*100</f>
        <v>9.6854262399670432E-2</v>
      </c>
      <c r="BL7" s="56">
        <f>(PIB_ENC[[#This Row],[2023:III]]/PIB_ENC[[#This Row],[2022:III]]-1)*100</f>
        <v>-5.7138598227180921</v>
      </c>
      <c r="BM7" s="56">
        <f>(PIB_ENC[[#This Row],[2023:IV]]/PIB_ENC[[#This Row],[2022:IV]]-1)*100</f>
        <v>-9.8539902506443298</v>
      </c>
      <c r="BN7" s="56">
        <f>(PIB_ENC[[#This Row],[2024:I]]/PIB_ENC[[#This Row],[2023:I]]-1)*100</f>
        <v>3.5846098356353107</v>
      </c>
      <c r="BO7" s="56">
        <f>(PIB_ENC[[#This Row],[2024:II]]/PIB_ENC[[#This Row],[2023:II]]-1)*100</f>
        <v>3.0048872515041403</v>
      </c>
      <c r="BP7" s="56">
        <f>(PIB_ENC[[#This Row],[2024:III]]/PIB_ENC[[#This Row],[2023:III]]-1)*100</f>
        <v>-3.620536813848696</v>
      </c>
      <c r="BQ7" s="56">
        <f>(PIB_ENC[[#This Row],[2024:IV]]/PIB_ENC[[#This Row],[2023:IV]]-1)*100</f>
        <v>1.5965115869083668</v>
      </c>
      <c r="BR7" s="56">
        <f>(PIB_ENC[[#This Row],[2025:I]]/PIB_ENC[[#This Row],[2024:I]]-1)*100</f>
        <v>3.3957620236444885</v>
      </c>
      <c r="BS7" s="56">
        <f>(PIB_ENC[[#This Row],[2025:II]]/PIB_ENC[[#This Row],[2024:II]]-1)*100</f>
        <v>-3.6857645745828282</v>
      </c>
      <c r="BT7" s="56">
        <f>(PIB_ENC[[#This Row],[2025:III]]/PIB_ENC[[#This Row],[2024:III]]-1)*100</f>
        <v>1.0203353052402164</v>
      </c>
    </row>
    <row r="8" spans="1:72" ht="15" customHeight="1" x14ac:dyDescent="0.2">
      <c r="A8" s="44" t="s">
        <v>68</v>
      </c>
      <c r="B8" s="55">
        <f>(PIB_ENC[[#This Row],[2008:I]]/PIB_ENC[[#This Row],[2007:I]]-1)*100</f>
        <v>20.373712267173616</v>
      </c>
      <c r="C8" s="55">
        <f>(PIB_ENC[[#This Row],[2008:II]]/PIB_ENC[[#This Row],[2007:II]]-1)*100</f>
        <v>-11.062814695051927</v>
      </c>
      <c r="D8" s="55">
        <f>(PIB_ENC[[#This Row],[2008:III]]/PIB_ENC[[#This Row],[2007:III]]-1)*100</f>
        <v>10.551838998212059</v>
      </c>
      <c r="E8" s="55">
        <f>(PIB_ENC[[#This Row],[2008:IV]]/PIB_ENC[[#This Row],[2007:IV]]-1)*100</f>
        <v>56.070128538411538</v>
      </c>
      <c r="F8" s="55">
        <f>(PIB_ENC[[#This Row],[2009:I]]/PIB_ENC[[#This Row],[2008:I]]-1)*100</f>
        <v>7.9906471822732694</v>
      </c>
      <c r="G8" s="55">
        <f>(PIB_ENC[[#This Row],[2009:II]]/PIB_ENC[[#This Row],[2008:II]]-1)*100</f>
        <v>14.781881702319266</v>
      </c>
      <c r="H8" s="55">
        <f>(PIB_ENC[[#This Row],[2009:III]]/PIB_ENC[[#This Row],[2008:III]]-1)*100</f>
        <v>21.19005010218029</v>
      </c>
      <c r="I8" s="55">
        <f>(PIB_ENC[[#This Row],[2009:IV]]/PIB_ENC[[#This Row],[2008:IV]]-1)*100</f>
        <v>-47.185781533822578</v>
      </c>
      <c r="J8" s="55">
        <f>(PIB_ENC[[#This Row],[2010:I]]/PIB_ENC[[#This Row],[2009:I]]-1)*100</f>
        <v>-21.919925404741047</v>
      </c>
      <c r="K8" s="55">
        <f>(PIB_ENC[[#This Row],[2010:II]]/PIB_ENC[[#This Row],[2009:II]]-1)*100</f>
        <v>-3.6653668805545991</v>
      </c>
      <c r="L8" s="55">
        <f>(PIB_ENC[[#This Row],[2010:III]]/PIB_ENC[[#This Row],[2009:III]]-1)*100</f>
        <v>-16.538859449777156</v>
      </c>
      <c r="M8" s="55">
        <f>(PIB_ENC[[#This Row],[2010:IV]]/PIB_ENC[[#This Row],[2009:IV]]-1)*100</f>
        <v>0.84574676875543986</v>
      </c>
      <c r="N8" s="55">
        <f>(PIB_ENC[[#This Row],[2011:I]]/PIB_ENC[[#This Row],[2010:I]]-1)*100</f>
        <v>6.4719857753483989</v>
      </c>
      <c r="O8" s="55">
        <f>(PIB_ENC[[#This Row],[2011:II]]/PIB_ENC[[#This Row],[2010:II]]-1)*100</f>
        <v>-3.7058436964693242</v>
      </c>
      <c r="P8" s="55">
        <f>(PIB_ENC[[#This Row],[2011:III]]/PIB_ENC[[#This Row],[2010:III]]-1)*100</f>
        <v>-3.9951661815619377</v>
      </c>
      <c r="Q8" s="55">
        <f>(PIB_ENC[[#This Row],[2011:IV]]/PIB_ENC[[#This Row],[2010:IV]]-1)*100</f>
        <v>5.5327617688998743</v>
      </c>
      <c r="R8" s="55">
        <f>(PIB_ENC[[#This Row],[2012:I]]/PIB_ENC[[#This Row],[2011:I]]-1)*100</f>
        <v>-7.5060046040758106</v>
      </c>
      <c r="S8" s="55">
        <f>(PIB_ENC[[#This Row],[2012:II]]/PIB_ENC[[#This Row],[2011:II]]-1)*100</f>
        <v>-26.82409925872874</v>
      </c>
      <c r="T8" s="55">
        <f>(PIB_ENC[[#This Row],[2012:III]]/PIB_ENC[[#This Row],[2011:III]]-1)*100</f>
        <v>-5.9421737438780209</v>
      </c>
      <c r="U8" s="55">
        <f>(PIB_ENC[[#This Row],[2012:IV]]/PIB_ENC[[#This Row],[2011:IV]]-1)*100</f>
        <v>-10.430351574503337</v>
      </c>
      <c r="V8" s="55">
        <f>(PIB_ENC[[#This Row],[2013:I]]/PIB_ENC[[#This Row],[2012:I]]-1)*100</f>
        <v>-23.74844496564673</v>
      </c>
      <c r="W8" s="55">
        <f>(PIB_ENC[[#This Row],[2013:II]]/PIB_ENC[[#This Row],[2012:II]]-1)*100</f>
        <v>18.867964815597517</v>
      </c>
      <c r="X8" s="55">
        <f>(PIB_ENC[[#This Row],[2013:III]]/PIB_ENC[[#This Row],[2012:III]]-1)*100</f>
        <v>3.9378187159480937</v>
      </c>
      <c r="Y8" s="55">
        <f>(PIB_ENC[[#This Row],[2013:IV]]/PIB_ENC[[#This Row],[2012:IV]]-1)*100</f>
        <v>4.3419932994262389</v>
      </c>
      <c r="Z8" s="55">
        <f>(PIB_ENC[[#This Row],[2014:I]]/PIB_ENC[[#This Row],[2013:I]]-1)*100</f>
        <v>22.927935120955588</v>
      </c>
      <c r="AA8" s="55">
        <f>(PIB_ENC[[#This Row],[2014:II]]/PIB_ENC[[#This Row],[2013:II]]-1)*100</f>
        <v>8.1215868381297796</v>
      </c>
      <c r="AB8" s="55">
        <f>(PIB_ENC[[#This Row],[2014:III]]/PIB_ENC[[#This Row],[2013:III]]-1)*100</f>
        <v>3.3766074452108441</v>
      </c>
      <c r="AC8" s="55">
        <f>(PIB_ENC[[#This Row],[2014:IV]]/PIB_ENC[[#This Row],[2013:IV]]-1)*100</f>
        <v>-0.3601714627937791</v>
      </c>
      <c r="AD8" s="55">
        <f>(PIB_ENC[[#This Row],[2015:I]]/PIB_ENC[[#This Row],[2014:I]]-1)*100</f>
        <v>14.439258646120079</v>
      </c>
      <c r="AE8" s="55">
        <f>(PIB_ENC[[#This Row],[2015:II]]/PIB_ENC[[#This Row],[2014:II]]-1)*100</f>
        <v>-4.0935513587418093</v>
      </c>
      <c r="AF8" s="55">
        <f>(PIB_ENC[[#This Row],[2015:III]]/PIB_ENC[[#This Row],[2014:III]]-1)*100</f>
        <v>-32.45848025760678</v>
      </c>
      <c r="AG8" s="55">
        <f>(PIB_ENC[[#This Row],[2015:IV]]/PIB_ENC[[#This Row],[2014:IV]]-1)*100</f>
        <v>-29.86773015538806</v>
      </c>
      <c r="AH8" s="55">
        <f>(PIB_ENC[[#This Row],[2016:I]]/PIB_ENC[[#This Row],[2015:I]]-1)*100</f>
        <v>-44.94012055299963</v>
      </c>
      <c r="AI8" s="55">
        <f>(PIB_ENC[[#This Row],[2016:II]]/PIB_ENC[[#This Row],[2015:II]]-1)*100</f>
        <v>-41.147868799157514</v>
      </c>
      <c r="AJ8" s="55">
        <f>(PIB_ENC[[#This Row],[2016:III]]/PIB_ENC[[#This Row],[2015:III]]-1)*100</f>
        <v>-0.46015964284755739</v>
      </c>
      <c r="AK8" s="55">
        <f>(PIB_ENC[[#This Row],[2016:IV]]/PIB_ENC[[#This Row],[2015:IV]]-1)*100</f>
        <v>-16.069638848406065</v>
      </c>
      <c r="AL8" s="55">
        <f>(PIB_ENC[[#This Row],[2017:I]]/PIB_ENC[[#This Row],[2016:I]]-1)*100</f>
        <v>43.508561738431297</v>
      </c>
      <c r="AM8" s="55">
        <f>(PIB_ENC[[#This Row],[2017:II]]/PIB_ENC[[#This Row],[2016:II]]-1)*100</f>
        <v>7.8409692680740273</v>
      </c>
      <c r="AN8" s="55">
        <f>(PIB_ENC[[#This Row],[2017:III]]/PIB_ENC[[#This Row],[2016:III]]-1)*100</f>
        <v>-7.0968907003614916</v>
      </c>
      <c r="AO8" s="55">
        <f>(PIB_ENC[[#This Row],[2017:IV]]/PIB_ENC[[#This Row],[2016:IV]]-1)*100</f>
        <v>1.2873534541907317</v>
      </c>
      <c r="AP8" s="55">
        <f>(PIB_ENC[[#This Row],[2018:I]]/PIB_ENC[[#This Row],[2017:I]]-1)*100</f>
        <v>-31.145814025507732</v>
      </c>
      <c r="AQ8" s="55">
        <f>(PIB_ENC[[#This Row],[2018:II]]/PIB_ENC[[#This Row],[2017:II]]-1)*100</f>
        <v>9.1934286304665704</v>
      </c>
      <c r="AR8" s="55">
        <f>(PIB_ENC[[#This Row],[2018:III]]/PIB_ENC[[#This Row],[2017:III]]-1)*100</f>
        <v>22.877570241531696</v>
      </c>
      <c r="AS8" s="55">
        <f>(PIB_ENC[[#This Row],[2018:IV]]/PIB_ENC[[#This Row],[2017:IV]]-1)*100</f>
        <v>4.45541891968253</v>
      </c>
      <c r="AT8" s="55">
        <f>(PIB_ENC[[#This Row],[2019:I]]/PIB_ENC[[#This Row],[2018:I]]-1)*100</f>
        <v>34.510151124000402</v>
      </c>
      <c r="AU8" s="55">
        <f>(PIB_ENC[[#This Row],[2019:II]]/PIB_ENC[[#This Row],[2018:II]]-1)*100</f>
        <v>1.7979258495880224</v>
      </c>
      <c r="AV8" s="55">
        <f>(PIB_ENC[[#This Row],[2019:III]]/PIB_ENC[[#This Row],[2018:III]]-1)*100</f>
        <v>-0.74339568898771358</v>
      </c>
      <c r="AW8" s="55">
        <f>(PIB_ENC[[#This Row],[2019:IV]]/PIB_ENC[[#This Row],[2018:IV]]-1)*100</f>
        <v>26.047627168953991</v>
      </c>
      <c r="AX8" s="55">
        <f>(PIB_ENC[[#This Row],[2020:I]]/PIB_ENC[[#This Row],[2019:I]]-1)*100</f>
        <v>-5.2523637678138506</v>
      </c>
      <c r="AY8" s="55">
        <f>(PIB_ENC[[#This Row],[2020:II]]/PIB_ENC[[#This Row],[2019:II]]-1)*100</f>
        <v>-40.655494692182714</v>
      </c>
      <c r="AZ8" s="55">
        <f>(PIB_ENC[[#This Row],[2020:III]]/PIB_ENC[[#This Row],[2019:III]]-1)*100</f>
        <v>-4.3212833807635302</v>
      </c>
      <c r="BA8" s="55">
        <f>(PIB_ENC[[#This Row],[2020:IV]]/PIB_ENC[[#This Row],[2019:IV]]-1)*100</f>
        <v>-20.509539678554855</v>
      </c>
      <c r="BB8" s="55">
        <f>(PIB_ENC[[#This Row],[2021:I]]/PIB_ENC[[#This Row],[2020:I]]-1)*100</f>
        <v>-30.407026247090919</v>
      </c>
      <c r="BC8" s="55">
        <f>(PIB_ENC[[#This Row],[2021:II]]/PIB_ENC[[#This Row],[2020:II]]-1)*100</f>
        <v>31.936272864022541</v>
      </c>
      <c r="BD8" s="55">
        <f>(PIB_ENC[[#This Row],[2021:III]]/PIB_ENC[[#This Row],[2020:III]]-1)*100</f>
        <v>-36.377642433659332</v>
      </c>
      <c r="BE8" s="55">
        <f>(PIB_ENC[[#This Row],[2021:IV]]/PIB_ENC[[#This Row],[2020:IV]]-1)*100</f>
        <v>-19.743735050783073</v>
      </c>
      <c r="BF8" s="55">
        <f>(PIB_ENC[[#This Row],[2022:I]]/PIB_ENC[[#This Row],[2021:I]]-1)*100</f>
        <v>-1.5599612882164604</v>
      </c>
      <c r="BG8" s="55">
        <f>(PIB_ENC[[#This Row],[2022:II]]/PIB_ENC[[#This Row],[2021:II]]-1)*100</f>
        <v>-7.5849222817802815</v>
      </c>
      <c r="BH8" s="55">
        <f>(PIB_ENC[[#This Row],[2022:III]]/PIB_ENC[[#This Row],[2021:III]]-1)*100</f>
        <v>8.3713418502390233</v>
      </c>
      <c r="BI8" s="55">
        <f>(PIB_ENC[[#This Row],[2022:IV]]/PIB_ENC[[#This Row],[2021:IV]]-1)*100</f>
        <v>-19.832248997887834</v>
      </c>
      <c r="BJ8" s="55">
        <f>(PIB_ENC[[#This Row],[2023:I]]/PIB_ENC[[#This Row],[2022:I]]-1)*100</f>
        <v>11.832427393785716</v>
      </c>
      <c r="BK8" s="55">
        <f>(PIB_ENC[[#This Row],[2023:II]]/PIB_ENC[[#This Row],[2022:II]]-1)*100</f>
        <v>0.98348975080757572</v>
      </c>
      <c r="BL8" s="55">
        <f>(PIB_ENC[[#This Row],[2023:III]]/PIB_ENC[[#This Row],[2022:III]]-1)*100</f>
        <v>-23.766724186986298</v>
      </c>
      <c r="BM8" s="55">
        <f>(PIB_ENC[[#This Row],[2023:IV]]/PIB_ENC[[#This Row],[2022:IV]]-1)*100</f>
        <v>7.5333002590767917</v>
      </c>
      <c r="BN8" s="55">
        <f>(PIB_ENC[[#This Row],[2024:I]]/PIB_ENC[[#This Row],[2023:I]]-1)*100</f>
        <v>-13.169000534592357</v>
      </c>
      <c r="BO8" s="55">
        <f>(PIB_ENC[[#This Row],[2024:II]]/PIB_ENC[[#This Row],[2023:II]]-1)*100</f>
        <v>-22.821998028471068</v>
      </c>
      <c r="BP8" s="55">
        <f>(PIB_ENC[[#This Row],[2024:III]]/PIB_ENC[[#This Row],[2023:III]]-1)*100</f>
        <v>28.98568537206172</v>
      </c>
      <c r="BQ8" s="55">
        <f>(PIB_ENC[[#This Row],[2024:IV]]/PIB_ENC[[#This Row],[2023:IV]]-1)*100</f>
        <v>15.13260274525341</v>
      </c>
      <c r="BR8" s="55">
        <f>(PIB_ENC[[#This Row],[2025:I]]/PIB_ENC[[#This Row],[2024:I]]-1)*100</f>
        <v>15.651492074737504</v>
      </c>
      <c r="BS8" s="55">
        <f>(PIB_ENC[[#This Row],[2025:II]]/PIB_ENC[[#This Row],[2024:II]]-1)*100</f>
        <v>23.160122467877798</v>
      </c>
      <c r="BT8" s="55">
        <f>(PIB_ENC[[#This Row],[2025:III]]/PIB_ENC[[#This Row],[2024:III]]-1)*100</f>
        <v>17.175507125285637</v>
      </c>
    </row>
    <row r="9" spans="1:72" ht="15" customHeight="1" x14ac:dyDescent="0.2">
      <c r="A9" s="46" t="s">
        <v>69</v>
      </c>
      <c r="B9" s="56">
        <f>(PIB_ENC[[#This Row],[2008:I]]/PIB_ENC[[#This Row],[2007:I]]-1)*100</f>
        <v>5.4112792466591619</v>
      </c>
      <c r="C9" s="56">
        <f>(PIB_ENC[[#This Row],[2008:II]]/PIB_ENC[[#This Row],[2007:II]]-1)*100</f>
        <v>-10.215032580939088</v>
      </c>
      <c r="D9" s="56">
        <f>(PIB_ENC[[#This Row],[2008:III]]/PIB_ENC[[#This Row],[2007:III]]-1)*100</f>
        <v>11.84789954320491</v>
      </c>
      <c r="E9" s="56">
        <f>(PIB_ENC[[#This Row],[2008:IV]]/PIB_ENC[[#This Row],[2007:IV]]-1)*100</f>
        <v>-15.448637421475286</v>
      </c>
      <c r="F9" s="56">
        <f>(PIB_ENC[[#This Row],[2009:I]]/PIB_ENC[[#This Row],[2008:I]]-1)*100</f>
        <v>17.458183425952576</v>
      </c>
      <c r="G9" s="56">
        <f>(PIB_ENC[[#This Row],[2009:II]]/PIB_ENC[[#This Row],[2008:II]]-1)*100</f>
        <v>1.3478136952496333</v>
      </c>
      <c r="H9" s="56">
        <f>(PIB_ENC[[#This Row],[2009:III]]/PIB_ENC[[#This Row],[2008:III]]-1)*100</f>
        <v>-2.0760771816167534</v>
      </c>
      <c r="I9" s="56">
        <f>(PIB_ENC[[#This Row],[2009:IV]]/PIB_ENC[[#This Row],[2008:IV]]-1)*100</f>
        <v>6.3608352040200655</v>
      </c>
      <c r="J9" s="56">
        <f>(PIB_ENC[[#This Row],[2010:I]]/PIB_ENC[[#This Row],[2009:I]]-1)*100</f>
        <v>-5.1143099959170328</v>
      </c>
      <c r="K9" s="56">
        <f>(PIB_ENC[[#This Row],[2010:II]]/PIB_ENC[[#This Row],[2009:II]]-1)*100</f>
        <v>15.974463546288685</v>
      </c>
      <c r="L9" s="56">
        <f>(PIB_ENC[[#This Row],[2010:III]]/PIB_ENC[[#This Row],[2009:III]]-1)*100</f>
        <v>4.4467584496127088</v>
      </c>
      <c r="M9" s="56">
        <f>(PIB_ENC[[#This Row],[2010:IV]]/PIB_ENC[[#This Row],[2009:IV]]-1)*100</f>
        <v>-3.0011134599331357</v>
      </c>
      <c r="N9" s="56">
        <f>(PIB_ENC[[#This Row],[2011:I]]/PIB_ENC[[#This Row],[2010:I]]-1)*100</f>
        <v>-7.0198153063985576</v>
      </c>
      <c r="O9" s="56">
        <f>(PIB_ENC[[#This Row],[2011:II]]/PIB_ENC[[#This Row],[2010:II]]-1)*100</f>
        <v>1.5517929310445044</v>
      </c>
      <c r="P9" s="56">
        <f>(PIB_ENC[[#This Row],[2011:III]]/PIB_ENC[[#This Row],[2010:III]]-1)*100</f>
        <v>10.454763453157589</v>
      </c>
      <c r="Q9" s="56">
        <f>(PIB_ENC[[#This Row],[2011:IV]]/PIB_ENC[[#This Row],[2010:IV]]-1)*100</f>
        <v>3.6511831713951226</v>
      </c>
      <c r="R9" s="56">
        <f>(PIB_ENC[[#This Row],[2012:I]]/PIB_ENC[[#This Row],[2011:I]]-1)*100</f>
        <v>7.7994620012241667</v>
      </c>
      <c r="S9" s="56">
        <f>(PIB_ENC[[#This Row],[2012:II]]/PIB_ENC[[#This Row],[2011:II]]-1)*100</f>
        <v>-6.5648071870223701</v>
      </c>
      <c r="T9" s="56">
        <f>(PIB_ENC[[#This Row],[2012:III]]/PIB_ENC[[#This Row],[2011:III]]-1)*100</f>
        <v>-6.9191570319512845</v>
      </c>
      <c r="U9" s="56">
        <f>(PIB_ENC[[#This Row],[2012:IV]]/PIB_ENC[[#This Row],[2011:IV]]-1)*100</f>
        <v>-1.5517609186489145</v>
      </c>
      <c r="V9" s="56">
        <f>(PIB_ENC[[#This Row],[2013:I]]/PIB_ENC[[#This Row],[2012:I]]-1)*100</f>
        <v>-4.9531334426223257</v>
      </c>
      <c r="W9" s="56">
        <f>(PIB_ENC[[#This Row],[2013:II]]/PIB_ENC[[#This Row],[2012:II]]-1)*100</f>
        <v>-8.4666823385654908</v>
      </c>
      <c r="X9" s="56">
        <f>(PIB_ENC[[#This Row],[2013:III]]/PIB_ENC[[#This Row],[2012:III]]-1)*100</f>
        <v>-7.543386828406307</v>
      </c>
      <c r="Y9" s="56">
        <f>(PIB_ENC[[#This Row],[2013:IV]]/PIB_ENC[[#This Row],[2012:IV]]-1)*100</f>
        <v>-10.956540334167396</v>
      </c>
      <c r="Z9" s="56">
        <f>(PIB_ENC[[#This Row],[2014:I]]/PIB_ENC[[#This Row],[2013:I]]-1)*100</f>
        <v>1.5855626140971246</v>
      </c>
      <c r="AA9" s="56">
        <f>(PIB_ENC[[#This Row],[2014:II]]/PIB_ENC[[#This Row],[2013:II]]-1)*100</f>
        <v>5.2672270513043351E-2</v>
      </c>
      <c r="AB9" s="56">
        <f>(PIB_ENC[[#This Row],[2014:III]]/PIB_ENC[[#This Row],[2013:III]]-1)*100</f>
        <v>-0.25217684198390877</v>
      </c>
      <c r="AC9" s="56">
        <f>(PIB_ENC[[#This Row],[2014:IV]]/PIB_ENC[[#This Row],[2013:IV]]-1)*100</f>
        <v>8.1361457501375689</v>
      </c>
      <c r="AD9" s="56">
        <f>(PIB_ENC[[#This Row],[2015:I]]/PIB_ENC[[#This Row],[2014:I]]-1)*100</f>
        <v>-12.387710416901976</v>
      </c>
      <c r="AE9" s="56">
        <f>(PIB_ENC[[#This Row],[2015:II]]/PIB_ENC[[#This Row],[2014:II]]-1)*100</f>
        <v>-5.155570753603012</v>
      </c>
      <c r="AF9" s="56">
        <f>(PIB_ENC[[#This Row],[2015:III]]/PIB_ENC[[#This Row],[2014:III]]-1)*100</f>
        <v>-7.9042328952067091</v>
      </c>
      <c r="AG9" s="56">
        <f>(PIB_ENC[[#This Row],[2015:IV]]/PIB_ENC[[#This Row],[2014:IV]]-1)*100</f>
        <v>-10.43828502430838</v>
      </c>
      <c r="AH9" s="56">
        <f>(PIB_ENC[[#This Row],[2016:I]]/PIB_ENC[[#This Row],[2015:I]]-1)*100</f>
        <v>9.6530657392049903</v>
      </c>
      <c r="AI9" s="56">
        <f>(PIB_ENC[[#This Row],[2016:II]]/PIB_ENC[[#This Row],[2015:II]]-1)*100</f>
        <v>14.922063645757655</v>
      </c>
      <c r="AJ9" s="56">
        <f>(PIB_ENC[[#This Row],[2016:III]]/PIB_ENC[[#This Row],[2015:III]]-1)*100</f>
        <v>17.210154323635841</v>
      </c>
      <c r="AK9" s="56">
        <f>(PIB_ENC[[#This Row],[2016:IV]]/PIB_ENC[[#This Row],[2015:IV]]-1)*100</f>
        <v>21.057958146677592</v>
      </c>
      <c r="AL9" s="56">
        <f>(PIB_ENC[[#This Row],[2017:I]]/PIB_ENC[[#This Row],[2016:I]]-1)*100</f>
        <v>16.054743887692482</v>
      </c>
      <c r="AM9" s="56">
        <f>(PIB_ENC[[#This Row],[2017:II]]/PIB_ENC[[#This Row],[2016:II]]-1)*100</f>
        <v>7.1653280636448491</v>
      </c>
      <c r="AN9" s="56">
        <f>(PIB_ENC[[#This Row],[2017:III]]/PIB_ENC[[#This Row],[2016:III]]-1)*100</f>
        <v>7.9822301890767111</v>
      </c>
      <c r="AO9" s="56">
        <f>(PIB_ENC[[#This Row],[2017:IV]]/PIB_ENC[[#This Row],[2016:IV]]-1)*100</f>
        <v>9.6190986758894823</v>
      </c>
      <c r="AP9" s="56">
        <f>(PIB_ENC[[#This Row],[2018:I]]/PIB_ENC[[#This Row],[2017:I]]-1)*100</f>
        <v>7.6166687470303085</v>
      </c>
      <c r="AQ9" s="56">
        <f>(PIB_ENC[[#This Row],[2018:II]]/PIB_ENC[[#This Row],[2017:II]]-1)*100</f>
        <v>10.873094941338103</v>
      </c>
      <c r="AR9" s="56">
        <f>(PIB_ENC[[#This Row],[2018:III]]/PIB_ENC[[#This Row],[2017:III]]-1)*100</f>
        <v>12.324876853661415</v>
      </c>
      <c r="AS9" s="56">
        <f>(PIB_ENC[[#This Row],[2018:IV]]/PIB_ENC[[#This Row],[2017:IV]]-1)*100</f>
        <v>8.9867305852341151</v>
      </c>
      <c r="AT9" s="56">
        <f>(PIB_ENC[[#This Row],[2019:I]]/PIB_ENC[[#This Row],[2018:I]]-1)*100</f>
        <v>6.3692395660183809</v>
      </c>
      <c r="AU9" s="56">
        <f>(PIB_ENC[[#This Row],[2019:II]]/PIB_ENC[[#This Row],[2018:II]]-1)*100</f>
        <v>9.5868706692785679</v>
      </c>
      <c r="AV9" s="56">
        <f>(PIB_ENC[[#This Row],[2019:III]]/PIB_ENC[[#This Row],[2018:III]]-1)*100</f>
        <v>9.6619211669575868</v>
      </c>
      <c r="AW9" s="56">
        <f>(PIB_ENC[[#This Row],[2019:IV]]/PIB_ENC[[#This Row],[2018:IV]]-1)*100</f>
        <v>13.094823746336171</v>
      </c>
      <c r="AX9" s="56">
        <f>(PIB_ENC[[#This Row],[2020:I]]/PIB_ENC[[#This Row],[2019:I]]-1)*100</f>
        <v>-0.73923531430348799</v>
      </c>
      <c r="AY9" s="56">
        <f>(PIB_ENC[[#This Row],[2020:II]]/PIB_ENC[[#This Row],[2019:II]]-1)*100</f>
        <v>-45.007733777474982</v>
      </c>
      <c r="AZ9" s="56">
        <f>(PIB_ENC[[#This Row],[2020:III]]/PIB_ENC[[#This Row],[2019:III]]-1)*100</f>
        <v>-30.19764186719156</v>
      </c>
      <c r="BA9" s="56">
        <f>(PIB_ENC[[#This Row],[2020:IV]]/PIB_ENC[[#This Row],[2019:IV]]-1)*100</f>
        <v>-30.553595264185564</v>
      </c>
      <c r="BB9" s="56">
        <f>(PIB_ENC[[#This Row],[2021:I]]/PIB_ENC[[#This Row],[2020:I]]-1)*100</f>
        <v>-21.066558145156687</v>
      </c>
      <c r="BC9" s="56">
        <f>(PIB_ENC[[#This Row],[2021:II]]/PIB_ENC[[#This Row],[2020:II]]-1)*100</f>
        <v>42.838921527516646</v>
      </c>
      <c r="BD9" s="56">
        <f>(PIB_ENC[[#This Row],[2021:III]]/PIB_ENC[[#This Row],[2020:III]]-1)*100</f>
        <v>13.600825693596462</v>
      </c>
      <c r="BE9" s="56">
        <f>(PIB_ENC[[#This Row],[2021:IV]]/PIB_ENC[[#This Row],[2020:IV]]-1)*100</f>
        <v>16.960793620849902</v>
      </c>
      <c r="BF9" s="56">
        <f>(PIB_ENC[[#This Row],[2022:I]]/PIB_ENC[[#This Row],[2021:I]]-1)*100</f>
        <v>26.790459211971452</v>
      </c>
      <c r="BG9" s="56">
        <f>(PIB_ENC[[#This Row],[2022:II]]/PIB_ENC[[#This Row],[2021:II]]-1)*100</f>
        <v>34.305840337092249</v>
      </c>
      <c r="BH9" s="56">
        <f>(PIB_ENC[[#This Row],[2022:III]]/PIB_ENC[[#This Row],[2021:III]]-1)*100</f>
        <v>36.135824416579275</v>
      </c>
      <c r="BI9" s="56">
        <f>(PIB_ENC[[#This Row],[2022:IV]]/PIB_ENC[[#This Row],[2021:IV]]-1)*100</f>
        <v>19.414755063084922</v>
      </c>
      <c r="BJ9" s="56">
        <f>(PIB_ENC[[#This Row],[2023:I]]/PIB_ENC[[#This Row],[2022:I]]-1)*100</f>
        <v>4.7098140445882342</v>
      </c>
      <c r="BK9" s="56">
        <f>(PIB_ENC[[#This Row],[2023:II]]/PIB_ENC[[#This Row],[2022:II]]-1)*100</f>
        <v>-12.462701111033569</v>
      </c>
      <c r="BL9" s="56">
        <f>(PIB_ENC[[#This Row],[2023:III]]/PIB_ENC[[#This Row],[2022:III]]-1)*100</f>
        <v>-6.387988026429559</v>
      </c>
      <c r="BM9" s="56">
        <f>(PIB_ENC[[#This Row],[2023:IV]]/PIB_ENC[[#This Row],[2022:IV]]-1)*100</f>
        <v>3.4797015065941572</v>
      </c>
      <c r="BN9" s="56">
        <f>(PIB_ENC[[#This Row],[2024:I]]/PIB_ENC[[#This Row],[2023:I]]-1)*100</f>
        <v>11.329948280992719</v>
      </c>
      <c r="BO9" s="56">
        <f>(PIB_ENC[[#This Row],[2024:II]]/PIB_ENC[[#This Row],[2023:II]]-1)*100</f>
        <v>13.262486739331436</v>
      </c>
      <c r="BP9" s="56">
        <f>(PIB_ENC[[#This Row],[2024:III]]/PIB_ENC[[#This Row],[2023:III]]-1)*100</f>
        <v>-3.0692936552987882</v>
      </c>
      <c r="BQ9" s="56">
        <f>(PIB_ENC[[#This Row],[2024:IV]]/PIB_ENC[[#This Row],[2023:IV]]-1)*100</f>
        <v>-4.7603950587388315</v>
      </c>
      <c r="BR9" s="56">
        <f>(PIB_ENC[[#This Row],[2025:I]]/PIB_ENC[[#This Row],[2024:I]]-1)*100</f>
        <v>-7.3602364716394035</v>
      </c>
      <c r="BS9" s="56">
        <f>(PIB_ENC[[#This Row],[2025:II]]/PIB_ENC[[#This Row],[2024:II]]-1)*100</f>
        <v>-3.4063907474536581</v>
      </c>
      <c r="BT9" s="56">
        <f>(PIB_ENC[[#This Row],[2025:III]]/PIB_ENC[[#This Row],[2024:III]]-1)*100</f>
        <v>0.12690014388723192</v>
      </c>
    </row>
    <row r="10" spans="1:72" ht="15" customHeight="1" x14ac:dyDescent="0.2">
      <c r="A10" s="95" t="s">
        <v>120</v>
      </c>
      <c r="B10" s="55">
        <f>(PIB_ENC[[#This Row],[2008:I]]/PIB_ENC[[#This Row],[2007:I]]-1)*100</f>
        <v>12.671304054920496</v>
      </c>
      <c r="C10" s="55">
        <f>(PIB_ENC[[#This Row],[2008:II]]/PIB_ENC[[#This Row],[2007:II]]-1)*100</f>
        <v>9.1062543856837763</v>
      </c>
      <c r="D10" s="55">
        <f>(PIB_ENC[[#This Row],[2008:III]]/PIB_ENC[[#This Row],[2007:III]]-1)*100</f>
        <v>6.8447949059696533</v>
      </c>
      <c r="E10" s="55">
        <f>(PIB_ENC[[#This Row],[2008:IV]]/PIB_ENC[[#This Row],[2007:IV]]-1)*100</f>
        <v>2.1912054062481534</v>
      </c>
      <c r="F10" s="55">
        <f>(PIB_ENC[[#This Row],[2009:I]]/PIB_ENC[[#This Row],[2008:I]]-1)*100</f>
        <v>-17.066763480408031</v>
      </c>
      <c r="G10" s="55">
        <f>(PIB_ENC[[#This Row],[2009:II]]/PIB_ENC[[#This Row],[2008:II]]-1)*100</f>
        <v>-6.9619383106998995</v>
      </c>
      <c r="H10" s="55">
        <f>(PIB_ENC[[#This Row],[2009:III]]/PIB_ENC[[#This Row],[2008:III]]-1)*100</f>
        <v>-5.8629690106209882</v>
      </c>
      <c r="I10" s="55">
        <f>(PIB_ENC[[#This Row],[2009:IV]]/PIB_ENC[[#This Row],[2008:IV]]-1)*100</f>
        <v>-3.6586505689909288</v>
      </c>
      <c r="J10" s="55">
        <f>(PIB_ENC[[#This Row],[2010:I]]/PIB_ENC[[#This Row],[2009:I]]-1)*100</f>
        <v>22.103325347242397</v>
      </c>
      <c r="K10" s="55">
        <f>(PIB_ENC[[#This Row],[2010:II]]/PIB_ENC[[#This Row],[2009:II]]-1)*100</f>
        <v>4.7115157239846717</v>
      </c>
      <c r="L10" s="55">
        <f>(PIB_ENC[[#This Row],[2010:III]]/PIB_ENC[[#This Row],[2009:III]]-1)*100</f>
        <v>2.9121559136844333</v>
      </c>
      <c r="M10" s="55">
        <f>(PIB_ENC[[#This Row],[2010:IV]]/PIB_ENC[[#This Row],[2009:IV]]-1)*100</f>
        <v>9.0106753766646683</v>
      </c>
      <c r="N10" s="55">
        <f>(PIB_ENC[[#This Row],[2011:I]]/PIB_ENC[[#This Row],[2010:I]]-1)*100</f>
        <v>-16.621729637560666</v>
      </c>
      <c r="O10" s="55">
        <f>(PIB_ENC[[#This Row],[2011:II]]/PIB_ENC[[#This Row],[2010:II]]-1)*100</f>
        <v>-7.2302505835846409</v>
      </c>
      <c r="P10" s="55">
        <f>(PIB_ENC[[#This Row],[2011:III]]/PIB_ENC[[#This Row],[2010:III]]-1)*100</f>
        <v>-9.9484887662311792</v>
      </c>
      <c r="Q10" s="55">
        <f>(PIB_ENC[[#This Row],[2011:IV]]/PIB_ENC[[#This Row],[2010:IV]]-1)*100</f>
        <v>-13.746025793095718</v>
      </c>
      <c r="R10" s="55">
        <f>(PIB_ENC[[#This Row],[2012:I]]/PIB_ENC[[#This Row],[2011:I]]-1)*100</f>
        <v>-10.217634992293789</v>
      </c>
      <c r="S10" s="55">
        <f>(PIB_ENC[[#This Row],[2012:II]]/PIB_ENC[[#This Row],[2011:II]]-1)*100</f>
        <v>-5.8041068712508253</v>
      </c>
      <c r="T10" s="55">
        <f>(PIB_ENC[[#This Row],[2012:III]]/PIB_ENC[[#This Row],[2011:III]]-1)*100</f>
        <v>-7.5834209087550448</v>
      </c>
      <c r="U10" s="55">
        <f>(PIB_ENC[[#This Row],[2012:IV]]/PIB_ENC[[#This Row],[2011:IV]]-1)*100</f>
        <v>-1.3841825549030906</v>
      </c>
      <c r="V10" s="55">
        <f>(PIB_ENC[[#This Row],[2013:I]]/PIB_ENC[[#This Row],[2012:I]]-1)*100</f>
        <v>11.14065255241481</v>
      </c>
      <c r="W10" s="55">
        <f>(PIB_ENC[[#This Row],[2013:II]]/PIB_ENC[[#This Row],[2012:II]]-1)*100</f>
        <v>9.2127454944158416</v>
      </c>
      <c r="X10" s="55">
        <f>(PIB_ENC[[#This Row],[2013:III]]/PIB_ENC[[#This Row],[2012:III]]-1)*100</f>
        <v>9.9972814254277509</v>
      </c>
      <c r="Y10" s="55">
        <f>(PIB_ENC[[#This Row],[2013:IV]]/PIB_ENC[[#This Row],[2012:IV]]-1)*100</f>
        <v>3.9592793309129126</v>
      </c>
      <c r="Z10" s="55">
        <f>(PIB_ENC[[#This Row],[2014:I]]/PIB_ENC[[#This Row],[2013:I]]-1)*100</f>
        <v>-10.645796473952773</v>
      </c>
      <c r="AA10" s="55">
        <f>(PIB_ENC[[#This Row],[2014:II]]/PIB_ENC[[#This Row],[2013:II]]-1)*100</f>
        <v>-11.445637782580908</v>
      </c>
      <c r="AB10" s="55">
        <f>(PIB_ENC[[#This Row],[2014:III]]/PIB_ENC[[#This Row],[2013:III]]-1)*100</f>
        <v>-9.5537079714350206</v>
      </c>
      <c r="AC10" s="55">
        <f>(PIB_ENC[[#This Row],[2014:IV]]/PIB_ENC[[#This Row],[2013:IV]]-1)*100</f>
        <v>-11.22438783538664</v>
      </c>
      <c r="AD10" s="55">
        <f>(PIB_ENC[[#This Row],[2015:I]]/PIB_ENC[[#This Row],[2014:I]]-1)*100</f>
        <v>-2.8554170963108083</v>
      </c>
      <c r="AE10" s="55">
        <f>(PIB_ENC[[#This Row],[2015:II]]/PIB_ENC[[#This Row],[2014:II]]-1)*100</f>
        <v>6.8213846013085444</v>
      </c>
      <c r="AF10" s="55">
        <f>(PIB_ENC[[#This Row],[2015:III]]/PIB_ENC[[#This Row],[2014:III]]-1)*100</f>
        <v>7.6983946808903303</v>
      </c>
      <c r="AG10" s="55">
        <f>(PIB_ENC[[#This Row],[2015:IV]]/PIB_ENC[[#This Row],[2014:IV]]-1)*100</f>
        <v>16.211156130976747</v>
      </c>
      <c r="AH10" s="55">
        <f>(PIB_ENC[[#This Row],[2016:I]]/PIB_ENC[[#This Row],[2015:I]]-1)*100</f>
        <v>39.342037463011124</v>
      </c>
      <c r="AI10" s="55">
        <f>(PIB_ENC[[#This Row],[2016:II]]/PIB_ENC[[#This Row],[2015:II]]-1)*100</f>
        <v>46.8191832061976</v>
      </c>
      <c r="AJ10" s="55">
        <f>(PIB_ENC[[#This Row],[2016:III]]/PIB_ENC[[#This Row],[2015:III]]-1)*100</f>
        <v>35.235771353577164</v>
      </c>
      <c r="AK10" s="55">
        <f>(PIB_ENC[[#This Row],[2016:IV]]/PIB_ENC[[#This Row],[2015:IV]]-1)*100</f>
        <v>34.958937263652047</v>
      </c>
      <c r="AL10" s="55">
        <f>(PIB_ENC[[#This Row],[2017:I]]/PIB_ENC[[#This Row],[2016:I]]-1)*100</f>
        <v>22.40641329266704</v>
      </c>
      <c r="AM10" s="55">
        <f>(PIB_ENC[[#This Row],[2017:II]]/PIB_ENC[[#This Row],[2016:II]]-1)*100</f>
        <v>14.918496601109776</v>
      </c>
      <c r="AN10" s="55">
        <f>(PIB_ENC[[#This Row],[2017:III]]/PIB_ENC[[#This Row],[2016:III]]-1)*100</f>
        <v>12.735500091367658</v>
      </c>
      <c r="AO10" s="55">
        <f>(PIB_ENC[[#This Row],[2017:IV]]/PIB_ENC[[#This Row],[2016:IV]]-1)*100</f>
        <v>14.979384515030469</v>
      </c>
      <c r="AP10" s="55">
        <f>(PIB_ENC[[#This Row],[2018:I]]/PIB_ENC[[#This Row],[2017:I]]-1)*100</f>
        <v>5.4115985689704438</v>
      </c>
      <c r="AQ10" s="55">
        <f>(PIB_ENC[[#This Row],[2018:II]]/PIB_ENC[[#This Row],[2017:II]]-1)*100</f>
        <v>6.8813457091576158</v>
      </c>
      <c r="AR10" s="55">
        <f>(PIB_ENC[[#This Row],[2018:III]]/PIB_ENC[[#This Row],[2017:III]]-1)*100</f>
        <v>-2.6166038507547174</v>
      </c>
      <c r="AS10" s="55">
        <f>(PIB_ENC[[#This Row],[2018:IV]]/PIB_ENC[[#This Row],[2017:IV]]-1)*100</f>
        <v>2.0216411452972816</v>
      </c>
      <c r="AT10" s="55">
        <f>(PIB_ENC[[#This Row],[2019:I]]/PIB_ENC[[#This Row],[2018:I]]-1)*100</f>
        <v>3.3131201020744738</v>
      </c>
      <c r="AU10" s="55">
        <f>(PIB_ENC[[#This Row],[2019:II]]/PIB_ENC[[#This Row],[2018:II]]-1)*100</f>
        <v>-5.0409378657606974</v>
      </c>
      <c r="AV10" s="55">
        <f>(PIB_ENC[[#This Row],[2019:III]]/PIB_ENC[[#This Row],[2018:III]]-1)*100</f>
        <v>12.317030188648292</v>
      </c>
      <c r="AW10" s="55">
        <f>(PIB_ENC[[#This Row],[2019:IV]]/PIB_ENC[[#This Row],[2018:IV]]-1)*100</f>
        <v>0.82717289448763776</v>
      </c>
      <c r="AX10" s="55">
        <f>(PIB_ENC[[#This Row],[2020:I]]/PIB_ENC[[#This Row],[2019:I]]-1)*100</f>
        <v>-11.194013959484462</v>
      </c>
      <c r="AY10" s="55">
        <f>(PIB_ENC[[#This Row],[2020:II]]/PIB_ENC[[#This Row],[2019:II]]-1)*100</f>
        <v>-54.743243572196178</v>
      </c>
      <c r="AZ10" s="55">
        <f>(PIB_ENC[[#This Row],[2020:III]]/PIB_ENC[[#This Row],[2019:III]]-1)*100</f>
        <v>-48.535724973614748</v>
      </c>
      <c r="BA10" s="55">
        <f>(PIB_ENC[[#This Row],[2020:IV]]/PIB_ENC[[#This Row],[2019:IV]]-1)*100</f>
        <v>-33.812064904180083</v>
      </c>
      <c r="BB10" s="55">
        <f>(PIB_ENC[[#This Row],[2021:I]]/PIB_ENC[[#This Row],[2020:I]]-1)*100</f>
        <v>-7.6035190655430078</v>
      </c>
      <c r="BC10" s="55">
        <f>(PIB_ENC[[#This Row],[2021:II]]/PIB_ENC[[#This Row],[2020:II]]-1)*100</f>
        <v>112.98337745964075</v>
      </c>
      <c r="BD10" s="55">
        <f>(PIB_ENC[[#This Row],[2021:III]]/PIB_ENC[[#This Row],[2020:III]]-1)*100</f>
        <v>80.507874121865527</v>
      </c>
      <c r="BE10" s="55">
        <f>(PIB_ENC[[#This Row],[2021:IV]]/PIB_ENC[[#This Row],[2020:IV]]-1)*100</f>
        <v>48.989617066244804</v>
      </c>
      <c r="BF10" s="55">
        <f>(PIB_ENC[[#This Row],[2022:I]]/PIB_ENC[[#This Row],[2021:I]]-1)*100</f>
        <v>12.487800122531745</v>
      </c>
      <c r="BG10" s="55">
        <f>(PIB_ENC[[#This Row],[2022:II]]/PIB_ENC[[#This Row],[2021:II]]-1)*100</f>
        <v>4.6250317462984025</v>
      </c>
      <c r="BH10" s="55">
        <f>(PIB_ENC[[#This Row],[2022:III]]/PIB_ENC[[#This Row],[2021:III]]-1)*100</f>
        <v>15.394907977352323</v>
      </c>
      <c r="BI10" s="55">
        <f>(PIB_ENC[[#This Row],[2022:IV]]/PIB_ENC[[#This Row],[2021:IV]]-1)*100</f>
        <v>5.7687288507321632</v>
      </c>
      <c r="BJ10" s="55">
        <f>(PIB_ENC[[#This Row],[2023:I]]/PIB_ENC[[#This Row],[2022:I]]-1)*100</f>
        <v>-0.62537772291784144</v>
      </c>
      <c r="BK10" s="55">
        <f>(PIB_ENC[[#This Row],[2023:II]]/PIB_ENC[[#This Row],[2022:II]]-1)*100</f>
        <v>1.7577756146597956</v>
      </c>
      <c r="BL10" s="55">
        <f>(PIB_ENC[[#This Row],[2023:III]]/PIB_ENC[[#This Row],[2022:III]]-1)*100</f>
        <v>-2.8524042843680264</v>
      </c>
      <c r="BM10" s="55">
        <f>(PIB_ENC[[#This Row],[2023:IV]]/PIB_ENC[[#This Row],[2022:IV]]-1)*100</f>
        <v>5.1237144991708616</v>
      </c>
      <c r="BN10" s="55">
        <f>(PIB_ENC[[#This Row],[2024:I]]/PIB_ENC[[#This Row],[2023:I]]-1)*100</f>
        <v>27.425406943992094</v>
      </c>
      <c r="BO10" s="55">
        <f>(PIB_ENC[[#This Row],[2024:II]]/PIB_ENC[[#This Row],[2023:II]]-1)*100</f>
        <v>13.924409199723042</v>
      </c>
      <c r="BP10" s="55">
        <f>(PIB_ENC[[#This Row],[2024:III]]/PIB_ENC[[#This Row],[2023:III]]-1)*100</f>
        <v>4.0211146371681883</v>
      </c>
      <c r="BQ10" s="55">
        <f>(PIB_ENC[[#This Row],[2024:IV]]/PIB_ENC[[#This Row],[2023:IV]]-1)*100</f>
        <v>4.6730711239695299</v>
      </c>
      <c r="BR10" s="55">
        <f>(PIB_ENC[[#This Row],[2025:I]]/PIB_ENC[[#This Row],[2024:I]]-1)*100</f>
        <v>6.2995553497004586</v>
      </c>
      <c r="BS10" s="55">
        <f>(PIB_ENC[[#This Row],[2025:II]]/PIB_ENC[[#This Row],[2024:II]]-1)*100</f>
        <v>7.8644339994804913</v>
      </c>
      <c r="BT10" s="55">
        <f>(PIB_ENC[[#This Row],[2025:III]]/PIB_ENC[[#This Row],[2024:III]]-1)*100</f>
        <v>12.617600577647025</v>
      </c>
    </row>
    <row r="11" spans="1:72" ht="15" customHeight="1" x14ac:dyDescent="0.2">
      <c r="A11" s="46" t="s">
        <v>70</v>
      </c>
      <c r="B11" s="56">
        <f>(PIB_ENC[[#This Row],[2008:I]]/PIB_ENC[[#This Row],[2007:I]]-1)*100</f>
        <v>24.757862840902266</v>
      </c>
      <c r="C11" s="56">
        <f>(PIB_ENC[[#This Row],[2008:II]]/PIB_ENC[[#This Row],[2007:II]]-1)*100</f>
        <v>-9.5250912146716331</v>
      </c>
      <c r="D11" s="56">
        <f>(PIB_ENC[[#This Row],[2008:III]]/PIB_ENC[[#This Row],[2007:III]]-1)*100</f>
        <v>8.5668684069998271</v>
      </c>
      <c r="E11" s="56">
        <f>(PIB_ENC[[#This Row],[2008:IV]]/PIB_ENC[[#This Row],[2007:IV]]-1)*100</f>
        <v>7.8312768186547865</v>
      </c>
      <c r="F11" s="56">
        <f>(PIB_ENC[[#This Row],[2009:I]]/PIB_ENC[[#This Row],[2008:I]]-1)*100</f>
        <v>-8.958024611590897</v>
      </c>
      <c r="G11" s="56">
        <f>(PIB_ENC[[#This Row],[2009:II]]/PIB_ENC[[#This Row],[2008:II]]-1)*100</f>
        <v>17.881538296302303</v>
      </c>
      <c r="H11" s="56">
        <f>(PIB_ENC[[#This Row],[2009:III]]/PIB_ENC[[#This Row],[2008:III]]-1)*100</f>
        <v>2.7636467938108034</v>
      </c>
      <c r="I11" s="56">
        <f>(PIB_ENC[[#This Row],[2009:IV]]/PIB_ENC[[#This Row],[2008:IV]]-1)*100</f>
        <v>-12.883002951346512</v>
      </c>
      <c r="J11" s="56">
        <f>(PIB_ENC[[#This Row],[2010:I]]/PIB_ENC[[#This Row],[2009:I]]-1)*100</f>
        <v>-12.362938937529133</v>
      </c>
      <c r="K11" s="56">
        <f>(PIB_ENC[[#This Row],[2010:II]]/PIB_ENC[[#This Row],[2009:II]]-1)*100</f>
        <v>-5.0582290219788213</v>
      </c>
      <c r="L11" s="56">
        <f>(PIB_ENC[[#This Row],[2010:III]]/PIB_ENC[[#This Row],[2009:III]]-1)*100</f>
        <v>1.7338126875719118</v>
      </c>
      <c r="M11" s="56">
        <f>(PIB_ENC[[#This Row],[2010:IV]]/PIB_ENC[[#This Row],[2009:IV]]-1)*100</f>
        <v>6.4628388809332193</v>
      </c>
      <c r="N11" s="56">
        <f>(PIB_ENC[[#This Row],[2011:I]]/PIB_ENC[[#This Row],[2010:I]]-1)*100</f>
        <v>0.75430497695485599</v>
      </c>
      <c r="O11" s="56">
        <f>(PIB_ENC[[#This Row],[2011:II]]/PIB_ENC[[#This Row],[2010:II]]-1)*100</f>
        <v>-1.4755852179657469</v>
      </c>
      <c r="P11" s="56">
        <f>(PIB_ENC[[#This Row],[2011:III]]/PIB_ENC[[#This Row],[2010:III]]-1)*100</f>
        <v>42.124543966595375</v>
      </c>
      <c r="Q11" s="56">
        <f>(PIB_ENC[[#This Row],[2011:IV]]/PIB_ENC[[#This Row],[2010:IV]]-1)*100</f>
        <v>46.990405652921737</v>
      </c>
      <c r="R11" s="56">
        <f>(PIB_ENC[[#This Row],[2012:I]]/PIB_ENC[[#This Row],[2011:I]]-1)*100</f>
        <v>40.845545475808542</v>
      </c>
      <c r="S11" s="56">
        <f>(PIB_ENC[[#This Row],[2012:II]]/PIB_ENC[[#This Row],[2011:II]]-1)*100</f>
        <v>36.688325000599974</v>
      </c>
      <c r="T11" s="56">
        <f>(PIB_ENC[[#This Row],[2012:III]]/PIB_ENC[[#This Row],[2011:III]]-1)*100</f>
        <v>-0.65739840452424536</v>
      </c>
      <c r="U11" s="56">
        <f>(PIB_ENC[[#This Row],[2012:IV]]/PIB_ENC[[#This Row],[2011:IV]]-1)*100</f>
        <v>2.6158668560311016</v>
      </c>
      <c r="V11" s="56">
        <f>(PIB_ENC[[#This Row],[2013:I]]/PIB_ENC[[#This Row],[2012:I]]-1)*100</f>
        <v>42.640478323769251</v>
      </c>
      <c r="W11" s="56">
        <f>(PIB_ENC[[#This Row],[2013:II]]/PIB_ENC[[#This Row],[2012:II]]-1)*100</f>
        <v>-11.339432921113046</v>
      </c>
      <c r="X11" s="56">
        <f>(PIB_ENC[[#This Row],[2013:III]]/PIB_ENC[[#This Row],[2012:III]]-1)*100</f>
        <v>-12.441910614954544</v>
      </c>
      <c r="Y11" s="56">
        <f>(PIB_ENC[[#This Row],[2013:IV]]/PIB_ENC[[#This Row],[2012:IV]]-1)*100</f>
        <v>-6.5597038192832695</v>
      </c>
      <c r="Z11" s="56">
        <f>(PIB_ENC[[#This Row],[2014:I]]/PIB_ENC[[#This Row],[2013:I]]-1)*100</f>
        <v>-15.189066388722871</v>
      </c>
      <c r="AA11" s="56">
        <f>(PIB_ENC[[#This Row],[2014:II]]/PIB_ENC[[#This Row],[2013:II]]-1)*100</f>
        <v>-6.2372384023013154</v>
      </c>
      <c r="AB11" s="56">
        <f>(PIB_ENC[[#This Row],[2014:III]]/PIB_ENC[[#This Row],[2013:III]]-1)*100</f>
        <v>-10.852812907693398</v>
      </c>
      <c r="AC11" s="56">
        <f>(PIB_ENC[[#This Row],[2014:IV]]/PIB_ENC[[#This Row],[2013:IV]]-1)*100</f>
        <v>-6.0101336042107656</v>
      </c>
      <c r="AD11" s="56">
        <f>(PIB_ENC[[#This Row],[2015:I]]/PIB_ENC[[#This Row],[2014:I]]-1)*100</f>
        <v>-20.455144911357525</v>
      </c>
      <c r="AE11" s="56">
        <f>(PIB_ENC[[#This Row],[2015:II]]/PIB_ENC[[#This Row],[2014:II]]-1)*100</f>
        <v>-18.373599368887717</v>
      </c>
      <c r="AF11" s="56">
        <f>(PIB_ENC[[#This Row],[2015:III]]/PIB_ENC[[#This Row],[2014:III]]-1)*100</f>
        <v>-4.4554535438776295</v>
      </c>
      <c r="AG11" s="56">
        <f>(PIB_ENC[[#This Row],[2015:IV]]/PIB_ENC[[#This Row],[2014:IV]]-1)*100</f>
        <v>-9.3231741596582438</v>
      </c>
      <c r="AH11" s="56">
        <f>(PIB_ENC[[#This Row],[2016:I]]/PIB_ENC[[#This Row],[2015:I]]-1)*100</f>
        <v>-14.958350686158417</v>
      </c>
      <c r="AI11" s="56">
        <f>(PIB_ENC[[#This Row],[2016:II]]/PIB_ENC[[#This Row],[2015:II]]-1)*100</f>
        <v>-12.290091673557669</v>
      </c>
      <c r="AJ11" s="56">
        <f>(PIB_ENC[[#This Row],[2016:III]]/PIB_ENC[[#This Row],[2015:III]]-1)*100</f>
        <v>-17.647905448245027</v>
      </c>
      <c r="AK11" s="56">
        <f>(PIB_ENC[[#This Row],[2016:IV]]/PIB_ENC[[#This Row],[2015:IV]]-1)*100</f>
        <v>-27.453632591098032</v>
      </c>
      <c r="AL11" s="56">
        <f>(PIB_ENC[[#This Row],[2017:I]]/PIB_ENC[[#This Row],[2016:I]]-1)*100</f>
        <v>2.1827480672351074</v>
      </c>
      <c r="AM11" s="56">
        <f>(PIB_ENC[[#This Row],[2017:II]]/PIB_ENC[[#This Row],[2016:II]]-1)*100</f>
        <v>5.3848080430703105</v>
      </c>
      <c r="AN11" s="56">
        <f>(PIB_ENC[[#This Row],[2017:III]]/PIB_ENC[[#This Row],[2016:III]]-1)*100</f>
        <v>4.367065683078053</v>
      </c>
      <c r="AO11" s="56">
        <f>(PIB_ENC[[#This Row],[2017:IV]]/PIB_ENC[[#This Row],[2016:IV]]-1)*100</f>
        <v>15.388683923939329</v>
      </c>
      <c r="AP11" s="56">
        <f>(PIB_ENC[[#This Row],[2018:I]]/PIB_ENC[[#This Row],[2017:I]]-1)*100</f>
        <v>-1.8119909069134632</v>
      </c>
      <c r="AQ11" s="56">
        <f>(PIB_ENC[[#This Row],[2018:II]]/PIB_ENC[[#This Row],[2017:II]]-1)*100</f>
        <v>-10.744529862321139</v>
      </c>
      <c r="AR11" s="56">
        <f>(PIB_ENC[[#This Row],[2018:III]]/PIB_ENC[[#This Row],[2017:III]]-1)*100</f>
        <v>-9.1587820083192995</v>
      </c>
      <c r="AS11" s="56">
        <f>(PIB_ENC[[#This Row],[2018:IV]]/PIB_ENC[[#This Row],[2017:IV]]-1)*100</f>
        <v>-0.55646743319004432</v>
      </c>
      <c r="AT11" s="56">
        <f>(PIB_ENC[[#This Row],[2019:I]]/PIB_ENC[[#This Row],[2018:I]]-1)*100</f>
        <v>12.800132889860505</v>
      </c>
      <c r="AU11" s="56">
        <f>(PIB_ENC[[#This Row],[2019:II]]/PIB_ENC[[#This Row],[2018:II]]-1)*100</f>
        <v>23.548277574190223</v>
      </c>
      <c r="AV11" s="56">
        <f>(PIB_ENC[[#This Row],[2019:III]]/PIB_ENC[[#This Row],[2018:III]]-1)*100</f>
        <v>13.811307921040704</v>
      </c>
      <c r="AW11" s="56">
        <f>(PIB_ENC[[#This Row],[2019:IV]]/PIB_ENC[[#This Row],[2018:IV]]-1)*100</f>
        <v>3.8424637744117307</v>
      </c>
      <c r="AX11" s="56">
        <f>(PIB_ENC[[#This Row],[2020:I]]/PIB_ENC[[#This Row],[2019:I]]-1)*100</f>
        <v>-10.228912050099526</v>
      </c>
      <c r="AY11" s="56">
        <f>(PIB_ENC[[#This Row],[2020:II]]/PIB_ENC[[#This Row],[2019:II]]-1)*100</f>
        <v>-98.114234961138507</v>
      </c>
      <c r="AZ11" s="56">
        <f>(PIB_ENC[[#This Row],[2020:III]]/PIB_ENC[[#This Row],[2019:III]]-1)*100</f>
        <v>-96.513309685750087</v>
      </c>
      <c r="BA11" s="56">
        <f>(PIB_ENC[[#This Row],[2020:IV]]/PIB_ENC[[#This Row],[2019:IV]]-1)*100</f>
        <v>-96.260139366695455</v>
      </c>
      <c r="BB11" s="56">
        <f>(PIB_ENC[[#This Row],[2021:I]]/PIB_ENC[[#This Row],[2020:I]]-1)*100</f>
        <v>-95.645228282293132</v>
      </c>
      <c r="BC11" s="56">
        <f>(PIB_ENC[[#This Row],[2021:II]]/PIB_ENC[[#This Row],[2020:II]]-1)*100</f>
        <v>322.73147631429885</v>
      </c>
      <c r="BD11" s="56">
        <f>(PIB_ENC[[#This Row],[2021:III]]/PIB_ENC[[#This Row],[2020:III]]-1)*100</f>
        <v>452.96319783192587</v>
      </c>
      <c r="BE11" s="56">
        <f>(PIB_ENC[[#This Row],[2021:IV]]/PIB_ENC[[#This Row],[2020:IV]]-1)*100</f>
        <v>1448.0189696773098</v>
      </c>
      <c r="BF11" s="56">
        <f>(PIB_ENC[[#This Row],[2022:I]]/PIB_ENC[[#This Row],[2021:I]]-1)*100</f>
        <v>1453.7584197082579</v>
      </c>
      <c r="BG11" s="56">
        <f>(PIB_ENC[[#This Row],[2022:II]]/PIB_ENC[[#This Row],[2021:II]]-1)*100</f>
        <v>811.20441024519994</v>
      </c>
      <c r="BH11" s="56">
        <f>(PIB_ENC[[#This Row],[2022:III]]/PIB_ENC[[#This Row],[2021:III]]-1)*100</f>
        <v>288.19045115162766</v>
      </c>
      <c r="BI11" s="56">
        <f>(PIB_ENC[[#This Row],[2022:IV]]/PIB_ENC[[#This Row],[2021:IV]]-1)*100</f>
        <v>33.93045265032886</v>
      </c>
      <c r="BJ11" s="56">
        <f>(PIB_ENC[[#This Row],[2023:I]]/PIB_ENC[[#This Row],[2022:I]]-1)*100</f>
        <v>20.16225731939145</v>
      </c>
      <c r="BK11" s="56">
        <f>(PIB_ENC[[#This Row],[2023:II]]/PIB_ENC[[#This Row],[2022:II]]-1)*100</f>
        <v>7.4000978805769613</v>
      </c>
      <c r="BL11" s="56">
        <f>(PIB_ENC[[#This Row],[2023:III]]/PIB_ENC[[#This Row],[2022:III]]-1)*100</f>
        <v>36.085768997598208</v>
      </c>
      <c r="BM11" s="56">
        <f>(PIB_ENC[[#This Row],[2023:IV]]/PIB_ENC[[#This Row],[2022:IV]]-1)*100</f>
        <v>45.964746141447499</v>
      </c>
      <c r="BN11" s="56">
        <f>(PIB_ENC[[#This Row],[2024:I]]/PIB_ENC[[#This Row],[2023:I]]-1)*100</f>
        <v>43.658431636749498</v>
      </c>
      <c r="BO11" s="56">
        <f>(PIB_ENC[[#This Row],[2024:II]]/PIB_ENC[[#This Row],[2023:II]]-1)*100</f>
        <v>31.233521280475962</v>
      </c>
      <c r="BP11" s="56">
        <f>(PIB_ENC[[#This Row],[2024:III]]/PIB_ENC[[#This Row],[2023:III]]-1)*100</f>
        <v>15.449859957311407</v>
      </c>
      <c r="BQ11" s="56">
        <f>(PIB_ENC[[#This Row],[2024:IV]]/PIB_ENC[[#This Row],[2023:IV]]-1)*100</f>
        <v>21.679990839522056</v>
      </c>
      <c r="BR11" s="56">
        <f>(PIB_ENC[[#This Row],[2025:I]]/PIB_ENC[[#This Row],[2024:I]]-1)*100</f>
        <v>4.6695255259719515</v>
      </c>
      <c r="BS11" s="56">
        <f>(PIB_ENC[[#This Row],[2025:II]]/PIB_ENC[[#This Row],[2024:II]]-1)*100</f>
        <v>15.017424638818767</v>
      </c>
      <c r="BT11" s="56">
        <f>(PIB_ENC[[#This Row],[2025:III]]/PIB_ENC[[#This Row],[2024:III]]-1)*100</f>
        <v>0.4761904651183313</v>
      </c>
    </row>
    <row r="12" spans="1:72" ht="15" customHeight="1" x14ac:dyDescent="0.2">
      <c r="A12" s="95" t="s">
        <v>121</v>
      </c>
      <c r="B12" s="55">
        <f>(PIB_ENC[[#This Row],[2008:I]]/PIB_ENC[[#This Row],[2007:I]]-1)*100</f>
        <v>-16.749331149785085</v>
      </c>
      <c r="C12" s="55">
        <f>(PIB_ENC[[#This Row],[2008:II]]/PIB_ENC[[#This Row],[2007:II]]-1)*100</f>
        <v>-18.229090258753022</v>
      </c>
      <c r="D12" s="55">
        <f>(PIB_ENC[[#This Row],[2008:III]]/PIB_ENC[[#This Row],[2007:III]]-1)*100</f>
        <v>47.799880803671279</v>
      </c>
      <c r="E12" s="55">
        <f>(PIB_ENC[[#This Row],[2008:IV]]/PIB_ENC[[#This Row],[2007:IV]]-1)*100</f>
        <v>28.410494479867765</v>
      </c>
      <c r="F12" s="55">
        <f>(PIB_ENC[[#This Row],[2009:I]]/PIB_ENC[[#This Row],[2008:I]]-1)*100</f>
        <v>9.4288748213473994</v>
      </c>
      <c r="G12" s="55">
        <f>(PIB_ENC[[#This Row],[2009:II]]/PIB_ENC[[#This Row],[2008:II]]-1)*100</f>
        <v>5.2046394738614721</v>
      </c>
      <c r="H12" s="55">
        <f>(PIB_ENC[[#This Row],[2009:III]]/PIB_ENC[[#This Row],[2008:III]]-1)*100</f>
        <v>5.6200026064023856</v>
      </c>
      <c r="I12" s="55">
        <f>(PIB_ENC[[#This Row],[2009:IV]]/PIB_ENC[[#This Row],[2008:IV]]-1)*100</f>
        <v>9.5438523155218835</v>
      </c>
      <c r="J12" s="55">
        <f>(PIB_ENC[[#This Row],[2010:I]]/PIB_ENC[[#This Row],[2009:I]]-1)*100</f>
        <v>-1.86961812577634</v>
      </c>
      <c r="K12" s="55">
        <f>(PIB_ENC[[#This Row],[2010:II]]/PIB_ENC[[#This Row],[2009:II]]-1)*100</f>
        <v>1.2045094894786779</v>
      </c>
      <c r="L12" s="55">
        <f>(PIB_ENC[[#This Row],[2010:III]]/PIB_ENC[[#This Row],[2009:III]]-1)*100</f>
        <v>-1.0887491971350194</v>
      </c>
      <c r="M12" s="55">
        <f>(PIB_ENC[[#This Row],[2010:IV]]/PIB_ENC[[#This Row],[2009:IV]]-1)*100</f>
        <v>1.0053630602097741</v>
      </c>
      <c r="N12" s="55">
        <f>(PIB_ENC[[#This Row],[2011:I]]/PIB_ENC[[#This Row],[2010:I]]-1)*100</f>
        <v>-8.0602797669851345</v>
      </c>
      <c r="O12" s="55">
        <f>(PIB_ENC[[#This Row],[2011:II]]/PIB_ENC[[#This Row],[2010:II]]-1)*100</f>
        <v>6.3086612747132564</v>
      </c>
      <c r="P12" s="55">
        <f>(PIB_ENC[[#This Row],[2011:III]]/PIB_ENC[[#This Row],[2010:III]]-1)*100</f>
        <v>-1.3706803322522387</v>
      </c>
      <c r="Q12" s="55">
        <f>(PIB_ENC[[#This Row],[2011:IV]]/PIB_ENC[[#This Row],[2010:IV]]-1)*100</f>
        <v>13.333268935102982</v>
      </c>
      <c r="R12" s="55">
        <f>(PIB_ENC[[#This Row],[2012:I]]/PIB_ENC[[#This Row],[2011:I]]-1)*100</f>
        <v>37.908102729047478</v>
      </c>
      <c r="S12" s="55">
        <f>(PIB_ENC[[#This Row],[2012:II]]/PIB_ENC[[#This Row],[2011:II]]-1)*100</f>
        <v>34.272733951956312</v>
      </c>
      <c r="T12" s="55">
        <f>(PIB_ENC[[#This Row],[2012:III]]/PIB_ENC[[#This Row],[2011:III]]-1)*100</f>
        <v>34.223272702402973</v>
      </c>
      <c r="U12" s="55">
        <f>(PIB_ENC[[#This Row],[2012:IV]]/PIB_ENC[[#This Row],[2011:IV]]-1)*100</f>
        <v>4.5006137793394796</v>
      </c>
      <c r="V12" s="55">
        <f>(PIB_ENC[[#This Row],[2013:I]]/PIB_ENC[[#This Row],[2012:I]]-1)*100</f>
        <v>-2.0663077867931867</v>
      </c>
      <c r="W12" s="55">
        <f>(PIB_ENC[[#This Row],[2013:II]]/PIB_ENC[[#This Row],[2012:II]]-1)*100</f>
        <v>-19.41047639215039</v>
      </c>
      <c r="X12" s="55">
        <f>(PIB_ENC[[#This Row],[2013:III]]/PIB_ENC[[#This Row],[2012:III]]-1)*100</f>
        <v>0.95962628991277388</v>
      </c>
      <c r="Y12" s="55">
        <f>(PIB_ENC[[#This Row],[2013:IV]]/PIB_ENC[[#This Row],[2012:IV]]-1)*100</f>
        <v>-2.3809072842365331</v>
      </c>
      <c r="Z12" s="55">
        <f>(PIB_ENC[[#This Row],[2014:I]]/PIB_ENC[[#This Row],[2013:I]]-1)*100</f>
        <v>1.098283539315692</v>
      </c>
      <c r="AA12" s="55">
        <f>(PIB_ENC[[#This Row],[2014:II]]/PIB_ENC[[#This Row],[2013:II]]-1)*100</f>
        <v>2.3183769029847534</v>
      </c>
      <c r="AB12" s="55">
        <f>(PIB_ENC[[#This Row],[2014:III]]/PIB_ENC[[#This Row],[2013:III]]-1)*100</f>
        <v>-10.002122646581634</v>
      </c>
      <c r="AC12" s="55">
        <f>(PIB_ENC[[#This Row],[2014:IV]]/PIB_ENC[[#This Row],[2013:IV]]-1)*100</f>
        <v>0.48483731327959578</v>
      </c>
      <c r="AD12" s="55">
        <f>(PIB_ENC[[#This Row],[2015:I]]/PIB_ENC[[#This Row],[2014:I]]-1)*100</f>
        <v>8.6560825770725547</v>
      </c>
      <c r="AE12" s="55">
        <f>(PIB_ENC[[#This Row],[2015:II]]/PIB_ENC[[#This Row],[2014:II]]-1)*100</f>
        <v>6.7398137457618024</v>
      </c>
      <c r="AF12" s="55">
        <f>(PIB_ENC[[#This Row],[2015:III]]/PIB_ENC[[#This Row],[2014:III]]-1)*100</f>
        <v>-7.6881016811241825</v>
      </c>
      <c r="AG12" s="55">
        <f>(PIB_ENC[[#This Row],[2015:IV]]/PIB_ENC[[#This Row],[2014:IV]]-1)*100</f>
        <v>-15.855102365106299</v>
      </c>
      <c r="AH12" s="55">
        <f>(PIB_ENC[[#This Row],[2016:I]]/PIB_ENC[[#This Row],[2015:I]]-1)*100</f>
        <v>-23.169481961949622</v>
      </c>
      <c r="AI12" s="55">
        <f>(PIB_ENC[[#This Row],[2016:II]]/PIB_ENC[[#This Row],[2015:II]]-1)*100</f>
        <v>-30.20272290479604</v>
      </c>
      <c r="AJ12" s="55">
        <f>(PIB_ENC[[#This Row],[2016:III]]/PIB_ENC[[#This Row],[2015:III]]-1)*100</f>
        <v>-22.958482642591317</v>
      </c>
      <c r="AK12" s="55">
        <f>(PIB_ENC[[#This Row],[2016:IV]]/PIB_ENC[[#This Row],[2015:IV]]-1)*100</f>
        <v>-24.415764782988447</v>
      </c>
      <c r="AL12" s="55">
        <f>(PIB_ENC[[#This Row],[2017:I]]/PIB_ENC[[#This Row],[2016:I]]-1)*100</f>
        <v>-12.313532230970104</v>
      </c>
      <c r="AM12" s="55">
        <f>(PIB_ENC[[#This Row],[2017:II]]/PIB_ENC[[#This Row],[2016:II]]-1)*100</f>
        <v>3.758125658806355</v>
      </c>
      <c r="AN12" s="55">
        <f>(PIB_ENC[[#This Row],[2017:III]]/PIB_ENC[[#This Row],[2016:III]]-1)*100</f>
        <v>-3.6231630221191247</v>
      </c>
      <c r="AO12" s="55">
        <f>(PIB_ENC[[#This Row],[2017:IV]]/PIB_ENC[[#This Row],[2016:IV]]-1)*100</f>
        <v>2.8741864656402383</v>
      </c>
      <c r="AP12" s="55">
        <f>(PIB_ENC[[#This Row],[2018:I]]/PIB_ENC[[#This Row],[2017:I]]-1)*100</f>
        <v>-5.125632312451744</v>
      </c>
      <c r="AQ12" s="55">
        <f>(PIB_ENC[[#This Row],[2018:II]]/PIB_ENC[[#This Row],[2017:II]]-1)*100</f>
        <v>-9.5627863745298072</v>
      </c>
      <c r="AR12" s="55">
        <f>(PIB_ENC[[#This Row],[2018:III]]/PIB_ENC[[#This Row],[2017:III]]-1)*100</f>
        <v>-8.6673493113762383</v>
      </c>
      <c r="AS12" s="55">
        <f>(PIB_ENC[[#This Row],[2018:IV]]/PIB_ENC[[#This Row],[2017:IV]]-1)*100</f>
        <v>-6.5636919698265794</v>
      </c>
      <c r="AT12" s="55">
        <f>(PIB_ENC[[#This Row],[2019:I]]/PIB_ENC[[#This Row],[2018:I]]-1)*100</f>
        <v>-10.207809269206381</v>
      </c>
      <c r="AU12" s="55">
        <f>(PIB_ENC[[#This Row],[2019:II]]/PIB_ENC[[#This Row],[2018:II]]-1)*100</f>
        <v>-1.9819470582782772</v>
      </c>
      <c r="AV12" s="55">
        <f>(PIB_ENC[[#This Row],[2019:III]]/PIB_ENC[[#This Row],[2018:III]]-1)*100</f>
        <v>0.59340630580444476</v>
      </c>
      <c r="AW12" s="55">
        <f>(PIB_ENC[[#This Row],[2019:IV]]/PIB_ENC[[#This Row],[2018:IV]]-1)*100</f>
        <v>4.666563268756696</v>
      </c>
      <c r="AX12" s="55">
        <f>(PIB_ENC[[#This Row],[2020:I]]/PIB_ENC[[#This Row],[2019:I]]-1)*100</f>
        <v>1.4020465646248148</v>
      </c>
      <c r="AY12" s="55">
        <f>(PIB_ENC[[#This Row],[2020:II]]/PIB_ENC[[#This Row],[2019:II]]-1)*100</f>
        <v>-13.457955540422439</v>
      </c>
      <c r="AZ12" s="55">
        <f>(PIB_ENC[[#This Row],[2020:III]]/PIB_ENC[[#This Row],[2019:III]]-1)*100</f>
        <v>-5.7809725196145472</v>
      </c>
      <c r="BA12" s="55">
        <f>(PIB_ENC[[#This Row],[2020:IV]]/PIB_ENC[[#This Row],[2019:IV]]-1)*100</f>
        <v>1.0685087349052047</v>
      </c>
      <c r="BB12" s="55">
        <f>(PIB_ENC[[#This Row],[2021:I]]/PIB_ENC[[#This Row],[2020:I]]-1)*100</f>
        <v>-0.46920542750926719</v>
      </c>
      <c r="BC12" s="55">
        <f>(PIB_ENC[[#This Row],[2021:II]]/PIB_ENC[[#This Row],[2020:II]]-1)*100</f>
        <v>11.142671713733865</v>
      </c>
      <c r="BD12" s="55">
        <f>(PIB_ENC[[#This Row],[2021:III]]/PIB_ENC[[#This Row],[2020:III]]-1)*100</f>
        <v>12.686231739043974</v>
      </c>
      <c r="BE12" s="55">
        <f>(PIB_ENC[[#This Row],[2021:IV]]/PIB_ENC[[#This Row],[2020:IV]]-1)*100</f>
        <v>8.299925233842087</v>
      </c>
      <c r="BF12" s="55">
        <f>(PIB_ENC[[#This Row],[2022:I]]/PIB_ENC[[#This Row],[2021:I]]-1)*100</f>
        <v>15.685308239791219</v>
      </c>
      <c r="BG12" s="55">
        <f>(PIB_ENC[[#This Row],[2022:II]]/PIB_ENC[[#This Row],[2021:II]]-1)*100</f>
        <v>8.0146784858789122</v>
      </c>
      <c r="BH12" s="55">
        <f>(PIB_ENC[[#This Row],[2022:III]]/PIB_ENC[[#This Row],[2021:III]]-1)*100</f>
        <v>1.5632418454438968</v>
      </c>
      <c r="BI12" s="55">
        <f>(PIB_ENC[[#This Row],[2022:IV]]/PIB_ENC[[#This Row],[2021:IV]]-1)*100</f>
        <v>6.4665539152325868</v>
      </c>
      <c r="BJ12" s="55">
        <f>(PIB_ENC[[#This Row],[2023:I]]/PIB_ENC[[#This Row],[2022:I]]-1)*100</f>
        <v>-2.9006659233120735</v>
      </c>
      <c r="BK12" s="55">
        <f>(PIB_ENC[[#This Row],[2023:II]]/PIB_ENC[[#This Row],[2022:II]]-1)*100</f>
        <v>4.7513669451308527</v>
      </c>
      <c r="BL12" s="55">
        <f>(PIB_ENC[[#This Row],[2023:III]]/PIB_ENC[[#This Row],[2022:III]]-1)*100</f>
        <v>-15.135820510862708</v>
      </c>
      <c r="BM12" s="55">
        <f>(PIB_ENC[[#This Row],[2023:IV]]/PIB_ENC[[#This Row],[2022:IV]]-1)*100</f>
        <v>-7.6204040514129208</v>
      </c>
      <c r="BN12" s="55">
        <f>(PIB_ENC[[#This Row],[2024:I]]/PIB_ENC[[#This Row],[2023:I]]-1)*100</f>
        <v>-17.400937684531748</v>
      </c>
      <c r="BO12" s="55">
        <f>(PIB_ENC[[#This Row],[2024:II]]/PIB_ENC[[#This Row],[2023:II]]-1)*100</f>
        <v>-11.187969714346691</v>
      </c>
      <c r="BP12" s="55">
        <f>(PIB_ENC[[#This Row],[2024:III]]/PIB_ENC[[#This Row],[2023:III]]-1)*100</f>
        <v>1.6339437835203086</v>
      </c>
      <c r="BQ12" s="55">
        <f>(PIB_ENC[[#This Row],[2024:IV]]/PIB_ENC[[#This Row],[2023:IV]]-1)*100</f>
        <v>3.2857726235581364</v>
      </c>
      <c r="BR12" s="55">
        <f>(PIB_ENC[[#This Row],[2025:I]]/PIB_ENC[[#This Row],[2024:I]]-1)*100</f>
        <v>4.1100841924772258</v>
      </c>
      <c r="BS12" s="55">
        <f>(PIB_ENC[[#This Row],[2025:II]]/PIB_ENC[[#This Row],[2024:II]]-1)*100</f>
        <v>-1.4323891751912399</v>
      </c>
      <c r="BT12" s="55">
        <f>(PIB_ENC[[#This Row],[2025:III]]/PIB_ENC[[#This Row],[2024:III]]-1)*100</f>
        <v>9.9206251472076179</v>
      </c>
    </row>
    <row r="13" spans="1:72" ht="15" customHeight="1" x14ac:dyDescent="0.2">
      <c r="A13" s="46" t="s">
        <v>72</v>
      </c>
      <c r="B13" s="56">
        <f>(PIB_ENC[[#This Row],[2008:I]]/PIB_ENC[[#This Row],[2007:I]]-1)*100</f>
        <v>17.45999606733082</v>
      </c>
      <c r="C13" s="56">
        <f>(PIB_ENC[[#This Row],[2008:II]]/PIB_ENC[[#This Row],[2007:II]]-1)*100</f>
        <v>26.998497706098235</v>
      </c>
      <c r="D13" s="56">
        <f>(PIB_ENC[[#This Row],[2008:III]]/PIB_ENC[[#This Row],[2007:III]]-1)*100</f>
        <v>21.800364304202379</v>
      </c>
      <c r="E13" s="56">
        <f>(PIB_ENC[[#This Row],[2008:IV]]/PIB_ENC[[#This Row],[2007:IV]]-1)*100</f>
        <v>15.261737577107182</v>
      </c>
      <c r="F13" s="56">
        <f>(PIB_ENC[[#This Row],[2009:I]]/PIB_ENC[[#This Row],[2008:I]]-1)*100</f>
        <v>-8.1687410952065562</v>
      </c>
      <c r="G13" s="56">
        <f>(PIB_ENC[[#This Row],[2009:II]]/PIB_ENC[[#This Row],[2008:II]]-1)*100</f>
        <v>-20.485869697107162</v>
      </c>
      <c r="H13" s="56">
        <f>(PIB_ENC[[#This Row],[2009:III]]/PIB_ENC[[#This Row],[2008:III]]-1)*100</f>
        <v>-18.075594349167844</v>
      </c>
      <c r="I13" s="56">
        <f>(PIB_ENC[[#This Row],[2009:IV]]/PIB_ENC[[#This Row],[2008:IV]]-1)*100</f>
        <v>-17.605382419239323</v>
      </c>
      <c r="J13" s="56">
        <f>(PIB_ENC[[#This Row],[2010:I]]/PIB_ENC[[#This Row],[2009:I]]-1)*100</f>
        <v>-1.8657250182847807</v>
      </c>
      <c r="K13" s="56">
        <f>(PIB_ENC[[#This Row],[2010:II]]/PIB_ENC[[#This Row],[2009:II]]-1)*100</f>
        <v>4.1325385542105408</v>
      </c>
      <c r="L13" s="56">
        <f>(PIB_ENC[[#This Row],[2010:III]]/PIB_ENC[[#This Row],[2009:III]]-1)*100</f>
        <v>-3.1133157866278127</v>
      </c>
      <c r="M13" s="56">
        <f>(PIB_ENC[[#This Row],[2010:IV]]/PIB_ENC[[#This Row],[2009:IV]]-1)*100</f>
        <v>-1.0836887740764523</v>
      </c>
      <c r="N13" s="56">
        <f>(PIB_ENC[[#This Row],[2011:I]]/PIB_ENC[[#This Row],[2010:I]]-1)*100</f>
        <v>3.6068529273884709</v>
      </c>
      <c r="O13" s="56">
        <f>(PIB_ENC[[#This Row],[2011:II]]/PIB_ENC[[#This Row],[2010:II]]-1)*100</f>
        <v>-6.0569669348568667</v>
      </c>
      <c r="P13" s="56">
        <f>(PIB_ENC[[#This Row],[2011:III]]/PIB_ENC[[#This Row],[2010:III]]-1)*100</f>
        <v>-1.748703654771655</v>
      </c>
      <c r="Q13" s="56">
        <f>(PIB_ENC[[#This Row],[2011:IV]]/PIB_ENC[[#This Row],[2010:IV]]-1)*100</f>
        <v>-4.2220468547294558</v>
      </c>
      <c r="R13" s="56">
        <f>(PIB_ENC[[#This Row],[2012:I]]/PIB_ENC[[#This Row],[2011:I]]-1)*100</f>
        <v>-4.635748311701116</v>
      </c>
      <c r="S13" s="56">
        <f>(PIB_ENC[[#This Row],[2012:II]]/PIB_ENC[[#This Row],[2011:II]]-1)*100</f>
        <v>2.0598836938922505</v>
      </c>
      <c r="T13" s="56">
        <f>(PIB_ENC[[#This Row],[2012:III]]/PIB_ENC[[#This Row],[2011:III]]-1)*100</f>
        <v>1.6174468484135174</v>
      </c>
      <c r="U13" s="56">
        <f>(PIB_ENC[[#This Row],[2012:IV]]/PIB_ENC[[#This Row],[2011:IV]]-1)*100</f>
        <v>0.86630214737888345</v>
      </c>
      <c r="V13" s="56">
        <f>(PIB_ENC[[#This Row],[2013:I]]/PIB_ENC[[#This Row],[2012:I]]-1)*100</f>
        <v>-6.9268564570749147</v>
      </c>
      <c r="W13" s="56">
        <f>(PIB_ENC[[#This Row],[2013:II]]/PIB_ENC[[#This Row],[2012:II]]-1)*100</f>
        <v>-5.8718055643021909</v>
      </c>
      <c r="X13" s="56">
        <f>(PIB_ENC[[#This Row],[2013:III]]/PIB_ENC[[#This Row],[2012:III]]-1)*100</f>
        <v>0.3112404663157875</v>
      </c>
      <c r="Y13" s="56">
        <f>(PIB_ENC[[#This Row],[2013:IV]]/PIB_ENC[[#This Row],[2012:IV]]-1)*100</f>
        <v>7.2606629266745326</v>
      </c>
      <c r="Z13" s="56">
        <f>(PIB_ENC[[#This Row],[2014:I]]/PIB_ENC[[#This Row],[2013:I]]-1)*100</f>
        <v>11.826905998790416</v>
      </c>
      <c r="AA13" s="56">
        <f>(PIB_ENC[[#This Row],[2014:II]]/PIB_ENC[[#This Row],[2013:II]]-1)*100</f>
        <v>13.287257075128789</v>
      </c>
      <c r="AB13" s="56">
        <f>(PIB_ENC[[#This Row],[2014:III]]/PIB_ENC[[#This Row],[2013:III]]-1)*100</f>
        <v>8.8747614273404487</v>
      </c>
      <c r="AC13" s="56">
        <f>(PIB_ENC[[#This Row],[2014:IV]]/PIB_ENC[[#This Row],[2013:IV]]-1)*100</f>
        <v>4.7050658200001427</v>
      </c>
      <c r="AD13" s="56">
        <f>(PIB_ENC[[#This Row],[2015:I]]/PIB_ENC[[#This Row],[2014:I]]-1)*100</f>
        <v>4.6728125969197398</v>
      </c>
      <c r="AE13" s="56">
        <f>(PIB_ENC[[#This Row],[2015:II]]/PIB_ENC[[#This Row],[2014:II]]-1)*100</f>
        <v>0.35729870824552368</v>
      </c>
      <c r="AF13" s="56">
        <f>(PIB_ENC[[#This Row],[2015:III]]/PIB_ENC[[#This Row],[2014:III]]-1)*100</f>
        <v>1.3869006771617176</v>
      </c>
      <c r="AG13" s="56">
        <f>(PIB_ENC[[#This Row],[2015:IV]]/PIB_ENC[[#This Row],[2014:IV]]-1)*100</f>
        <v>0.62222540382874669</v>
      </c>
      <c r="AH13" s="56">
        <f>(PIB_ENC[[#This Row],[2016:I]]/PIB_ENC[[#This Row],[2015:I]]-1)*100</f>
        <v>10.340250165402697</v>
      </c>
      <c r="AI13" s="56">
        <f>(PIB_ENC[[#This Row],[2016:II]]/PIB_ENC[[#This Row],[2015:II]]-1)*100</f>
        <v>15.08938325904856</v>
      </c>
      <c r="AJ13" s="56">
        <f>(PIB_ENC[[#This Row],[2016:III]]/PIB_ENC[[#This Row],[2015:III]]-1)*100</f>
        <v>16.67983888674225</v>
      </c>
      <c r="AK13" s="56">
        <f>(PIB_ENC[[#This Row],[2016:IV]]/PIB_ENC[[#This Row],[2015:IV]]-1)*100</f>
        <v>18.260421406499816</v>
      </c>
      <c r="AL13" s="56">
        <f>(PIB_ENC[[#This Row],[2017:I]]/PIB_ENC[[#This Row],[2016:I]]-1)*100</f>
        <v>1.2624619767016343</v>
      </c>
      <c r="AM13" s="56">
        <f>(PIB_ENC[[#This Row],[2017:II]]/PIB_ENC[[#This Row],[2016:II]]-1)*100</f>
        <v>-2.3015971969365334</v>
      </c>
      <c r="AN13" s="56">
        <f>(PIB_ENC[[#This Row],[2017:III]]/PIB_ENC[[#This Row],[2016:III]]-1)*100</f>
        <v>-4.8736187133356923</v>
      </c>
      <c r="AO13" s="56">
        <f>(PIB_ENC[[#This Row],[2017:IV]]/PIB_ENC[[#This Row],[2016:IV]]-1)*100</f>
        <v>-1.8896937139226466</v>
      </c>
      <c r="AP13" s="56">
        <f>(PIB_ENC[[#This Row],[2018:I]]/PIB_ENC[[#This Row],[2017:I]]-1)*100</f>
        <v>1.3843960598447946</v>
      </c>
      <c r="AQ13" s="56">
        <f>(PIB_ENC[[#This Row],[2018:II]]/PIB_ENC[[#This Row],[2017:II]]-1)*100</f>
        <v>9.7914995782932621</v>
      </c>
      <c r="AR13" s="56">
        <f>(PIB_ENC[[#This Row],[2018:III]]/PIB_ENC[[#This Row],[2017:III]]-1)*100</f>
        <v>15.657261785464183</v>
      </c>
      <c r="AS13" s="56">
        <f>(PIB_ENC[[#This Row],[2018:IV]]/PIB_ENC[[#This Row],[2017:IV]]-1)*100</f>
        <v>3.1138255378192481</v>
      </c>
      <c r="AT13" s="56">
        <f>(PIB_ENC[[#This Row],[2019:I]]/PIB_ENC[[#This Row],[2018:I]]-1)*100</f>
        <v>10.773031683379308</v>
      </c>
      <c r="AU13" s="56">
        <f>(PIB_ENC[[#This Row],[2019:II]]/PIB_ENC[[#This Row],[2018:II]]-1)*100</f>
        <v>4.6660134977376533</v>
      </c>
      <c r="AV13" s="56">
        <f>(PIB_ENC[[#This Row],[2019:III]]/PIB_ENC[[#This Row],[2018:III]]-1)*100</f>
        <v>0.79909611547988035</v>
      </c>
      <c r="AW13" s="56">
        <f>(PIB_ENC[[#This Row],[2019:IV]]/PIB_ENC[[#This Row],[2018:IV]]-1)*100</f>
        <v>12.452485065606943</v>
      </c>
      <c r="AX13" s="56">
        <f>(PIB_ENC[[#This Row],[2020:I]]/PIB_ENC[[#This Row],[2019:I]]-1)*100</f>
        <v>-3.8380748984272461</v>
      </c>
      <c r="AY13" s="56">
        <f>(PIB_ENC[[#This Row],[2020:II]]/PIB_ENC[[#This Row],[2019:II]]-1)*100</f>
        <v>-11.673678809801091</v>
      </c>
      <c r="AZ13" s="56">
        <f>(PIB_ENC[[#This Row],[2020:III]]/PIB_ENC[[#This Row],[2019:III]]-1)*100</f>
        <v>-8.3033968848892687</v>
      </c>
      <c r="BA13" s="56">
        <f>(PIB_ENC[[#This Row],[2020:IV]]/PIB_ENC[[#This Row],[2019:IV]]-1)*100</f>
        <v>-9.0734244837520244</v>
      </c>
      <c r="BB13" s="56">
        <f>(PIB_ENC[[#This Row],[2021:I]]/PIB_ENC[[#This Row],[2020:I]]-1)*100</f>
        <v>-11.542263100228512</v>
      </c>
      <c r="BC13" s="56">
        <f>(PIB_ENC[[#This Row],[2021:II]]/PIB_ENC[[#This Row],[2020:II]]-1)*100</f>
        <v>-2.0156421147325521</v>
      </c>
      <c r="BD13" s="56">
        <f>(PIB_ENC[[#This Row],[2021:III]]/PIB_ENC[[#This Row],[2020:III]]-1)*100</f>
        <v>-8.0549889334608267</v>
      </c>
      <c r="BE13" s="56">
        <f>(PIB_ENC[[#This Row],[2021:IV]]/PIB_ENC[[#This Row],[2020:IV]]-1)*100</f>
        <v>-13.254459434084598</v>
      </c>
      <c r="BF13" s="56">
        <f>(PIB_ENC[[#This Row],[2022:I]]/PIB_ENC[[#This Row],[2021:I]]-1)*100</f>
        <v>-0.48273626092243394</v>
      </c>
      <c r="BG13" s="56">
        <f>(PIB_ENC[[#This Row],[2022:II]]/PIB_ENC[[#This Row],[2021:II]]-1)*100</f>
        <v>-4.7523481265725582</v>
      </c>
      <c r="BH13" s="56">
        <f>(PIB_ENC[[#This Row],[2022:III]]/PIB_ENC[[#This Row],[2021:III]]-1)*100</f>
        <v>-5.2443867691767343</v>
      </c>
      <c r="BI13" s="56">
        <f>(PIB_ENC[[#This Row],[2022:IV]]/PIB_ENC[[#This Row],[2021:IV]]-1)*100</f>
        <v>3.965034592695349</v>
      </c>
      <c r="BJ13" s="56">
        <f>(PIB_ENC[[#This Row],[2023:I]]/PIB_ENC[[#This Row],[2022:I]]-1)*100</f>
        <v>-4.0173457364957255</v>
      </c>
      <c r="BK13" s="56">
        <f>(PIB_ENC[[#This Row],[2023:II]]/PIB_ENC[[#This Row],[2022:II]]-1)*100</f>
        <v>6.5472124254099651</v>
      </c>
      <c r="BL13" s="56">
        <f>(PIB_ENC[[#This Row],[2023:III]]/PIB_ENC[[#This Row],[2022:III]]-1)*100</f>
        <v>9.5414175773417718</v>
      </c>
      <c r="BM13" s="56">
        <f>(PIB_ENC[[#This Row],[2023:IV]]/PIB_ENC[[#This Row],[2022:IV]]-1)*100</f>
        <v>14.78697826859927</v>
      </c>
      <c r="BN13" s="56">
        <f>(PIB_ENC[[#This Row],[2024:I]]/PIB_ENC[[#This Row],[2023:I]]-1)*100</f>
        <v>8.0760512162598062</v>
      </c>
      <c r="BO13" s="56">
        <f>(PIB_ENC[[#This Row],[2024:II]]/PIB_ENC[[#This Row],[2023:II]]-1)*100</f>
        <v>5.0355916827853342</v>
      </c>
      <c r="BP13" s="56">
        <f>(PIB_ENC[[#This Row],[2024:III]]/PIB_ENC[[#This Row],[2023:III]]-1)*100</f>
        <v>3.3675223221731443</v>
      </c>
      <c r="BQ13" s="56">
        <f>(PIB_ENC[[#This Row],[2024:IV]]/PIB_ENC[[#This Row],[2023:IV]]-1)*100</f>
        <v>-2.9453307179094779E-2</v>
      </c>
      <c r="BR13" s="56">
        <f>(PIB_ENC[[#This Row],[2025:I]]/PIB_ENC[[#This Row],[2024:I]]-1)*100</f>
        <v>3.5337195223756668</v>
      </c>
      <c r="BS13" s="136">
        <f>(PIB_ENC[[#This Row],[2025:II]]/PIB_ENC[[#This Row],[2024:II]]-1)*100</f>
        <v>4.5233415789502907E-2</v>
      </c>
      <c r="BT13" s="136">
        <f>(PIB_ENC[[#This Row],[2025:III]]/PIB_ENC[[#This Row],[2024:III]]-1)*100</f>
        <v>4.160233573500971</v>
      </c>
    </row>
    <row r="14" spans="1:72" ht="15" customHeight="1" x14ac:dyDescent="0.2">
      <c r="A14" s="44" t="s">
        <v>73</v>
      </c>
      <c r="B14" s="55">
        <f>(PIB_ENC[[#This Row],[2008:I]]/PIB_ENC[[#This Row],[2007:I]]-1)*100</f>
        <v>6.3983257567272522</v>
      </c>
      <c r="C14" s="55">
        <f>(PIB_ENC[[#This Row],[2008:II]]/PIB_ENC[[#This Row],[2007:II]]-1)*100</f>
        <v>6.470176256928073</v>
      </c>
      <c r="D14" s="55">
        <f>(PIB_ENC[[#This Row],[2008:III]]/PIB_ENC[[#This Row],[2007:III]]-1)*100</f>
        <v>4.5870083958826857</v>
      </c>
      <c r="E14" s="55">
        <f>(PIB_ENC[[#This Row],[2008:IV]]/PIB_ENC[[#This Row],[2007:IV]]-1)*100</f>
        <v>0.93419531920930776</v>
      </c>
      <c r="F14" s="55">
        <f>(PIB_ENC[[#This Row],[2009:I]]/PIB_ENC[[#This Row],[2008:I]]-1)*100</f>
        <v>-1.6442870146281874</v>
      </c>
      <c r="G14" s="55">
        <f>(PIB_ENC[[#This Row],[2009:II]]/PIB_ENC[[#This Row],[2008:II]]-1)*100</f>
        <v>-3.5830885266090684</v>
      </c>
      <c r="H14" s="55">
        <f>(PIB_ENC[[#This Row],[2009:III]]/PIB_ENC[[#This Row],[2008:III]]-1)*100</f>
        <v>-3.7602653280190634</v>
      </c>
      <c r="I14" s="55">
        <f>(PIB_ENC[[#This Row],[2009:IV]]/PIB_ENC[[#This Row],[2008:IV]]-1)*100</f>
        <v>-2.2250843836966849</v>
      </c>
      <c r="J14" s="55">
        <f>(PIB_ENC[[#This Row],[2010:I]]/PIB_ENC[[#This Row],[2009:I]]-1)*100</f>
        <v>1.0787379224337368</v>
      </c>
      <c r="K14" s="55">
        <f>(PIB_ENC[[#This Row],[2010:II]]/PIB_ENC[[#This Row],[2009:II]]-1)*100</f>
        <v>3.2739098237832609</v>
      </c>
      <c r="L14" s="55">
        <f>(PIB_ENC[[#This Row],[2010:III]]/PIB_ENC[[#This Row],[2009:III]]-1)*100</f>
        <v>4.2937061920673258</v>
      </c>
      <c r="M14" s="55">
        <f>(PIB_ENC[[#This Row],[2010:IV]]/PIB_ENC[[#This Row],[2009:IV]]-1)*100</f>
        <v>4.1409534435858042</v>
      </c>
      <c r="N14" s="55">
        <f>(PIB_ENC[[#This Row],[2011:I]]/PIB_ENC[[#This Row],[2010:I]]-1)*100</f>
        <v>2.9022201110034729</v>
      </c>
      <c r="O14" s="55">
        <f>(PIB_ENC[[#This Row],[2011:II]]/PIB_ENC[[#This Row],[2010:II]]-1)*100</f>
        <v>1.9163253402305624</v>
      </c>
      <c r="P14" s="55">
        <f>(PIB_ENC[[#This Row],[2011:III]]/PIB_ENC[[#This Row],[2010:III]]-1)*100</f>
        <v>1.1444541072060277</v>
      </c>
      <c r="Q14" s="55">
        <f>(PIB_ENC[[#This Row],[2011:IV]]/PIB_ENC[[#This Row],[2010:IV]]-1)*100</f>
        <v>0.56073208806723951</v>
      </c>
      <c r="R14" s="55">
        <f>(PIB_ENC[[#This Row],[2012:I]]/PIB_ENC[[#This Row],[2011:I]]-1)*100</f>
        <v>0.13440834768025933</v>
      </c>
      <c r="S14" s="55">
        <f>(PIB_ENC[[#This Row],[2012:II]]/PIB_ENC[[#This Row],[2011:II]]-1)*100</f>
        <v>-0.11857309066766186</v>
      </c>
      <c r="T14" s="55">
        <f>(PIB_ENC[[#This Row],[2012:III]]/PIB_ENC[[#This Row],[2011:III]]-1)*100</f>
        <v>-0.2091860703228976</v>
      </c>
      <c r="U14" s="55">
        <f>(PIB_ENC[[#This Row],[2012:IV]]/PIB_ENC[[#This Row],[2011:IV]]-1)*100</f>
        <v>-0.1409265910051416</v>
      </c>
      <c r="V14" s="55">
        <f>(PIB_ENC[[#This Row],[2013:I]]/PIB_ENC[[#This Row],[2012:I]]-1)*100</f>
        <v>8.6343958330603598E-2</v>
      </c>
      <c r="W14" s="55">
        <f>(PIB_ENC[[#This Row],[2013:II]]/PIB_ENC[[#This Row],[2012:II]]-1)*100</f>
        <v>0.20816323792536284</v>
      </c>
      <c r="X14" s="55">
        <f>(PIB_ENC[[#This Row],[2013:III]]/PIB_ENC[[#This Row],[2012:III]]-1)*100</f>
        <v>0.2328743745626527</v>
      </c>
      <c r="Y14" s="55">
        <f>(PIB_ENC[[#This Row],[2013:IV]]/PIB_ENC[[#This Row],[2012:IV]]-1)*100</f>
        <v>0.16155670949253853</v>
      </c>
      <c r="Z14" s="55">
        <f>(PIB_ENC[[#This Row],[2014:I]]/PIB_ENC[[#This Row],[2013:I]]-1)*100</f>
        <v>-7.329850766446544E-3</v>
      </c>
      <c r="AA14" s="55">
        <f>(PIB_ENC[[#This Row],[2014:II]]/PIB_ENC[[#This Row],[2013:II]]-1)*100</f>
        <v>5.0255822491651614E-2</v>
      </c>
      <c r="AB14" s="55">
        <f>(PIB_ENC[[#This Row],[2014:III]]/PIB_ENC[[#This Row],[2013:III]]-1)*100</f>
        <v>0.33617941894725778</v>
      </c>
      <c r="AC14" s="55">
        <f>(PIB_ENC[[#This Row],[2014:IV]]/PIB_ENC[[#This Row],[2013:IV]]-1)*100</f>
        <v>0.85413424897806678</v>
      </c>
      <c r="AD14" s="55">
        <f>(PIB_ENC[[#This Row],[2015:I]]/PIB_ENC[[#This Row],[2014:I]]-1)*100</f>
        <v>1.6087984080424</v>
      </c>
      <c r="AE14" s="55">
        <f>(PIB_ENC[[#This Row],[2015:II]]/PIB_ENC[[#This Row],[2014:II]]-1)*100</f>
        <v>2.2769888766283053</v>
      </c>
      <c r="AF14" s="55">
        <f>(PIB_ENC[[#This Row],[2015:III]]/PIB_ENC[[#This Row],[2014:III]]-1)*100</f>
        <v>2.83246929186729</v>
      </c>
      <c r="AG14" s="55">
        <f>(PIB_ENC[[#This Row],[2015:IV]]/PIB_ENC[[#This Row],[2014:IV]]-1)*100</f>
        <v>3.2494437772724316</v>
      </c>
      <c r="AH14" s="55">
        <f>(PIB_ENC[[#This Row],[2016:I]]/PIB_ENC[[#This Row],[2015:I]]-1)*100</f>
        <v>3.4983432214498844</v>
      </c>
      <c r="AI14" s="55">
        <f>(PIB_ENC[[#This Row],[2016:II]]/PIB_ENC[[#This Row],[2015:II]]-1)*100</f>
        <v>3.5079677129123965</v>
      </c>
      <c r="AJ14" s="55">
        <f>(PIB_ENC[[#This Row],[2016:III]]/PIB_ENC[[#This Row],[2015:III]]-1)*100</f>
        <v>3.3191975997104439</v>
      </c>
      <c r="AK14" s="55">
        <f>(PIB_ENC[[#This Row],[2016:IV]]/PIB_ENC[[#This Row],[2015:IV]]-1)*100</f>
        <v>2.972302139413574</v>
      </c>
      <c r="AL14" s="55">
        <f>(PIB_ENC[[#This Row],[2017:I]]/PIB_ENC[[#This Row],[2016:I]]-1)*100</f>
        <v>2.0045857780782717</v>
      </c>
      <c r="AM14" s="55">
        <f>(PIB_ENC[[#This Row],[2017:II]]/PIB_ENC[[#This Row],[2016:II]]-1)*100</f>
        <v>1.1146498857032672</v>
      </c>
      <c r="AN14" s="55">
        <f>(PIB_ENC[[#This Row],[2017:III]]/PIB_ENC[[#This Row],[2016:III]]-1)*100</f>
        <v>6.3558841108202202E-3</v>
      </c>
      <c r="AO14" s="55">
        <f>(PIB_ENC[[#This Row],[2017:IV]]/PIB_ENC[[#This Row],[2016:IV]]-1)*100</f>
        <v>-1.3338616152755778</v>
      </c>
      <c r="AP14" s="55">
        <f>(PIB_ENC[[#This Row],[2018:I]]/PIB_ENC[[#This Row],[2017:I]]-1)*100</f>
        <v>-1.2043893095777913</v>
      </c>
      <c r="AQ14" s="55">
        <f>(PIB_ENC[[#This Row],[2018:II]]/PIB_ENC[[#This Row],[2017:II]]-1)*100</f>
        <v>-0.18371327923986103</v>
      </c>
      <c r="AR14" s="55">
        <f>(PIB_ENC[[#This Row],[2018:III]]/PIB_ENC[[#This Row],[2017:III]]-1)*100</f>
        <v>2.783233953778752</v>
      </c>
      <c r="AS14" s="55">
        <f>(PIB_ENC[[#This Row],[2018:IV]]/PIB_ENC[[#This Row],[2017:IV]]-1)*100</f>
        <v>7.7219587367393094</v>
      </c>
      <c r="AT14" s="55">
        <f>(PIB_ENC[[#This Row],[2019:I]]/PIB_ENC[[#This Row],[2018:I]]-1)*100</f>
        <v>12.466167770606408</v>
      </c>
      <c r="AU14" s="55">
        <f>(PIB_ENC[[#This Row],[2019:II]]/PIB_ENC[[#This Row],[2018:II]]-1)*100</f>
        <v>13.712516611875802</v>
      </c>
      <c r="AV14" s="55">
        <f>(PIB_ENC[[#This Row],[2019:III]]/PIB_ENC[[#This Row],[2018:III]]-1)*100</f>
        <v>10.599855970731987</v>
      </c>
      <c r="AW14" s="55">
        <f>(PIB_ENC[[#This Row],[2019:IV]]/PIB_ENC[[#This Row],[2018:IV]]-1)*100</f>
        <v>3.4750353210931895</v>
      </c>
      <c r="AX14" s="55">
        <f>(PIB_ENC[[#This Row],[2020:I]]/PIB_ENC[[#This Row],[2019:I]]-1)*100</f>
        <v>-6.3985154903403725</v>
      </c>
      <c r="AY14" s="55">
        <f>(PIB_ENC[[#This Row],[2020:II]]/PIB_ENC[[#This Row],[2019:II]]-1)*100</f>
        <v>-11.9797829709953</v>
      </c>
      <c r="AZ14" s="55">
        <f>(PIB_ENC[[#This Row],[2020:III]]/PIB_ENC[[#This Row],[2019:III]]-1)*100</f>
        <v>-13.452176922039992</v>
      </c>
      <c r="BA14" s="55">
        <f>(PIB_ENC[[#This Row],[2020:IV]]/PIB_ENC[[#This Row],[2019:IV]]-1)*100</f>
        <v>-10.592242383212092</v>
      </c>
      <c r="BB14" s="55">
        <f>(PIB_ENC[[#This Row],[2021:I]]/PIB_ENC[[#This Row],[2020:I]]-1)*100</f>
        <v>-2.5776815995649072</v>
      </c>
      <c r="BC14" s="55">
        <f>(PIB_ENC[[#This Row],[2021:II]]/PIB_ENC[[#This Row],[2020:II]]-1)*100</f>
        <v>4.6447783834047796</v>
      </c>
      <c r="BD14" s="55">
        <f>(PIB_ENC[[#This Row],[2021:III]]/PIB_ENC[[#This Row],[2020:III]]-1)*100</f>
        <v>9.9617204946861548</v>
      </c>
      <c r="BE14" s="55">
        <f>(PIB_ENC[[#This Row],[2021:IV]]/PIB_ENC[[#This Row],[2020:IV]]-1)*100</f>
        <v>12.598457317969958</v>
      </c>
      <c r="BF14" s="55">
        <f>(PIB_ENC[[#This Row],[2022:I]]/PIB_ENC[[#This Row],[2021:I]]-1)*100</f>
        <v>12.474091908337437</v>
      </c>
      <c r="BG14" s="55">
        <f>(PIB_ENC[[#This Row],[2022:II]]/PIB_ENC[[#This Row],[2021:II]]-1)*100</f>
        <v>11.587399532319576</v>
      </c>
      <c r="BH14" s="55">
        <f>(PIB_ENC[[#This Row],[2022:III]]/PIB_ENC[[#This Row],[2021:III]]-1)*100</f>
        <v>10.325395601495725</v>
      </c>
      <c r="BI14" s="55">
        <f>(PIB_ENC[[#This Row],[2022:IV]]/PIB_ENC[[#This Row],[2021:IV]]-1)*100</f>
        <v>8.8443667710281773</v>
      </c>
      <c r="BJ14" s="55">
        <f>(PIB_ENC[[#This Row],[2023:I]]/PIB_ENC[[#This Row],[2022:I]]-1)*100</f>
        <v>6.8794415880218729</v>
      </c>
      <c r="BK14" s="55">
        <f>(PIB_ENC[[#This Row],[2023:II]]/PIB_ENC[[#This Row],[2022:II]]-1)*100</f>
        <v>5.6705462791194705</v>
      </c>
      <c r="BL14" s="55">
        <f>(PIB_ENC[[#This Row],[2023:III]]/PIB_ENC[[#This Row],[2022:III]]-1)*100</f>
        <v>4.8628747013652385</v>
      </c>
      <c r="BM14" s="55">
        <f>(PIB_ENC[[#This Row],[2023:IV]]/PIB_ENC[[#This Row],[2022:IV]]-1)*100</f>
        <v>4.3815499203373465</v>
      </c>
      <c r="BN14" s="55">
        <f>(PIB_ENC[[#This Row],[2024:I]]/PIB_ENC[[#This Row],[2023:I]]-1)*100</f>
        <v>6.3334856002174256</v>
      </c>
      <c r="BO14" s="55">
        <f>(PIB_ENC[[#This Row],[2024:II]]/PIB_ENC[[#This Row],[2023:II]]-1)*100</f>
        <v>5.749742217387821</v>
      </c>
      <c r="BP14" s="55">
        <f>(PIB_ENC[[#This Row],[2024:III]]/PIB_ENC[[#This Row],[2023:III]]-1)*100</f>
        <v>6.7372837347107417</v>
      </c>
      <c r="BQ14" s="55">
        <f>(PIB_ENC[[#This Row],[2024:IV]]/PIB_ENC[[#This Row],[2023:IV]]-1)*100</f>
        <v>7.6002112767040719</v>
      </c>
      <c r="BR14" s="55">
        <f>(PIB_ENC[[#This Row],[2025:I]]/PIB_ENC[[#This Row],[2024:I]]-1)*100</f>
        <v>5.9419750108190561</v>
      </c>
      <c r="BS14" s="55">
        <f>(PIB_ENC[[#This Row],[2025:II]]/PIB_ENC[[#This Row],[2024:II]]-1)*100</f>
        <v>6.4154316613935114</v>
      </c>
      <c r="BT14" s="55">
        <f>(PIB_ENC[[#This Row],[2025:III]]/PIB_ENC[[#This Row],[2024:III]]-1)*100</f>
        <v>5.8499355981041834</v>
      </c>
    </row>
    <row r="15" spans="1:72" ht="15" customHeight="1" x14ac:dyDescent="0.2">
      <c r="A15" s="46" t="s">
        <v>74</v>
      </c>
      <c r="B15" s="56">
        <f>(PIB_ENC[[#This Row],[2008:I]]/PIB_ENC[[#This Row],[2007:I]]-1)*100</f>
        <v>13.639385027034901</v>
      </c>
      <c r="C15" s="56">
        <f>(PIB_ENC[[#This Row],[2008:II]]/PIB_ENC[[#This Row],[2007:II]]-1)*100</f>
        <v>10.383492770394231</v>
      </c>
      <c r="D15" s="56">
        <f>(PIB_ENC[[#This Row],[2008:III]]/PIB_ENC[[#This Row],[2007:III]]-1)*100</f>
        <v>10.316660189466331</v>
      </c>
      <c r="E15" s="56">
        <f>(PIB_ENC[[#This Row],[2008:IV]]/PIB_ENC[[#This Row],[2007:IV]]-1)*100</f>
        <v>12.400738838890613</v>
      </c>
      <c r="F15" s="56">
        <f>(PIB_ENC[[#This Row],[2009:I]]/PIB_ENC[[#This Row],[2008:I]]-1)*100</f>
        <v>-26.543727333573663</v>
      </c>
      <c r="G15" s="56">
        <f>(PIB_ENC[[#This Row],[2009:II]]/PIB_ENC[[#This Row],[2008:II]]-1)*100</f>
        <v>-2.4279613926285748</v>
      </c>
      <c r="H15" s="56">
        <f>(PIB_ENC[[#This Row],[2009:III]]/PIB_ENC[[#This Row],[2008:III]]-1)*100</f>
        <v>13.577238674559023</v>
      </c>
      <c r="I15" s="56">
        <f>(PIB_ENC[[#This Row],[2009:IV]]/PIB_ENC[[#This Row],[2008:IV]]-1)*100</f>
        <v>14.902788604498474</v>
      </c>
      <c r="J15" s="56">
        <f>(PIB_ENC[[#This Row],[2010:I]]/PIB_ENC[[#This Row],[2009:I]]-1)*100</f>
        <v>71.25160120656497</v>
      </c>
      <c r="K15" s="56">
        <f>(PIB_ENC[[#This Row],[2010:II]]/PIB_ENC[[#This Row],[2009:II]]-1)*100</f>
        <v>21.741496481309962</v>
      </c>
      <c r="L15" s="56">
        <f>(PIB_ENC[[#This Row],[2010:III]]/PIB_ENC[[#This Row],[2009:III]]-1)*100</f>
        <v>4.2958592680083063</v>
      </c>
      <c r="M15" s="56">
        <f>(PIB_ENC[[#This Row],[2010:IV]]/PIB_ENC[[#This Row],[2009:IV]]-1)*100</f>
        <v>12.032417350320612</v>
      </c>
      <c r="N15" s="56">
        <f>(PIB_ENC[[#This Row],[2011:I]]/PIB_ENC[[#This Row],[2010:I]]-1)*100</f>
        <v>-4.6474091822824022</v>
      </c>
      <c r="O15" s="56">
        <f>(PIB_ENC[[#This Row],[2011:II]]/PIB_ENC[[#This Row],[2010:II]]-1)*100</f>
        <v>13.587752701308609</v>
      </c>
      <c r="P15" s="56">
        <f>(PIB_ENC[[#This Row],[2011:III]]/PIB_ENC[[#This Row],[2010:III]]-1)*100</f>
        <v>21.480040985964699</v>
      </c>
      <c r="Q15" s="56">
        <f>(PIB_ENC[[#This Row],[2011:IV]]/PIB_ENC[[#This Row],[2010:IV]]-1)*100</f>
        <v>12.69659543467494</v>
      </c>
      <c r="R15" s="56">
        <f>(PIB_ENC[[#This Row],[2012:I]]/PIB_ENC[[#This Row],[2011:I]]-1)*100</f>
        <v>11.934212197379356</v>
      </c>
      <c r="S15" s="56">
        <f>(PIB_ENC[[#This Row],[2012:II]]/PIB_ENC[[#This Row],[2011:II]]-1)*100</f>
        <v>1.3781874348147705</v>
      </c>
      <c r="T15" s="56">
        <f>(PIB_ENC[[#This Row],[2012:III]]/PIB_ENC[[#This Row],[2011:III]]-1)*100</f>
        <v>-8.0306939388372971</v>
      </c>
      <c r="U15" s="56">
        <f>(PIB_ENC[[#This Row],[2012:IV]]/PIB_ENC[[#This Row],[2011:IV]]-1)*100</f>
        <v>2.9910247528074585</v>
      </c>
      <c r="V15" s="56">
        <f>(PIB_ENC[[#This Row],[2013:I]]/PIB_ENC[[#This Row],[2012:I]]-1)*100</f>
        <v>11.239826503289652</v>
      </c>
      <c r="W15" s="56">
        <f>(PIB_ENC[[#This Row],[2013:II]]/PIB_ENC[[#This Row],[2012:II]]-1)*100</f>
        <v>10.677090818315627</v>
      </c>
      <c r="X15" s="56">
        <f>(PIB_ENC[[#This Row],[2013:III]]/PIB_ENC[[#This Row],[2012:III]]-1)*100</f>
        <v>10.69561905815819</v>
      </c>
      <c r="Y15" s="56">
        <f>(PIB_ENC[[#This Row],[2013:IV]]/PIB_ENC[[#This Row],[2012:IV]]-1)*100</f>
        <v>-8.5042878890745914</v>
      </c>
      <c r="Z15" s="56">
        <f>(PIB_ENC[[#This Row],[2014:I]]/PIB_ENC[[#This Row],[2013:I]]-1)*100</f>
        <v>-6.743477369500428</v>
      </c>
      <c r="AA15" s="56">
        <f>(PIB_ENC[[#This Row],[2014:II]]/PIB_ENC[[#This Row],[2013:II]]-1)*100</f>
        <v>-9.0422659453996861</v>
      </c>
      <c r="AB15" s="56">
        <f>(PIB_ENC[[#This Row],[2014:III]]/PIB_ENC[[#This Row],[2013:III]]-1)*100</f>
        <v>-6.5463060931599371</v>
      </c>
      <c r="AC15" s="56">
        <f>(PIB_ENC[[#This Row],[2014:IV]]/PIB_ENC[[#This Row],[2013:IV]]-1)*100</f>
        <v>1.5817983297809146</v>
      </c>
      <c r="AD15" s="56">
        <f>(PIB_ENC[[#This Row],[2015:I]]/PIB_ENC[[#This Row],[2014:I]]-1)*100</f>
        <v>9.9301043786601326</v>
      </c>
      <c r="AE15" s="56">
        <f>(PIB_ENC[[#This Row],[2015:II]]/PIB_ENC[[#This Row],[2014:II]]-1)*100</f>
        <v>23.110500132941624</v>
      </c>
      <c r="AF15" s="56">
        <f>(PIB_ENC[[#This Row],[2015:III]]/PIB_ENC[[#This Row],[2014:III]]-1)*100</f>
        <v>31.848844202406788</v>
      </c>
      <c r="AG15" s="56">
        <f>(PIB_ENC[[#This Row],[2015:IV]]/PIB_ENC[[#This Row],[2014:IV]]-1)*100</f>
        <v>42.235099889743388</v>
      </c>
      <c r="AH15" s="56">
        <f>(PIB_ENC[[#This Row],[2016:I]]/PIB_ENC[[#This Row],[2015:I]]-1)*100</f>
        <v>15.631917062822964</v>
      </c>
      <c r="AI15" s="56">
        <f>(PIB_ENC[[#This Row],[2016:II]]/PIB_ENC[[#This Row],[2015:II]]-1)*100</f>
        <v>8.4611993664227114</v>
      </c>
      <c r="AJ15" s="56">
        <f>(PIB_ENC[[#This Row],[2016:III]]/PIB_ENC[[#This Row],[2015:III]]-1)*100</f>
        <v>10.154568516526652</v>
      </c>
      <c r="AK15" s="56">
        <f>(PIB_ENC[[#This Row],[2016:IV]]/PIB_ENC[[#This Row],[2015:IV]]-1)*100</f>
        <v>-14.782549938840649</v>
      </c>
      <c r="AL15" s="56">
        <f>(PIB_ENC[[#This Row],[2017:I]]/PIB_ENC[[#This Row],[2016:I]]-1)*100</f>
        <v>11.533235656210961</v>
      </c>
      <c r="AM15" s="56">
        <f>(PIB_ENC[[#This Row],[2017:II]]/PIB_ENC[[#This Row],[2016:II]]-1)*100</f>
        <v>10.349607738159694</v>
      </c>
      <c r="AN15" s="56">
        <f>(PIB_ENC[[#This Row],[2017:III]]/PIB_ENC[[#This Row],[2016:III]]-1)*100</f>
        <v>-3.4653921120943232</v>
      </c>
      <c r="AO15" s="56">
        <f>(PIB_ENC[[#This Row],[2017:IV]]/PIB_ENC[[#This Row],[2016:IV]]-1)*100</f>
        <v>20.945541676614088</v>
      </c>
      <c r="AP15" s="56">
        <f>(PIB_ENC[[#This Row],[2018:I]]/PIB_ENC[[#This Row],[2017:I]]-1)*100</f>
        <v>0.30459122460888555</v>
      </c>
      <c r="AQ15" s="56">
        <f>(PIB_ENC[[#This Row],[2018:II]]/PIB_ENC[[#This Row],[2017:II]]-1)*100</f>
        <v>8.3419932198930624</v>
      </c>
      <c r="AR15" s="56">
        <f>(PIB_ENC[[#This Row],[2018:III]]/PIB_ENC[[#This Row],[2017:III]]-1)*100</f>
        <v>7.4576422752712146</v>
      </c>
      <c r="AS15" s="56">
        <f>(PIB_ENC[[#This Row],[2018:IV]]/PIB_ENC[[#This Row],[2017:IV]]-1)*100</f>
        <v>-9.7723813421132455</v>
      </c>
      <c r="AT15" s="56">
        <f>(PIB_ENC[[#This Row],[2019:I]]/PIB_ENC[[#This Row],[2018:I]]-1)*100</f>
        <v>-7.2203153848932828</v>
      </c>
      <c r="AU15" s="56">
        <f>(PIB_ENC[[#This Row],[2019:II]]/PIB_ENC[[#This Row],[2018:II]]-1)*100</f>
        <v>-13.156603549211109</v>
      </c>
      <c r="AV15" s="56">
        <f>(PIB_ENC[[#This Row],[2019:III]]/PIB_ENC[[#This Row],[2018:III]]-1)*100</f>
        <v>-4.6084498706200794</v>
      </c>
      <c r="AW15" s="56">
        <f>(PIB_ENC[[#This Row],[2019:IV]]/PIB_ENC[[#This Row],[2018:IV]]-1)*100</f>
        <v>8.7055509068155743</v>
      </c>
      <c r="AX15" s="56">
        <f>(PIB_ENC[[#This Row],[2020:I]]/PIB_ENC[[#This Row],[2019:I]]-1)*100</f>
        <v>4.7602138995471055</v>
      </c>
      <c r="AY15" s="56">
        <f>(PIB_ENC[[#This Row],[2020:II]]/PIB_ENC[[#This Row],[2019:II]]-1)*100</f>
        <v>-71.656808052041796</v>
      </c>
      <c r="AZ15" s="56">
        <f>(PIB_ENC[[#This Row],[2020:III]]/PIB_ENC[[#This Row],[2019:III]]-1)*100</f>
        <v>-65.223200981118708</v>
      </c>
      <c r="BA15" s="56">
        <f>(PIB_ENC[[#This Row],[2020:IV]]/PIB_ENC[[#This Row],[2019:IV]]-1)*100</f>
        <v>-64.237426002861085</v>
      </c>
      <c r="BB15" s="56">
        <f>(PIB_ENC[[#This Row],[2021:I]]/PIB_ENC[[#This Row],[2020:I]]-1)*100</f>
        <v>-60.864272071917583</v>
      </c>
      <c r="BC15" s="56">
        <f>(PIB_ENC[[#This Row],[2021:II]]/PIB_ENC[[#This Row],[2020:II]]-1)*100</f>
        <v>253.83183269344735</v>
      </c>
      <c r="BD15" s="56">
        <f>(PIB_ENC[[#This Row],[2021:III]]/PIB_ENC[[#This Row],[2020:III]]-1)*100</f>
        <v>45.925230099900105</v>
      </c>
      <c r="BE15" s="56">
        <f>(PIB_ENC[[#This Row],[2021:IV]]/PIB_ENC[[#This Row],[2020:IV]]-1)*100</f>
        <v>122.0724523704166</v>
      </c>
      <c r="BF15" s="56">
        <f>(PIB_ENC[[#This Row],[2022:I]]/PIB_ENC[[#This Row],[2021:I]]-1)*100</f>
        <v>69.606438170105662</v>
      </c>
      <c r="BG15" s="56">
        <f>(PIB_ENC[[#This Row],[2022:II]]/PIB_ENC[[#This Row],[2021:II]]-1)*100</f>
        <v>-27.658333652978804</v>
      </c>
      <c r="BH15" s="56">
        <f>(PIB_ENC[[#This Row],[2022:III]]/PIB_ENC[[#This Row],[2021:III]]-1)*100</f>
        <v>79.150729431407726</v>
      </c>
      <c r="BI15" s="56">
        <f>(PIB_ENC[[#This Row],[2022:IV]]/PIB_ENC[[#This Row],[2021:IV]]-1)*100</f>
        <v>27.029710719594103</v>
      </c>
      <c r="BJ15" s="56">
        <f>(PIB_ENC[[#This Row],[2023:I]]/PIB_ENC[[#This Row],[2022:I]]-1)*100</f>
        <v>38.133894574999893</v>
      </c>
      <c r="BK15" s="56">
        <f>(PIB_ENC[[#This Row],[2023:II]]/PIB_ENC[[#This Row],[2022:II]]-1)*100</f>
        <v>32.404794461040829</v>
      </c>
      <c r="BL15" s="56">
        <f>(PIB_ENC[[#This Row],[2023:III]]/PIB_ENC[[#This Row],[2022:III]]-1)*100</f>
        <v>5.1784665392434093</v>
      </c>
      <c r="BM15" s="56">
        <f>(PIB_ENC[[#This Row],[2023:IV]]/PIB_ENC[[#This Row],[2022:IV]]-1)*100</f>
        <v>-2.5122879394425701</v>
      </c>
      <c r="BN15" s="56">
        <f>(PIB_ENC[[#This Row],[2024:I]]/PIB_ENC[[#This Row],[2023:I]]-1)*100</f>
        <v>13.469118156294769</v>
      </c>
      <c r="BO15" s="56">
        <f>(PIB_ENC[[#This Row],[2024:II]]/PIB_ENC[[#This Row],[2023:II]]-1)*100</f>
        <v>-0.65572175486542372</v>
      </c>
      <c r="BP15" s="56">
        <f>(PIB_ENC[[#This Row],[2024:III]]/PIB_ENC[[#This Row],[2023:III]]-1)*100</f>
        <v>-4.7113146019426839</v>
      </c>
      <c r="BQ15" s="56">
        <f>(PIB_ENC[[#This Row],[2024:IV]]/PIB_ENC[[#This Row],[2023:IV]]-1)*100</f>
        <v>3.5309518381149596</v>
      </c>
      <c r="BR15" s="56">
        <f>(PIB_ENC[[#This Row],[2025:I]]/PIB_ENC[[#This Row],[2024:I]]-1)*100</f>
        <v>2.6570149600536608</v>
      </c>
      <c r="BS15" s="56">
        <f>(PIB_ENC[[#This Row],[2025:II]]/PIB_ENC[[#This Row],[2024:II]]-1)*100</f>
        <v>10.882965947940871</v>
      </c>
      <c r="BT15" s="56">
        <f>(PIB_ENC[[#This Row],[2025:III]]/PIB_ENC[[#This Row],[2024:III]]-1)*100</f>
        <v>14.174687739405488</v>
      </c>
    </row>
    <row r="16" spans="1:72" ht="15" customHeight="1" x14ac:dyDescent="0.2">
      <c r="A16" s="44" t="s">
        <v>75</v>
      </c>
      <c r="B16" s="55">
        <f>(PIB_ENC[[#This Row],[2008:I]]/PIB_ENC[[#This Row],[2007:I]]-1)*100</f>
        <v>11.462175972953158</v>
      </c>
      <c r="C16" s="55">
        <f>(PIB_ENC[[#This Row],[2008:II]]/PIB_ENC[[#This Row],[2007:II]]-1)*100</f>
        <v>2.0439563949452788</v>
      </c>
      <c r="D16" s="55">
        <f>(PIB_ENC[[#This Row],[2008:III]]/PIB_ENC[[#This Row],[2007:III]]-1)*100</f>
        <v>12.006433580833109</v>
      </c>
      <c r="E16" s="55">
        <f>(PIB_ENC[[#This Row],[2008:IV]]/PIB_ENC[[#This Row],[2007:IV]]-1)*100</f>
        <v>-14.909250811976571</v>
      </c>
      <c r="F16" s="55">
        <f>(PIB_ENC[[#This Row],[2009:I]]/PIB_ENC[[#This Row],[2008:I]]-1)*100</f>
        <v>5.1402136459266945</v>
      </c>
      <c r="G16" s="55">
        <f>(PIB_ENC[[#This Row],[2009:II]]/PIB_ENC[[#This Row],[2008:II]]-1)*100</f>
        <v>19.990398573686917</v>
      </c>
      <c r="H16" s="55">
        <f>(PIB_ENC[[#This Row],[2009:III]]/PIB_ENC[[#This Row],[2008:III]]-1)*100</f>
        <v>0.1955200779844013</v>
      </c>
      <c r="I16" s="55">
        <f>(PIB_ENC[[#This Row],[2009:IV]]/PIB_ENC[[#This Row],[2008:IV]]-1)*100</f>
        <v>29.903701688314911</v>
      </c>
      <c r="J16" s="55">
        <f>(PIB_ENC[[#This Row],[2010:I]]/PIB_ENC[[#This Row],[2009:I]]-1)*100</f>
        <v>4.920017773333285E-2</v>
      </c>
      <c r="K16" s="55">
        <f>(PIB_ENC[[#This Row],[2010:II]]/PIB_ENC[[#This Row],[2009:II]]-1)*100</f>
        <v>5.915779227292961</v>
      </c>
      <c r="L16" s="55">
        <f>(PIB_ENC[[#This Row],[2010:III]]/PIB_ENC[[#This Row],[2009:III]]-1)*100</f>
        <v>5.5772640228496373</v>
      </c>
      <c r="M16" s="55">
        <f>(PIB_ENC[[#This Row],[2010:IV]]/PIB_ENC[[#This Row],[2009:IV]]-1)*100</f>
        <v>-6.5843887975134407</v>
      </c>
      <c r="N16" s="55">
        <f>(PIB_ENC[[#This Row],[2011:I]]/PIB_ENC[[#This Row],[2010:I]]-1)*100</f>
        <v>25.59723032792105</v>
      </c>
      <c r="O16" s="55">
        <f>(PIB_ENC[[#This Row],[2011:II]]/PIB_ENC[[#This Row],[2010:II]]-1)*100</f>
        <v>6.6066079052197413</v>
      </c>
      <c r="P16" s="55">
        <f>(PIB_ENC[[#This Row],[2011:III]]/PIB_ENC[[#This Row],[2010:III]]-1)*100</f>
        <v>3.1253735476903355</v>
      </c>
      <c r="Q16" s="55">
        <f>(PIB_ENC[[#This Row],[2011:IV]]/PIB_ENC[[#This Row],[2010:IV]]-1)*100</f>
        <v>14.947423330484222</v>
      </c>
      <c r="R16" s="55">
        <f>(PIB_ENC[[#This Row],[2012:I]]/PIB_ENC[[#This Row],[2011:I]]-1)*100</f>
        <v>-2.8901140530038227</v>
      </c>
      <c r="S16" s="55">
        <f>(PIB_ENC[[#This Row],[2012:II]]/PIB_ENC[[#This Row],[2011:II]]-1)*100</f>
        <v>3.510960570091326</v>
      </c>
      <c r="T16" s="55">
        <f>(PIB_ENC[[#This Row],[2012:III]]/PIB_ENC[[#This Row],[2011:III]]-1)*100</f>
        <v>-1.6239225458790418</v>
      </c>
      <c r="U16" s="55">
        <f>(PIB_ENC[[#This Row],[2012:IV]]/PIB_ENC[[#This Row],[2011:IV]]-1)*100</f>
        <v>2.6473194482276474</v>
      </c>
      <c r="V16" s="55">
        <f>(PIB_ENC[[#This Row],[2013:I]]/PIB_ENC[[#This Row],[2012:I]]-1)*100</f>
        <v>5.3895369727557707</v>
      </c>
      <c r="W16" s="55">
        <f>(PIB_ENC[[#This Row],[2013:II]]/PIB_ENC[[#This Row],[2012:II]]-1)*100</f>
        <v>2.9778558371641006</v>
      </c>
      <c r="X16" s="55">
        <f>(PIB_ENC[[#This Row],[2013:III]]/PIB_ENC[[#This Row],[2012:III]]-1)*100</f>
        <v>-9.2974609204591108</v>
      </c>
      <c r="Y16" s="55">
        <f>(PIB_ENC[[#This Row],[2013:IV]]/PIB_ENC[[#This Row],[2012:IV]]-1)*100</f>
        <v>2.7481662443153088</v>
      </c>
      <c r="Z16" s="55">
        <f>(PIB_ENC[[#This Row],[2014:I]]/PIB_ENC[[#This Row],[2013:I]]-1)*100</f>
        <v>11.335475965253327</v>
      </c>
      <c r="AA16" s="55">
        <f>(PIB_ENC[[#This Row],[2014:II]]/PIB_ENC[[#This Row],[2013:II]]-1)*100</f>
        <v>10.265566355525046</v>
      </c>
      <c r="AB16" s="55">
        <f>(PIB_ENC[[#This Row],[2014:III]]/PIB_ENC[[#This Row],[2013:III]]-1)*100</f>
        <v>21.930056741645455</v>
      </c>
      <c r="AC16" s="55">
        <f>(PIB_ENC[[#This Row],[2014:IV]]/PIB_ENC[[#This Row],[2013:IV]]-1)*100</f>
        <v>-10.680667582995939</v>
      </c>
      <c r="AD16" s="55">
        <f>(PIB_ENC[[#This Row],[2015:I]]/PIB_ENC[[#This Row],[2014:I]]-1)*100</f>
        <v>3.2667438597125953</v>
      </c>
      <c r="AE16" s="55">
        <f>(PIB_ENC[[#This Row],[2015:II]]/PIB_ENC[[#This Row],[2014:II]]-1)*100</f>
        <v>5.4107558927859012</v>
      </c>
      <c r="AF16" s="55">
        <f>(PIB_ENC[[#This Row],[2015:III]]/PIB_ENC[[#This Row],[2014:III]]-1)*100</f>
        <v>-13.37369390198948</v>
      </c>
      <c r="AG16" s="55">
        <f>(PIB_ENC[[#This Row],[2015:IV]]/PIB_ENC[[#This Row],[2014:IV]]-1)*100</f>
        <v>16.883360768340271</v>
      </c>
      <c r="AH16" s="55">
        <f>(PIB_ENC[[#This Row],[2016:I]]/PIB_ENC[[#This Row],[2015:I]]-1)*100</f>
        <v>5.4037521945518474</v>
      </c>
      <c r="AI16" s="55">
        <f>(PIB_ENC[[#This Row],[2016:II]]/PIB_ENC[[#This Row],[2015:II]]-1)*100</f>
        <v>-3.2495464914680139</v>
      </c>
      <c r="AJ16" s="55">
        <f>(PIB_ENC[[#This Row],[2016:III]]/PIB_ENC[[#This Row],[2015:III]]-1)*100</f>
        <v>14.019624735994118</v>
      </c>
      <c r="AK16" s="55">
        <f>(PIB_ENC[[#This Row],[2016:IV]]/PIB_ENC[[#This Row],[2015:IV]]-1)*100</f>
        <v>-0.3897031981359933</v>
      </c>
      <c r="AL16" s="55">
        <f>(PIB_ENC[[#This Row],[2017:I]]/PIB_ENC[[#This Row],[2016:I]]-1)*100</f>
        <v>-9.3727134571677482</v>
      </c>
      <c r="AM16" s="55">
        <f>(PIB_ENC[[#This Row],[2017:II]]/PIB_ENC[[#This Row],[2016:II]]-1)*100</f>
        <v>-0.8844439748965871</v>
      </c>
      <c r="AN16" s="55">
        <f>(PIB_ENC[[#This Row],[2017:III]]/PIB_ENC[[#This Row],[2016:III]]-1)*100</f>
        <v>12.476585713475119</v>
      </c>
      <c r="AO16" s="55">
        <f>(PIB_ENC[[#This Row],[2017:IV]]/PIB_ENC[[#This Row],[2016:IV]]-1)*100</f>
        <v>-5.0295893112152541</v>
      </c>
      <c r="AP16" s="55">
        <f>(PIB_ENC[[#This Row],[2018:I]]/PIB_ENC[[#This Row],[2017:I]]-1)*100</f>
        <v>9.1818855169563776</v>
      </c>
      <c r="AQ16" s="55">
        <f>(PIB_ENC[[#This Row],[2018:II]]/PIB_ENC[[#This Row],[2017:II]]-1)*100</f>
        <v>10.263055940984378</v>
      </c>
      <c r="AR16" s="55">
        <f>(PIB_ENC[[#This Row],[2018:III]]/PIB_ENC[[#This Row],[2017:III]]-1)*100</f>
        <v>0.6845269758299688</v>
      </c>
      <c r="AS16" s="55">
        <f>(PIB_ENC[[#This Row],[2018:IV]]/PIB_ENC[[#This Row],[2017:IV]]-1)*100</f>
        <v>5.4768144703647659</v>
      </c>
      <c r="AT16" s="55">
        <f>(PIB_ENC[[#This Row],[2019:I]]/PIB_ENC[[#This Row],[2018:I]]-1)*100</f>
        <v>15.6356394129332</v>
      </c>
      <c r="AU16" s="55">
        <f>(PIB_ENC[[#This Row],[2019:II]]/PIB_ENC[[#This Row],[2018:II]]-1)*100</f>
        <v>11.453801347827008</v>
      </c>
      <c r="AV16" s="55">
        <f>(PIB_ENC[[#This Row],[2019:III]]/PIB_ENC[[#This Row],[2018:III]]-1)*100</f>
        <v>11.910212688118493</v>
      </c>
      <c r="AW16" s="55">
        <f>(PIB_ENC[[#This Row],[2019:IV]]/PIB_ENC[[#This Row],[2018:IV]]-1)*100</f>
        <v>22.530530073914278</v>
      </c>
      <c r="AX16" s="55">
        <f>(PIB_ENC[[#This Row],[2020:I]]/PIB_ENC[[#This Row],[2019:I]]-1)*100</f>
        <v>-9.775165536477326</v>
      </c>
      <c r="AY16" s="55">
        <f>(PIB_ENC[[#This Row],[2020:II]]/PIB_ENC[[#This Row],[2019:II]]-1)*100</f>
        <v>-5.8907585052288436</v>
      </c>
      <c r="AZ16" s="55">
        <f>(PIB_ENC[[#This Row],[2020:III]]/PIB_ENC[[#This Row],[2019:III]]-1)*100</f>
        <v>2.4355311322104223</v>
      </c>
      <c r="BA16" s="55">
        <f>(PIB_ENC[[#This Row],[2020:IV]]/PIB_ENC[[#This Row],[2019:IV]]-1)*100</f>
        <v>-0.88875113764756986</v>
      </c>
      <c r="BB16" s="55">
        <f>(PIB_ENC[[#This Row],[2021:I]]/PIB_ENC[[#This Row],[2020:I]]-1)*100</f>
        <v>9.6582208407295376</v>
      </c>
      <c r="BC16" s="55">
        <f>(PIB_ENC[[#This Row],[2021:II]]/PIB_ENC[[#This Row],[2020:II]]-1)*100</f>
        <v>7.5680993057806623</v>
      </c>
      <c r="BD16" s="55">
        <f>(PIB_ENC[[#This Row],[2021:III]]/PIB_ENC[[#This Row],[2020:III]]-1)*100</f>
        <v>-2.6318348945114312</v>
      </c>
      <c r="BE16" s="55">
        <f>(PIB_ENC[[#This Row],[2021:IV]]/PIB_ENC[[#This Row],[2020:IV]]-1)*100</f>
        <v>-8.6259755740134345</v>
      </c>
      <c r="BF16" s="55">
        <f>(PIB_ENC[[#This Row],[2022:I]]/PIB_ENC[[#This Row],[2021:I]]-1)*100</f>
        <v>4.6614369610086248</v>
      </c>
      <c r="BG16" s="55">
        <f>(PIB_ENC[[#This Row],[2022:II]]/PIB_ENC[[#This Row],[2021:II]]-1)*100</f>
        <v>7.261441587123052E-2</v>
      </c>
      <c r="BH16" s="55">
        <f>(PIB_ENC[[#This Row],[2022:III]]/PIB_ENC[[#This Row],[2021:III]]-1)*100</f>
        <v>3.1811653166887943</v>
      </c>
      <c r="BI16" s="55">
        <f>(PIB_ENC[[#This Row],[2022:IV]]/PIB_ENC[[#This Row],[2021:IV]]-1)*100</f>
        <v>-1.9464571893950899</v>
      </c>
      <c r="BJ16" s="55">
        <f>(PIB_ENC[[#This Row],[2023:I]]/PIB_ENC[[#This Row],[2022:I]]-1)*100</f>
        <v>24.114536092993323</v>
      </c>
      <c r="BK16" s="55">
        <f>(PIB_ENC[[#This Row],[2023:II]]/PIB_ENC[[#This Row],[2022:II]]-1)*100</f>
        <v>19.789770594177192</v>
      </c>
      <c r="BL16" s="55">
        <f>(PIB_ENC[[#This Row],[2023:III]]/PIB_ENC[[#This Row],[2022:III]]-1)*100</f>
        <v>16.625376785383917</v>
      </c>
      <c r="BM16" s="55">
        <f>(PIB_ENC[[#This Row],[2023:IV]]/PIB_ENC[[#This Row],[2022:IV]]-1)*100</f>
        <v>16.921875061378344</v>
      </c>
      <c r="BN16" s="55">
        <f>(PIB_ENC[[#This Row],[2024:I]]/PIB_ENC[[#This Row],[2023:I]]-1)*100</f>
        <v>-0.28178511860407207</v>
      </c>
      <c r="BO16" s="55">
        <f>(PIB_ENC[[#This Row],[2024:II]]/PIB_ENC[[#This Row],[2023:II]]-1)*100</f>
        <v>7.9213680112733442</v>
      </c>
      <c r="BP16" s="55">
        <f>(PIB_ENC[[#This Row],[2024:III]]/PIB_ENC[[#This Row],[2023:III]]-1)*100</f>
        <v>-3.560451939843623</v>
      </c>
      <c r="BQ16" s="55">
        <f>(PIB_ENC[[#This Row],[2024:IV]]/PIB_ENC[[#This Row],[2023:IV]]-1)*100</f>
        <v>13.921463878316519</v>
      </c>
      <c r="BR16" s="55">
        <f>(PIB_ENC[[#This Row],[2025:I]]/PIB_ENC[[#This Row],[2024:I]]-1)*100</f>
        <v>-0.97062423670831732</v>
      </c>
      <c r="BS16" s="55">
        <f>(PIB_ENC[[#This Row],[2025:II]]/PIB_ENC[[#This Row],[2024:II]]-1)*100</f>
        <v>9.0492401271206511</v>
      </c>
      <c r="BT16" s="55">
        <f>(PIB_ENC[[#This Row],[2025:III]]/PIB_ENC[[#This Row],[2024:III]]-1)*100</f>
        <v>8.4581394043956379</v>
      </c>
    </row>
    <row r="17" spans="1:72" ht="15" customHeight="1" x14ac:dyDescent="0.2">
      <c r="A17" s="46" t="s">
        <v>76</v>
      </c>
      <c r="B17" s="56">
        <f>(PIB_ENC[[#This Row],[2008:I]]/PIB_ENC[[#This Row],[2007:I]]-1)*100</f>
        <v>8.6866033090142523</v>
      </c>
      <c r="C17" s="56">
        <f>(PIB_ENC[[#This Row],[2008:II]]/PIB_ENC[[#This Row],[2007:II]]-1)*100</f>
        <v>8.2357963977612627</v>
      </c>
      <c r="D17" s="56">
        <f>(PIB_ENC[[#This Row],[2008:III]]/PIB_ENC[[#This Row],[2007:III]]-1)*100</f>
        <v>3.9606583201325263</v>
      </c>
      <c r="E17" s="56">
        <f>(PIB_ENC[[#This Row],[2008:IV]]/PIB_ENC[[#This Row],[2007:IV]]-1)*100</f>
        <v>10.349541818602749</v>
      </c>
      <c r="F17" s="56">
        <f>(PIB_ENC[[#This Row],[2009:I]]/PIB_ENC[[#This Row],[2008:I]]-1)*100</f>
        <v>1.3192514223395291</v>
      </c>
      <c r="G17" s="56">
        <f>(PIB_ENC[[#This Row],[2009:II]]/PIB_ENC[[#This Row],[2008:II]]-1)*100</f>
        <v>2.6333673856138828</v>
      </c>
      <c r="H17" s="56">
        <f>(PIB_ENC[[#This Row],[2009:III]]/PIB_ENC[[#This Row],[2008:III]]-1)*100</f>
        <v>1.4424926546678707</v>
      </c>
      <c r="I17" s="56">
        <f>(PIB_ENC[[#This Row],[2009:IV]]/PIB_ENC[[#This Row],[2008:IV]]-1)*100</f>
        <v>0.78459543587534597</v>
      </c>
      <c r="J17" s="56">
        <f>(PIB_ENC[[#This Row],[2010:I]]/PIB_ENC[[#This Row],[2009:I]]-1)*100</f>
        <v>5.0595902335520915</v>
      </c>
      <c r="K17" s="56">
        <f>(PIB_ENC[[#This Row],[2010:II]]/PIB_ENC[[#This Row],[2009:II]]-1)*100</f>
        <v>7.1759717578825821</v>
      </c>
      <c r="L17" s="56">
        <f>(PIB_ENC[[#This Row],[2010:III]]/PIB_ENC[[#This Row],[2009:III]]-1)*100</f>
        <v>2.8188832758911486</v>
      </c>
      <c r="M17" s="56">
        <f>(PIB_ENC[[#This Row],[2010:IV]]/PIB_ENC[[#This Row],[2009:IV]]-1)*100</f>
        <v>6.194977129660284</v>
      </c>
      <c r="N17" s="56">
        <f>(PIB_ENC[[#This Row],[2011:I]]/PIB_ENC[[#This Row],[2010:I]]-1)*100</f>
        <v>8.2351998925920711</v>
      </c>
      <c r="O17" s="56">
        <f>(PIB_ENC[[#This Row],[2011:II]]/PIB_ENC[[#This Row],[2010:II]]-1)*100</f>
        <v>4.3480650109724683</v>
      </c>
      <c r="P17" s="56">
        <f>(PIB_ENC[[#This Row],[2011:III]]/PIB_ENC[[#This Row],[2010:III]]-1)*100</f>
        <v>5.5830258461881055</v>
      </c>
      <c r="Q17" s="56">
        <f>(PIB_ENC[[#This Row],[2011:IV]]/PIB_ENC[[#This Row],[2010:IV]]-1)*100</f>
        <v>6.5001512349285084</v>
      </c>
      <c r="R17" s="56">
        <f>(PIB_ENC[[#This Row],[2012:I]]/PIB_ENC[[#This Row],[2011:I]]-1)*100</f>
        <v>5.3895820058295518</v>
      </c>
      <c r="S17" s="56">
        <f>(PIB_ENC[[#This Row],[2012:II]]/PIB_ENC[[#This Row],[2011:II]]-1)*100</f>
        <v>6.1212746789920613</v>
      </c>
      <c r="T17" s="56">
        <f>(PIB_ENC[[#This Row],[2012:III]]/PIB_ENC[[#This Row],[2011:III]]-1)*100</f>
        <v>7.7047338868205362</v>
      </c>
      <c r="U17" s="56">
        <f>(PIB_ENC[[#This Row],[2012:IV]]/PIB_ENC[[#This Row],[2011:IV]]-1)*100</f>
        <v>6.9413087393589201</v>
      </c>
      <c r="V17" s="56">
        <f>(PIB_ENC[[#This Row],[2013:I]]/PIB_ENC[[#This Row],[2012:I]]-1)*100</f>
        <v>-0.12695768525701201</v>
      </c>
      <c r="W17" s="56">
        <f>(PIB_ENC[[#This Row],[2013:II]]/PIB_ENC[[#This Row],[2012:II]]-1)*100</f>
        <v>-1.359280908447047</v>
      </c>
      <c r="X17" s="56">
        <f>(PIB_ENC[[#This Row],[2013:III]]/PIB_ENC[[#This Row],[2012:III]]-1)*100</f>
        <v>-1.5161914710981494</v>
      </c>
      <c r="Y17" s="56">
        <f>(PIB_ENC[[#This Row],[2013:IV]]/PIB_ENC[[#This Row],[2012:IV]]-1)*100</f>
        <v>-1.7822887882905314</v>
      </c>
      <c r="Z17" s="56">
        <f>(PIB_ENC[[#This Row],[2014:I]]/PIB_ENC[[#This Row],[2013:I]]-1)*100</f>
        <v>3.6540509556019174</v>
      </c>
      <c r="AA17" s="56">
        <f>(PIB_ENC[[#This Row],[2014:II]]/PIB_ENC[[#This Row],[2013:II]]-1)*100</f>
        <v>4.1140637354784682</v>
      </c>
      <c r="AB17" s="56">
        <f>(PIB_ENC[[#This Row],[2014:III]]/PIB_ENC[[#This Row],[2013:III]]-1)*100</f>
        <v>3.7968971844397181</v>
      </c>
      <c r="AC17" s="56">
        <f>(PIB_ENC[[#This Row],[2014:IV]]/PIB_ENC[[#This Row],[2013:IV]]-1)*100</f>
        <v>2.555128471614343</v>
      </c>
      <c r="AD17" s="56">
        <f>(PIB_ENC[[#This Row],[2015:I]]/PIB_ENC[[#This Row],[2014:I]]-1)*100</f>
        <v>0.92498790503345862</v>
      </c>
      <c r="AE17" s="56">
        <f>(PIB_ENC[[#This Row],[2015:II]]/PIB_ENC[[#This Row],[2014:II]]-1)*100</f>
        <v>0.4974387137363312</v>
      </c>
      <c r="AF17" s="56">
        <f>(PIB_ENC[[#This Row],[2015:III]]/PIB_ENC[[#This Row],[2014:III]]-1)*100</f>
        <v>0.71641507383748415</v>
      </c>
      <c r="AG17" s="56">
        <f>(PIB_ENC[[#This Row],[2015:IV]]/PIB_ENC[[#This Row],[2014:IV]]-1)*100</f>
        <v>-0.91028143188839339</v>
      </c>
      <c r="AH17" s="56">
        <f>(PIB_ENC[[#This Row],[2016:I]]/PIB_ENC[[#This Row],[2015:I]]-1)*100</f>
        <v>7.915393740008092</v>
      </c>
      <c r="AI17" s="56">
        <f>(PIB_ENC[[#This Row],[2016:II]]/PIB_ENC[[#This Row],[2015:II]]-1)*100</f>
        <v>6.3263182252199401</v>
      </c>
      <c r="AJ17" s="56">
        <f>(PIB_ENC[[#This Row],[2016:III]]/PIB_ENC[[#This Row],[2015:III]]-1)*100</f>
        <v>7.2005481979672492</v>
      </c>
      <c r="AK17" s="56">
        <f>(PIB_ENC[[#This Row],[2016:IV]]/PIB_ENC[[#This Row],[2015:IV]]-1)*100</f>
        <v>6.9940563023485502</v>
      </c>
      <c r="AL17" s="56">
        <f>(PIB_ENC[[#This Row],[2017:I]]/PIB_ENC[[#This Row],[2016:I]]-1)*100</f>
        <v>-5.7111967524165692</v>
      </c>
      <c r="AM17" s="56">
        <f>(PIB_ENC[[#This Row],[2017:II]]/PIB_ENC[[#This Row],[2016:II]]-1)*100</f>
        <v>-5.6721276370479963</v>
      </c>
      <c r="AN17" s="56">
        <f>(PIB_ENC[[#This Row],[2017:III]]/PIB_ENC[[#This Row],[2016:III]]-1)*100</f>
        <v>-8.5211706938411282</v>
      </c>
      <c r="AO17" s="56">
        <f>(PIB_ENC[[#This Row],[2017:IV]]/PIB_ENC[[#This Row],[2016:IV]]-1)*100</f>
        <v>-6.5473766049638833</v>
      </c>
      <c r="AP17" s="56">
        <f>(PIB_ENC[[#This Row],[2018:I]]/PIB_ENC[[#This Row],[2017:I]]-1)*100</f>
        <v>-2.8336042737721945</v>
      </c>
      <c r="AQ17" s="56">
        <f>(PIB_ENC[[#This Row],[2018:II]]/PIB_ENC[[#This Row],[2017:II]]-1)*100</f>
        <v>2.3557748300941039</v>
      </c>
      <c r="AR17" s="56">
        <f>(PIB_ENC[[#This Row],[2018:III]]/PIB_ENC[[#This Row],[2017:III]]-1)*100</f>
        <v>3.6806662814090618</v>
      </c>
      <c r="AS17" s="56">
        <f>(PIB_ENC[[#This Row],[2018:IV]]/PIB_ENC[[#This Row],[2017:IV]]-1)*100</f>
        <v>6.4621666505316089</v>
      </c>
      <c r="AT17" s="56">
        <f>(PIB_ENC[[#This Row],[2019:I]]/PIB_ENC[[#This Row],[2018:I]]-1)*100</f>
        <v>3.3638340896433139</v>
      </c>
      <c r="AU17" s="56">
        <f>(PIB_ENC[[#This Row],[2019:II]]/PIB_ENC[[#This Row],[2018:II]]-1)*100</f>
        <v>0.9798720310830511</v>
      </c>
      <c r="AV17" s="56">
        <f>(PIB_ENC[[#This Row],[2019:III]]/PIB_ENC[[#This Row],[2018:III]]-1)*100</f>
        <v>0.16293690199540301</v>
      </c>
      <c r="AW17" s="56">
        <f>(PIB_ENC[[#This Row],[2019:IV]]/PIB_ENC[[#This Row],[2018:IV]]-1)*100</f>
        <v>1.2639467226446266</v>
      </c>
      <c r="AX17" s="56">
        <f>(PIB_ENC[[#This Row],[2020:I]]/PIB_ENC[[#This Row],[2019:I]]-1)*100</f>
        <v>-2.6599386719256213</v>
      </c>
      <c r="AY17" s="56">
        <f>(PIB_ENC[[#This Row],[2020:II]]/PIB_ENC[[#This Row],[2019:II]]-1)*100</f>
        <v>-4.5690816614682443</v>
      </c>
      <c r="AZ17" s="56">
        <f>(PIB_ENC[[#This Row],[2020:III]]/PIB_ENC[[#This Row],[2019:III]]-1)*100</f>
        <v>-3.5179652523002591</v>
      </c>
      <c r="BA17" s="56">
        <f>(PIB_ENC[[#This Row],[2020:IV]]/PIB_ENC[[#This Row],[2019:IV]]-1)*100</f>
        <v>-8.0354923900340047</v>
      </c>
      <c r="BB17" s="56">
        <f>(PIB_ENC[[#This Row],[2021:I]]/PIB_ENC[[#This Row],[2020:I]]-1)*100</f>
        <v>17.806618097957383</v>
      </c>
      <c r="BC17" s="56">
        <f>(PIB_ENC[[#This Row],[2021:II]]/PIB_ENC[[#This Row],[2020:II]]-1)*100</f>
        <v>18.76123167438579</v>
      </c>
      <c r="BD17" s="56">
        <f>(PIB_ENC[[#This Row],[2021:III]]/PIB_ENC[[#This Row],[2020:III]]-1)*100</f>
        <v>14.200268752140822</v>
      </c>
      <c r="BE17" s="56">
        <f>(PIB_ENC[[#This Row],[2021:IV]]/PIB_ENC[[#This Row],[2020:IV]]-1)*100</f>
        <v>19.824592268531017</v>
      </c>
      <c r="BF17" s="56">
        <f>(PIB_ENC[[#This Row],[2022:I]]/PIB_ENC[[#This Row],[2021:I]]-1)*100</f>
        <v>-7.9264002213726759</v>
      </c>
      <c r="BG17" s="56">
        <f>(PIB_ENC[[#This Row],[2022:II]]/PIB_ENC[[#This Row],[2021:II]]-1)*100</f>
        <v>-4.0415793528149502</v>
      </c>
      <c r="BH17" s="56">
        <f>(PIB_ENC[[#This Row],[2022:III]]/PIB_ENC[[#This Row],[2021:III]]-1)*100</f>
        <v>-1.3927570201371475</v>
      </c>
      <c r="BI17" s="56">
        <f>(PIB_ENC[[#This Row],[2022:IV]]/PIB_ENC[[#This Row],[2021:IV]]-1)*100</f>
        <v>-5.2579154233700631E-2</v>
      </c>
      <c r="BJ17" s="56">
        <f>(PIB_ENC[[#This Row],[2023:I]]/PIB_ENC[[#This Row],[2022:I]]-1)*100</f>
        <v>-16.926250715734849</v>
      </c>
      <c r="BK17" s="56">
        <f>(PIB_ENC[[#This Row],[2023:II]]/PIB_ENC[[#This Row],[2022:II]]-1)*100</f>
        <v>-12.798778049421234</v>
      </c>
      <c r="BL17" s="56">
        <f>(PIB_ENC[[#This Row],[2023:III]]/PIB_ENC[[#This Row],[2022:III]]-1)*100</f>
        <v>-12.704303088092894</v>
      </c>
      <c r="BM17" s="56">
        <f>(PIB_ENC[[#This Row],[2023:IV]]/PIB_ENC[[#This Row],[2022:IV]]-1)*100</f>
        <v>-7.1911666277617359</v>
      </c>
      <c r="BN17" s="56">
        <f>(PIB_ENC[[#This Row],[2024:I]]/PIB_ENC[[#This Row],[2023:I]]-1)*100</f>
        <v>11.095014275464198</v>
      </c>
      <c r="BO17" s="56">
        <f>(PIB_ENC[[#This Row],[2024:II]]/PIB_ENC[[#This Row],[2023:II]]-1)*100</f>
        <v>8.7839385327239441</v>
      </c>
      <c r="BP17" s="56">
        <f>(PIB_ENC[[#This Row],[2024:III]]/PIB_ENC[[#This Row],[2023:III]]-1)*100</f>
        <v>2.6920659072072528</v>
      </c>
      <c r="BQ17" s="56">
        <f>(PIB_ENC[[#This Row],[2024:IV]]/PIB_ENC[[#This Row],[2023:IV]]-1)*100</f>
        <v>-8.1698542275607355</v>
      </c>
      <c r="BR17" s="56">
        <f>(PIB_ENC[[#This Row],[2025:I]]/PIB_ENC[[#This Row],[2024:I]]-1)*100</f>
        <v>6.0965564215242907</v>
      </c>
      <c r="BS17" s="56">
        <f>(PIB_ENC[[#This Row],[2025:II]]/PIB_ENC[[#This Row],[2024:II]]-1)*100</f>
        <v>1.9455395250143726</v>
      </c>
      <c r="BT17" s="56">
        <f>(PIB_ENC[[#This Row],[2025:III]]/PIB_ENC[[#This Row],[2024:III]]-1)*100</f>
        <v>8.9480344645919594</v>
      </c>
    </row>
    <row r="18" spans="1:72" ht="15" customHeight="1" x14ac:dyDescent="0.2">
      <c r="A18" s="44" t="s">
        <v>118</v>
      </c>
      <c r="B18" s="55">
        <f>(PIB_ENC[[#This Row],[2008:I]]/PIB_ENC[[#This Row],[2007:I]]-1)*100</f>
        <v>13.565231035884274</v>
      </c>
      <c r="C18" s="55">
        <f>(PIB_ENC[[#This Row],[2008:II]]/PIB_ENC[[#This Row],[2007:II]]-1)*100</f>
        <v>23.998956258708027</v>
      </c>
      <c r="D18" s="55">
        <f>(PIB_ENC[[#This Row],[2008:III]]/PIB_ENC[[#This Row],[2007:III]]-1)*100</f>
        <v>16.397987889330558</v>
      </c>
      <c r="E18" s="55">
        <f>(PIB_ENC[[#This Row],[2008:IV]]/PIB_ENC[[#This Row],[2007:IV]]-1)*100</f>
        <v>-18.796916844242283</v>
      </c>
      <c r="F18" s="55">
        <f>(PIB_ENC[[#This Row],[2009:I]]/PIB_ENC[[#This Row],[2008:I]]-1)*100</f>
        <v>-19.635371328365991</v>
      </c>
      <c r="G18" s="55">
        <f>(PIB_ENC[[#This Row],[2009:II]]/PIB_ENC[[#This Row],[2008:II]]-1)*100</f>
        <v>26.139866309537329</v>
      </c>
      <c r="H18" s="55">
        <f>(PIB_ENC[[#This Row],[2009:III]]/PIB_ENC[[#This Row],[2008:III]]-1)*100</f>
        <v>-1.5652424299074541</v>
      </c>
      <c r="I18" s="55">
        <f>(PIB_ENC[[#This Row],[2009:IV]]/PIB_ENC[[#This Row],[2008:IV]]-1)*100</f>
        <v>14.629415060811812</v>
      </c>
      <c r="J18" s="55">
        <f>(PIB_ENC[[#This Row],[2010:I]]/PIB_ENC[[#This Row],[2009:I]]-1)*100</f>
        <v>36.18888254985648</v>
      </c>
      <c r="K18" s="55">
        <f>(PIB_ENC[[#This Row],[2010:II]]/PIB_ENC[[#This Row],[2009:II]]-1)*100</f>
        <v>-15.924435007043058</v>
      </c>
      <c r="L18" s="55">
        <f>(PIB_ENC[[#This Row],[2010:III]]/PIB_ENC[[#This Row],[2009:III]]-1)*100</f>
        <v>11.602168293798476</v>
      </c>
      <c r="M18" s="55">
        <f>(PIB_ENC[[#This Row],[2010:IV]]/PIB_ENC[[#This Row],[2009:IV]]-1)*100</f>
        <v>19.939798709782174</v>
      </c>
      <c r="N18" s="55">
        <f>(PIB_ENC[[#This Row],[2011:I]]/PIB_ENC[[#This Row],[2010:I]]-1)*100</f>
        <v>20.04341020509386</v>
      </c>
      <c r="O18" s="55">
        <f>(PIB_ENC[[#This Row],[2011:II]]/PIB_ENC[[#This Row],[2010:II]]-1)*100</f>
        <v>18.178995000807685</v>
      </c>
      <c r="P18" s="55">
        <f>(PIB_ENC[[#This Row],[2011:III]]/PIB_ENC[[#This Row],[2010:III]]-1)*100</f>
        <v>14.379325479936922</v>
      </c>
      <c r="Q18" s="55">
        <f>(PIB_ENC[[#This Row],[2011:IV]]/PIB_ENC[[#This Row],[2010:IV]]-1)*100</f>
        <v>11.246722626074334</v>
      </c>
      <c r="R18" s="55">
        <f>(PIB_ENC[[#This Row],[2012:I]]/PIB_ENC[[#This Row],[2011:I]]-1)*100</f>
        <v>-13.307983413192549</v>
      </c>
      <c r="S18" s="55">
        <f>(PIB_ENC[[#This Row],[2012:II]]/PIB_ENC[[#This Row],[2011:II]]-1)*100</f>
        <v>-10.462335763914933</v>
      </c>
      <c r="T18" s="55">
        <f>(PIB_ENC[[#This Row],[2012:III]]/PIB_ENC[[#This Row],[2011:III]]-1)*100</f>
        <v>-27.337325728754259</v>
      </c>
      <c r="U18" s="55">
        <f>(PIB_ENC[[#This Row],[2012:IV]]/PIB_ENC[[#This Row],[2011:IV]]-1)*100</f>
        <v>6.7753742115770788</v>
      </c>
      <c r="V18" s="55">
        <f>(PIB_ENC[[#This Row],[2013:I]]/PIB_ENC[[#This Row],[2012:I]]-1)*100</f>
        <v>24.727100215598941</v>
      </c>
      <c r="W18" s="55">
        <f>(PIB_ENC[[#This Row],[2013:II]]/PIB_ENC[[#This Row],[2012:II]]-1)*100</f>
        <v>29.698718848030815</v>
      </c>
      <c r="X18" s="55">
        <f>(PIB_ENC[[#This Row],[2013:III]]/PIB_ENC[[#This Row],[2012:III]]-1)*100</f>
        <v>45.929135774831508</v>
      </c>
      <c r="Y18" s="55">
        <f>(PIB_ENC[[#This Row],[2013:IV]]/PIB_ENC[[#This Row],[2012:IV]]-1)*100</f>
        <v>15.675388123364753</v>
      </c>
      <c r="Z18" s="55">
        <f>(PIB_ENC[[#This Row],[2014:I]]/PIB_ENC[[#This Row],[2013:I]]-1)*100</f>
        <v>7.1851077781834194</v>
      </c>
      <c r="AA18" s="55">
        <f>(PIB_ENC[[#This Row],[2014:II]]/PIB_ENC[[#This Row],[2013:II]]-1)*100</f>
        <v>-4.9387055146223213</v>
      </c>
      <c r="AB18" s="55">
        <f>(PIB_ENC[[#This Row],[2014:III]]/PIB_ENC[[#This Row],[2013:III]]-1)*100</f>
        <v>2.0278095057788548</v>
      </c>
      <c r="AC18" s="55">
        <f>(PIB_ENC[[#This Row],[2014:IV]]/PIB_ENC[[#This Row],[2013:IV]]-1)*100</f>
        <v>20.937194676400495</v>
      </c>
      <c r="AD18" s="55">
        <f>(PIB_ENC[[#This Row],[2015:I]]/PIB_ENC[[#This Row],[2014:I]]-1)*100</f>
        <v>-4.5857344481648799</v>
      </c>
      <c r="AE18" s="55">
        <f>(PIB_ENC[[#This Row],[2015:II]]/PIB_ENC[[#This Row],[2014:II]]-1)*100</f>
        <v>-4.2600276603541047</v>
      </c>
      <c r="AF18" s="55">
        <f>(PIB_ENC[[#This Row],[2015:III]]/PIB_ENC[[#This Row],[2014:III]]-1)*100</f>
        <v>16.235115586114233</v>
      </c>
      <c r="AG18" s="55">
        <f>(PIB_ENC[[#This Row],[2015:IV]]/PIB_ENC[[#This Row],[2014:IV]]-1)*100</f>
        <v>-10.176822488172588</v>
      </c>
      <c r="AH18" s="55">
        <f>(PIB_ENC[[#This Row],[2016:I]]/PIB_ENC[[#This Row],[2015:I]]-1)*100</f>
        <v>-1.4223854196566132</v>
      </c>
      <c r="AI18" s="55">
        <f>(PIB_ENC[[#This Row],[2016:II]]/PIB_ENC[[#This Row],[2015:II]]-1)*100</f>
        <v>4.006081257078975</v>
      </c>
      <c r="AJ18" s="55">
        <f>(PIB_ENC[[#This Row],[2016:III]]/PIB_ENC[[#This Row],[2015:III]]-1)*100</f>
        <v>0.23583311808819118</v>
      </c>
      <c r="AK18" s="55">
        <f>(PIB_ENC[[#This Row],[2016:IV]]/PIB_ENC[[#This Row],[2015:IV]]-1)*100</f>
        <v>3.9162599717623037</v>
      </c>
      <c r="AL18" s="55">
        <f>(PIB_ENC[[#This Row],[2017:I]]/PIB_ENC[[#This Row],[2016:I]]-1)*100</f>
        <v>16.193594420698034</v>
      </c>
      <c r="AM18" s="55">
        <f>(PIB_ENC[[#This Row],[2017:II]]/PIB_ENC[[#This Row],[2016:II]]-1)*100</f>
        <v>14.509720576200969</v>
      </c>
      <c r="AN18" s="55">
        <f>(PIB_ENC[[#This Row],[2017:III]]/PIB_ENC[[#This Row],[2016:III]]-1)*100</f>
        <v>11.470023043250466</v>
      </c>
      <c r="AO18" s="55">
        <f>(PIB_ENC[[#This Row],[2017:IV]]/PIB_ENC[[#This Row],[2016:IV]]-1)*100</f>
        <v>3.2282315621188884</v>
      </c>
      <c r="AP18" s="55">
        <f>(PIB_ENC[[#This Row],[2018:I]]/PIB_ENC[[#This Row],[2017:I]]-1)*100</f>
        <v>-8.5755320645852784E-2</v>
      </c>
      <c r="AQ18" s="55">
        <f>(PIB_ENC[[#This Row],[2018:II]]/PIB_ENC[[#This Row],[2017:II]]-1)*100</f>
        <v>1.14648767329113</v>
      </c>
      <c r="AR18" s="55">
        <f>(PIB_ENC[[#This Row],[2018:III]]/PIB_ENC[[#This Row],[2017:III]]-1)*100</f>
        <v>-3.3803677799359111</v>
      </c>
      <c r="AS18" s="55">
        <f>(PIB_ENC[[#This Row],[2018:IV]]/PIB_ENC[[#This Row],[2017:IV]]-1)*100</f>
        <v>-9.1560263475543024E-2</v>
      </c>
      <c r="AT18" s="55">
        <f>(PIB_ENC[[#This Row],[2019:I]]/PIB_ENC[[#This Row],[2018:I]]-1)*100</f>
        <v>23.125297489258024</v>
      </c>
      <c r="AU18" s="55">
        <f>(PIB_ENC[[#This Row],[2019:II]]/PIB_ENC[[#This Row],[2018:II]]-1)*100</f>
        <v>12.798487259454472</v>
      </c>
      <c r="AV18" s="55">
        <f>(PIB_ENC[[#This Row],[2019:III]]/PIB_ENC[[#This Row],[2018:III]]-1)*100</f>
        <v>9.0175960819268255</v>
      </c>
      <c r="AW18" s="55">
        <f>(PIB_ENC[[#This Row],[2019:IV]]/PIB_ENC[[#This Row],[2018:IV]]-1)*100</f>
        <v>6.6465802144723973</v>
      </c>
      <c r="AX18" s="55">
        <f>(PIB_ENC[[#This Row],[2020:I]]/PIB_ENC[[#This Row],[2019:I]]-1)*100</f>
        <v>8.048986605049425</v>
      </c>
      <c r="AY18" s="55">
        <f>(PIB_ENC[[#This Row],[2020:II]]/PIB_ENC[[#This Row],[2019:II]]-1)*100</f>
        <v>16.233121035226716</v>
      </c>
      <c r="AZ18" s="55">
        <f>(PIB_ENC[[#This Row],[2020:III]]/PIB_ENC[[#This Row],[2019:III]]-1)*100</f>
        <v>9.1925421005978336</v>
      </c>
      <c r="BA18" s="55">
        <f>(PIB_ENC[[#This Row],[2020:IV]]/PIB_ENC[[#This Row],[2019:IV]]-1)*100</f>
        <v>18.22141805412123</v>
      </c>
      <c r="BB18" s="55">
        <f>(PIB_ENC[[#This Row],[2021:I]]/PIB_ENC[[#This Row],[2020:I]]-1)*100</f>
        <v>38.435582780256361</v>
      </c>
      <c r="BC18" s="55">
        <f>(PIB_ENC[[#This Row],[2021:II]]/PIB_ENC[[#This Row],[2020:II]]-1)*100</f>
        <v>25.078074691531317</v>
      </c>
      <c r="BD18" s="55">
        <f>(PIB_ENC[[#This Row],[2021:III]]/PIB_ENC[[#This Row],[2020:III]]-1)*100</f>
        <v>26.837132794599317</v>
      </c>
      <c r="BE18" s="55">
        <f>(PIB_ENC[[#This Row],[2021:IV]]/PIB_ENC[[#This Row],[2020:IV]]-1)*100</f>
        <v>14.646773575871741</v>
      </c>
      <c r="BF18" s="55">
        <f>(PIB_ENC[[#This Row],[2022:I]]/PIB_ENC[[#This Row],[2021:I]]-1)*100</f>
        <v>-29.929996015948689</v>
      </c>
      <c r="BG18" s="55">
        <f>(PIB_ENC[[#This Row],[2022:II]]/PIB_ENC[[#This Row],[2021:II]]-1)*100</f>
        <v>-14.104008795050127</v>
      </c>
      <c r="BH18" s="55">
        <f>(PIB_ENC[[#This Row],[2022:III]]/PIB_ENC[[#This Row],[2021:III]]-1)*100</f>
        <v>-7.7779501918703193</v>
      </c>
      <c r="BI18" s="55">
        <f>(PIB_ENC[[#This Row],[2022:IV]]/PIB_ENC[[#This Row],[2021:IV]]-1)*100</f>
        <v>11.866046336633197</v>
      </c>
      <c r="BJ18" s="55">
        <f>(PIB_ENC[[#This Row],[2023:I]]/PIB_ENC[[#This Row],[2022:I]]-1)*100</f>
        <v>-19.239276975413521</v>
      </c>
      <c r="BK18" s="55">
        <f>(PIB_ENC[[#This Row],[2023:II]]/PIB_ENC[[#This Row],[2022:II]]-1)*100</f>
        <v>-22.526826072775918</v>
      </c>
      <c r="BL18" s="55">
        <f>(PIB_ENC[[#This Row],[2023:III]]/PIB_ENC[[#This Row],[2022:III]]-1)*100</f>
        <v>-7.689843876369129</v>
      </c>
      <c r="BM18" s="55">
        <f>(PIB_ENC[[#This Row],[2023:IV]]/PIB_ENC[[#This Row],[2022:IV]]-1)*100</f>
        <v>-14.060060435992972</v>
      </c>
      <c r="BN18" s="55">
        <f>(PIB_ENC[[#This Row],[2024:I]]/PIB_ENC[[#This Row],[2023:I]]-1)*100</f>
        <v>32.563631642131831</v>
      </c>
      <c r="BO18" s="55">
        <f>(PIB_ENC[[#This Row],[2024:II]]/PIB_ENC[[#This Row],[2023:II]]-1)*100</f>
        <v>40.294055569524431</v>
      </c>
      <c r="BP18" s="55">
        <f>(PIB_ENC[[#This Row],[2024:III]]/PIB_ENC[[#This Row],[2023:III]]-1)*100</f>
        <v>-10.052598913058775</v>
      </c>
      <c r="BQ18" s="55">
        <f>(PIB_ENC[[#This Row],[2024:IV]]/PIB_ENC[[#This Row],[2023:IV]]-1)*100</f>
        <v>-6.2980668224872804</v>
      </c>
      <c r="BR18" s="55">
        <f>(PIB_ENC[[#This Row],[2025:I]]/PIB_ENC[[#This Row],[2024:I]]-1)*100</f>
        <v>-4.5192158656718888</v>
      </c>
      <c r="BS18" s="55">
        <f>(PIB_ENC[[#This Row],[2025:II]]/PIB_ENC[[#This Row],[2024:II]]-1)*100</f>
        <v>2.4547115081668958</v>
      </c>
      <c r="BT18" s="55">
        <f>(PIB_ENC[[#This Row],[2025:III]]/PIB_ENC[[#This Row],[2024:III]]-1)*100</f>
        <v>17.226749238613138</v>
      </c>
    </row>
    <row r="19" spans="1:72" ht="15" customHeight="1" x14ac:dyDescent="0.2">
      <c r="A19" s="46" t="s">
        <v>77</v>
      </c>
      <c r="B19" s="56">
        <f>(PIB_ENC[[#This Row],[2008:I]]/PIB_ENC[[#This Row],[2007:I]]-1)*100</f>
        <v>-7.9959996796402759</v>
      </c>
      <c r="C19" s="56">
        <f>(PIB_ENC[[#This Row],[2008:II]]/PIB_ENC[[#This Row],[2007:II]]-1)*100</f>
        <v>-5.2640730974384269</v>
      </c>
      <c r="D19" s="56">
        <f>(PIB_ENC[[#This Row],[2008:III]]/PIB_ENC[[#This Row],[2007:III]]-1)*100</f>
        <v>-3.9791920902282119</v>
      </c>
      <c r="E19" s="56">
        <f>(PIB_ENC[[#This Row],[2008:IV]]/PIB_ENC[[#This Row],[2007:IV]]-1)*100</f>
        <v>1.4972190393007789</v>
      </c>
      <c r="F19" s="56">
        <f>(PIB_ENC[[#This Row],[2009:I]]/PIB_ENC[[#This Row],[2008:I]]-1)*100</f>
        <v>12.065671757324491</v>
      </c>
      <c r="G19" s="56">
        <f>(PIB_ENC[[#This Row],[2009:II]]/PIB_ENC[[#This Row],[2008:II]]-1)*100</f>
        <v>15.55648232564215</v>
      </c>
      <c r="H19" s="56">
        <f>(PIB_ENC[[#This Row],[2009:III]]/PIB_ENC[[#This Row],[2008:III]]-1)*100</f>
        <v>16.404745914435658</v>
      </c>
      <c r="I19" s="56">
        <f>(PIB_ENC[[#This Row],[2009:IV]]/PIB_ENC[[#This Row],[2008:IV]]-1)*100</f>
        <v>14.039556315701663</v>
      </c>
      <c r="J19" s="56">
        <f>(PIB_ENC[[#This Row],[2010:I]]/PIB_ENC[[#This Row],[2009:I]]-1)*100</f>
        <v>9.7909743016759254</v>
      </c>
      <c r="K19" s="56">
        <f>(PIB_ENC[[#This Row],[2010:II]]/PIB_ENC[[#This Row],[2009:II]]-1)*100</f>
        <v>2.9688294010513872</v>
      </c>
      <c r="L19" s="56">
        <f>(PIB_ENC[[#This Row],[2010:III]]/PIB_ENC[[#This Row],[2009:III]]-1)*100</f>
        <v>-0.71113604466802594</v>
      </c>
      <c r="M19" s="56">
        <f>(PIB_ENC[[#This Row],[2010:IV]]/PIB_ENC[[#This Row],[2009:IV]]-1)*100</f>
        <v>-6.7545197493611653</v>
      </c>
      <c r="N19" s="56">
        <f>(PIB_ENC[[#This Row],[2011:I]]/PIB_ENC[[#This Row],[2010:I]]-1)*100</f>
        <v>-12.373201496269958</v>
      </c>
      <c r="O19" s="56">
        <f>(PIB_ENC[[#This Row],[2011:II]]/PIB_ENC[[#This Row],[2010:II]]-1)*100</f>
        <v>-10.301691108176868</v>
      </c>
      <c r="P19" s="56">
        <f>(PIB_ENC[[#This Row],[2011:III]]/PIB_ENC[[#This Row],[2010:III]]-1)*100</f>
        <v>-0.54022606282099206</v>
      </c>
      <c r="Q19" s="56">
        <f>(PIB_ENC[[#This Row],[2011:IV]]/PIB_ENC[[#This Row],[2010:IV]]-1)*100</f>
        <v>18.208446022045344</v>
      </c>
      <c r="R19" s="56">
        <f>(PIB_ENC[[#This Row],[2012:I]]/PIB_ENC[[#This Row],[2011:I]]-1)*100</f>
        <v>47.256610943267518</v>
      </c>
      <c r="S19" s="56">
        <f>(PIB_ENC[[#This Row],[2012:II]]/PIB_ENC[[#This Row],[2011:II]]-1)*100</f>
        <v>59.770685550030755</v>
      </c>
      <c r="T19" s="56">
        <f>(PIB_ENC[[#This Row],[2012:III]]/PIB_ENC[[#This Row],[2011:III]]-1)*100</f>
        <v>47.447293893793365</v>
      </c>
      <c r="U19" s="56">
        <f>(PIB_ENC[[#This Row],[2012:IV]]/PIB_ENC[[#This Row],[2011:IV]]-1)*100</f>
        <v>27.057589498549596</v>
      </c>
      <c r="V19" s="56">
        <f>(PIB_ENC[[#This Row],[2013:I]]/PIB_ENC[[#This Row],[2012:I]]-1)*100</f>
        <v>-4.9332553972105009</v>
      </c>
      <c r="W19" s="56">
        <f>(PIB_ENC[[#This Row],[2013:II]]/PIB_ENC[[#This Row],[2012:II]]-1)*100</f>
        <v>-18.171926105389581</v>
      </c>
      <c r="X19" s="56">
        <f>(PIB_ENC[[#This Row],[2013:III]]/PIB_ENC[[#This Row],[2012:III]]-1)*100</f>
        <v>-17.02404583158048</v>
      </c>
      <c r="Y19" s="56">
        <f>(PIB_ENC[[#This Row],[2013:IV]]/PIB_ENC[[#This Row],[2012:IV]]-1)*100</f>
        <v>-9.1380071154129379</v>
      </c>
      <c r="Z19" s="56">
        <f>(PIB_ENC[[#This Row],[2014:I]]/PIB_ENC[[#This Row],[2013:I]]-1)*100</f>
        <v>14.95172982885251</v>
      </c>
      <c r="AA19" s="56">
        <f>(PIB_ENC[[#This Row],[2014:II]]/PIB_ENC[[#This Row],[2013:II]]-1)*100</f>
        <v>33.408752128453223</v>
      </c>
      <c r="AB19" s="56">
        <f>(PIB_ENC[[#This Row],[2014:III]]/PIB_ENC[[#This Row],[2013:III]]-1)*100</f>
        <v>39.991192199325745</v>
      </c>
      <c r="AC19" s="56">
        <f>(PIB_ENC[[#This Row],[2014:IV]]/PIB_ENC[[#This Row],[2013:IV]]-1)*100</f>
        <v>33.563631243068336</v>
      </c>
      <c r="AD19" s="56">
        <f>(PIB_ENC[[#This Row],[2015:I]]/PIB_ENC[[#This Row],[2014:I]]-1)*100</f>
        <v>19.734460130883647</v>
      </c>
      <c r="AE19" s="56">
        <f>(PIB_ENC[[#This Row],[2015:II]]/PIB_ENC[[#This Row],[2014:II]]-1)*100</f>
        <v>9.114032651574778</v>
      </c>
      <c r="AF19" s="56">
        <f>(PIB_ENC[[#This Row],[2015:III]]/PIB_ENC[[#This Row],[2014:III]]-1)*100</f>
        <v>1.1370163646650111</v>
      </c>
      <c r="AG19" s="56">
        <f>(PIB_ENC[[#This Row],[2015:IV]]/PIB_ENC[[#This Row],[2014:IV]]-1)*100</f>
        <v>-3.3368055498311011</v>
      </c>
      <c r="AH19" s="56">
        <f>(PIB_ENC[[#This Row],[2016:I]]/PIB_ENC[[#This Row],[2015:I]]-1)*100</f>
        <v>-5.5219323790688835</v>
      </c>
      <c r="AI19" s="56">
        <f>(PIB_ENC[[#This Row],[2016:II]]/PIB_ENC[[#This Row],[2015:II]]-1)*100</f>
        <v>-7.3565910479075347</v>
      </c>
      <c r="AJ19" s="56">
        <f>(PIB_ENC[[#This Row],[2016:III]]/PIB_ENC[[#This Row],[2015:III]]-1)*100</f>
        <v>-6.6093831406003556</v>
      </c>
      <c r="AK19" s="56">
        <f>(PIB_ENC[[#This Row],[2016:IV]]/PIB_ENC[[#This Row],[2015:IV]]-1)*100</f>
        <v>-3.4111017919807196</v>
      </c>
      <c r="AL19" s="56">
        <f>(PIB_ENC[[#This Row],[2017:I]]/PIB_ENC[[#This Row],[2016:I]]-1)*100</f>
        <v>1.7638938050953845</v>
      </c>
      <c r="AM19" s="56">
        <f>(PIB_ENC[[#This Row],[2017:II]]/PIB_ENC[[#This Row],[2016:II]]-1)*100</f>
        <v>4.5939795025364827</v>
      </c>
      <c r="AN19" s="56">
        <f>(PIB_ENC[[#This Row],[2017:III]]/PIB_ENC[[#This Row],[2016:III]]-1)*100</f>
        <v>6.8323369768289233</v>
      </c>
      <c r="AO19" s="56">
        <f>(PIB_ENC[[#This Row],[2017:IV]]/PIB_ENC[[#This Row],[2016:IV]]-1)*100</f>
        <v>4.8615907456236229</v>
      </c>
      <c r="AP19" s="56">
        <f>(PIB_ENC[[#This Row],[2018:I]]/PIB_ENC[[#This Row],[2017:I]]-1)*100</f>
        <v>-0.5189387047997096</v>
      </c>
      <c r="AQ19" s="56">
        <f>(PIB_ENC[[#This Row],[2018:II]]/PIB_ENC[[#This Row],[2017:II]]-1)*100</f>
        <v>1.0334220916757841</v>
      </c>
      <c r="AR19" s="56">
        <f>(PIB_ENC[[#This Row],[2018:III]]/PIB_ENC[[#This Row],[2017:III]]-1)*100</f>
        <v>5.6851575658422027</v>
      </c>
      <c r="AS19" s="56">
        <f>(PIB_ENC[[#This Row],[2018:IV]]/PIB_ENC[[#This Row],[2017:IV]]-1)*100</f>
        <v>17.802134545817939</v>
      </c>
      <c r="AT19" s="56">
        <f>(PIB_ENC[[#This Row],[2019:I]]/PIB_ENC[[#This Row],[2018:I]]-1)*100</f>
        <v>33.674450672696096</v>
      </c>
      <c r="AU19" s="56">
        <f>(PIB_ENC[[#This Row],[2019:II]]/PIB_ENC[[#This Row],[2018:II]]-1)*100</f>
        <v>34.439662552344942</v>
      </c>
      <c r="AV19" s="56">
        <f>(PIB_ENC[[#This Row],[2019:III]]/PIB_ENC[[#This Row],[2018:III]]-1)*100</f>
        <v>21.808215776705087</v>
      </c>
      <c r="AW19" s="56">
        <f>(PIB_ENC[[#This Row],[2019:IV]]/PIB_ENC[[#This Row],[2018:IV]]-1)*100</f>
        <v>-3.9194953986516512</v>
      </c>
      <c r="AX19" s="56">
        <f>(PIB_ENC[[#This Row],[2020:I]]/PIB_ENC[[#This Row],[2019:I]]-1)*100</f>
        <v>-35.937994960679845</v>
      </c>
      <c r="AY19" s="56">
        <f>(PIB_ENC[[#This Row],[2020:II]]/PIB_ENC[[#This Row],[2019:II]]-1)*100</f>
        <v>-53.945321029367108</v>
      </c>
      <c r="AZ19" s="56">
        <f>(PIB_ENC[[#This Row],[2020:III]]/PIB_ENC[[#This Row],[2019:III]]-1)*100</f>
        <v>-59.652088139083602</v>
      </c>
      <c r="BA19" s="56">
        <f>(PIB_ENC[[#This Row],[2020:IV]]/PIB_ENC[[#This Row],[2019:IV]]-1)*100</f>
        <v>-50.944493081300713</v>
      </c>
      <c r="BB19" s="56">
        <f>(PIB_ENC[[#This Row],[2021:I]]/PIB_ENC[[#This Row],[2020:I]]-1)*100</f>
        <v>-17.398211410951514</v>
      </c>
      <c r="BC19" s="56">
        <f>(PIB_ENC[[#This Row],[2021:II]]/PIB_ENC[[#This Row],[2020:II]]-1)*100</f>
        <v>32.881724857983684</v>
      </c>
      <c r="BD19" s="56">
        <f>(PIB_ENC[[#This Row],[2021:III]]/PIB_ENC[[#This Row],[2020:III]]-1)*100</f>
        <v>83.654831226002884</v>
      </c>
      <c r="BE19" s="56">
        <f>(PIB_ENC[[#This Row],[2021:IV]]/PIB_ENC[[#This Row],[2020:IV]]-1)*100</f>
        <v>96.009553062525526</v>
      </c>
      <c r="BF19" s="56">
        <f>(PIB_ENC[[#This Row],[2022:I]]/PIB_ENC[[#This Row],[2021:I]]-1)*100</f>
        <v>69.175625300187392</v>
      </c>
      <c r="BG19" s="56">
        <f>(PIB_ENC[[#This Row],[2022:II]]/PIB_ENC[[#This Row],[2021:II]]-1)*100</f>
        <v>50.522988172163011</v>
      </c>
      <c r="BH19" s="56">
        <f>(PIB_ENC[[#This Row],[2022:III]]/PIB_ENC[[#This Row],[2021:III]]-1)*100</f>
        <v>33.772439121268704</v>
      </c>
      <c r="BI19" s="56">
        <f>(PIB_ENC[[#This Row],[2022:IV]]/PIB_ENC[[#This Row],[2021:IV]]-1)*100</f>
        <v>20.03045613869816</v>
      </c>
      <c r="BJ19" s="56">
        <f>(PIB_ENC[[#This Row],[2023:I]]/PIB_ENC[[#This Row],[2022:I]]-1)*100</f>
        <v>-1.4278831912288181</v>
      </c>
      <c r="BK19" s="56">
        <f>(PIB_ENC[[#This Row],[2023:II]]/PIB_ENC[[#This Row],[2022:II]]-1)*100</f>
        <v>-11.198186144500433</v>
      </c>
      <c r="BL19" s="56">
        <f>(PIB_ENC[[#This Row],[2023:III]]/PIB_ENC[[#This Row],[2022:III]]-1)*100</f>
        <v>-15.074900607508246</v>
      </c>
      <c r="BM19" s="56">
        <f>(PIB_ENC[[#This Row],[2023:IV]]/PIB_ENC[[#This Row],[2022:IV]]-1)*100</f>
        <v>-15.763474853175063</v>
      </c>
      <c r="BN19" s="56">
        <f>(PIB_ENC[[#This Row],[2024:I]]/PIB_ENC[[#This Row],[2023:I]]-1)*100</f>
        <v>-0.87195320182694713</v>
      </c>
      <c r="BO19" s="56">
        <f>(PIB_ENC[[#This Row],[2024:II]]/PIB_ENC[[#This Row],[2023:II]]-1)*100</f>
        <v>6.9731477880604187</v>
      </c>
      <c r="BP19" s="56">
        <f>(PIB_ENC[[#This Row],[2024:III]]/PIB_ENC[[#This Row],[2023:III]]-1)*100</f>
        <v>8.3606512307836223</v>
      </c>
      <c r="BQ19" s="56">
        <f>(PIB_ENC[[#This Row],[2024:IV]]/PIB_ENC[[#This Row],[2023:IV]]-1)*100</f>
        <v>7.4611757260657274</v>
      </c>
      <c r="BR19" s="56">
        <f>(PIB_ENC[[#This Row],[2025:I]]/PIB_ENC[[#This Row],[2024:I]]-1)*100</f>
        <v>7.9568770114380571</v>
      </c>
      <c r="BS19" s="56">
        <f>(PIB_ENC[[#This Row],[2025:II]]/PIB_ENC[[#This Row],[2024:II]]-1)*100</f>
        <v>4.7523637624054205</v>
      </c>
      <c r="BT19" s="56">
        <f>(PIB_ENC[[#This Row],[2025:III]]/PIB_ENC[[#This Row],[2024:III]]-1)*100</f>
        <v>5.0771715020966557</v>
      </c>
    </row>
    <row r="20" spans="1:72" s="53" customFormat="1" ht="15" customHeight="1" x14ac:dyDescent="0.25">
      <c r="A20" s="48" t="s">
        <v>78</v>
      </c>
      <c r="B20" s="96">
        <f>(PIB_ENC[[#This Row],[2008:I]]/PIB_ENC[[#This Row],[2007:I]]-1)*100</f>
        <v>9.5701591238064552</v>
      </c>
      <c r="C20" s="96">
        <f>(PIB_ENC[[#This Row],[2008:II]]/PIB_ENC[[#This Row],[2007:II]]-1)*100</f>
        <v>0.14666491373842572</v>
      </c>
      <c r="D20" s="96">
        <f>(PIB_ENC[[#This Row],[2008:III]]/PIB_ENC[[#This Row],[2007:III]]-1)*100</f>
        <v>11.054053990752454</v>
      </c>
      <c r="E20" s="96">
        <f>(PIB_ENC[[#This Row],[2008:IV]]/PIB_ENC[[#This Row],[2007:IV]]-1)*100</f>
        <v>8.105592315618626</v>
      </c>
      <c r="F20" s="96">
        <f>(PIB_ENC[[#This Row],[2009:I]]/PIB_ENC[[#This Row],[2008:I]]-1)*100</f>
        <v>-0.65585460798200934</v>
      </c>
      <c r="G20" s="96">
        <f>(PIB_ENC[[#This Row],[2009:II]]/PIB_ENC[[#This Row],[2008:II]]-1)*100</f>
        <v>4.3494628964944715</v>
      </c>
      <c r="H20" s="96">
        <f>(PIB_ENC[[#This Row],[2009:III]]/PIB_ENC[[#This Row],[2008:III]]-1)*100</f>
        <v>1.2594638351294263</v>
      </c>
      <c r="I20" s="96">
        <f>(PIB_ENC[[#This Row],[2009:IV]]/PIB_ENC[[#This Row],[2008:IV]]-1)*100</f>
        <v>-5.4012202340371847</v>
      </c>
      <c r="J20" s="96">
        <f>(PIB_ENC[[#This Row],[2010:I]]/PIB_ENC[[#This Row],[2009:I]]-1)*100</f>
        <v>2.2192226206280807</v>
      </c>
      <c r="K20" s="96">
        <f>(PIB_ENC[[#This Row],[2010:II]]/PIB_ENC[[#This Row],[2009:II]]-1)*100</f>
        <v>3.9026810498755449</v>
      </c>
      <c r="L20" s="96">
        <f>(PIB_ENC[[#This Row],[2010:III]]/PIB_ENC[[#This Row],[2009:III]]-1)*100</f>
        <v>4.4522169705829562E-2</v>
      </c>
      <c r="M20" s="96">
        <f>(PIB_ENC[[#This Row],[2010:IV]]/PIB_ENC[[#This Row],[2009:IV]]-1)*100</f>
        <v>0.31760531359994459</v>
      </c>
      <c r="N20" s="96">
        <f>(PIB_ENC[[#This Row],[2011:I]]/PIB_ENC[[#This Row],[2010:I]]-1)*100</f>
        <v>-0.33833906632988464</v>
      </c>
      <c r="O20" s="96">
        <f>(PIB_ENC[[#This Row],[2011:II]]/PIB_ENC[[#This Row],[2010:II]]-1)*100</f>
        <v>0.78846334193820589</v>
      </c>
      <c r="P20" s="96">
        <f>(PIB_ENC[[#This Row],[2011:III]]/PIB_ENC[[#This Row],[2010:III]]-1)*100</f>
        <v>4.0365173021537526</v>
      </c>
      <c r="Q20" s="96">
        <f>(PIB_ENC[[#This Row],[2011:IV]]/PIB_ENC[[#This Row],[2010:IV]]-1)*100</f>
        <v>7.5393057889290738</v>
      </c>
      <c r="R20" s="96">
        <f>(PIB_ENC[[#This Row],[2012:I]]/PIB_ENC[[#This Row],[2011:I]]-1)*100</f>
        <v>5.2671613771453574</v>
      </c>
      <c r="S20" s="96">
        <f>(PIB_ENC[[#This Row],[2012:II]]/PIB_ENC[[#This Row],[2011:II]]-1)*100</f>
        <v>2.7692658314991014</v>
      </c>
      <c r="T20" s="96">
        <f>(PIB_ENC[[#This Row],[2012:III]]/PIB_ENC[[#This Row],[2011:III]]-1)*100</f>
        <v>1.3330092847219088</v>
      </c>
      <c r="U20" s="96">
        <f>(PIB_ENC[[#This Row],[2012:IV]]/PIB_ENC[[#This Row],[2011:IV]]-1)*100</f>
        <v>2.0942328413968037</v>
      </c>
      <c r="V20" s="96">
        <f>(PIB_ENC[[#This Row],[2013:I]]/PIB_ENC[[#This Row],[2012:I]]-1)*100</f>
        <v>3.2519072151141026</v>
      </c>
      <c r="W20" s="96">
        <f>(PIB_ENC[[#This Row],[2013:II]]/PIB_ENC[[#This Row],[2012:II]]-1)*100</f>
        <v>-0.12302512587561987</v>
      </c>
      <c r="X20" s="96">
        <f>(PIB_ENC[[#This Row],[2013:III]]/PIB_ENC[[#This Row],[2012:III]]-1)*100</f>
        <v>-0.47774092155943304</v>
      </c>
      <c r="Y20" s="96">
        <f>(PIB_ENC[[#This Row],[2013:IV]]/PIB_ENC[[#This Row],[2012:IV]]-1)*100</f>
        <v>-0.39395473585515095</v>
      </c>
      <c r="Z20" s="96">
        <f>(PIB_ENC[[#This Row],[2014:I]]/PIB_ENC[[#This Row],[2013:I]]-1)*100</f>
        <v>0.20271550252404236</v>
      </c>
      <c r="AA20" s="96">
        <f>(PIB_ENC[[#This Row],[2014:II]]/PIB_ENC[[#This Row],[2013:II]]-1)*100</f>
        <v>1.9685308490142273</v>
      </c>
      <c r="AB20" s="96">
        <f>(PIB_ENC[[#This Row],[2014:III]]/PIB_ENC[[#This Row],[2013:III]]-1)*100</f>
        <v>2.4384263026150377</v>
      </c>
      <c r="AC20" s="96">
        <f>(PIB_ENC[[#This Row],[2014:IV]]/PIB_ENC[[#This Row],[2013:IV]]-1)*100</f>
        <v>-3.5770441892513105E-3</v>
      </c>
      <c r="AD20" s="96">
        <f>(PIB_ENC[[#This Row],[2015:I]]/PIB_ENC[[#This Row],[2014:I]]-1)*100</f>
        <v>0.48178793187141356</v>
      </c>
      <c r="AE20" s="96">
        <f>(PIB_ENC[[#This Row],[2015:II]]/PIB_ENC[[#This Row],[2014:II]]-1)*100</f>
        <v>0.84135684575388225</v>
      </c>
      <c r="AF20" s="96">
        <f>(PIB_ENC[[#This Row],[2015:III]]/PIB_ENC[[#This Row],[2014:III]]-1)*100</f>
        <v>-2.9498506585137529</v>
      </c>
      <c r="AG20" s="96">
        <f>(PIB_ENC[[#This Row],[2015:IV]]/PIB_ENC[[#This Row],[2014:IV]]-1)*100</f>
        <v>1.5276954956356059</v>
      </c>
      <c r="AH20" s="96">
        <f>(PIB_ENC[[#This Row],[2016:I]]/PIB_ENC[[#This Row],[2015:I]]-1)*100</f>
        <v>2.2505213000188595</v>
      </c>
      <c r="AI20" s="96">
        <f>(PIB_ENC[[#This Row],[2016:II]]/PIB_ENC[[#This Row],[2015:II]]-1)*100</f>
        <v>1.304431729335187</v>
      </c>
      <c r="AJ20" s="96">
        <f>(PIB_ENC[[#This Row],[2016:III]]/PIB_ENC[[#This Row],[2015:III]]-1)*100</f>
        <v>7.1567649003566158</v>
      </c>
      <c r="AK20" s="96">
        <f>(PIB_ENC[[#This Row],[2016:IV]]/PIB_ENC[[#This Row],[2015:IV]]-1)*100</f>
        <v>2.7510628743956378</v>
      </c>
      <c r="AL20" s="96">
        <f>(PIB_ENC[[#This Row],[2017:I]]/PIB_ENC[[#This Row],[2016:I]]-1)*100</f>
        <v>5.179810177320765</v>
      </c>
      <c r="AM20" s="96">
        <f>(PIB_ENC[[#This Row],[2017:II]]/PIB_ENC[[#This Row],[2016:II]]-1)*100</f>
        <v>3.7557407465617754</v>
      </c>
      <c r="AN20" s="96">
        <f>(PIB_ENC[[#This Row],[2017:III]]/PIB_ENC[[#This Row],[2016:III]]-1)*100</f>
        <v>1.6116726471985476</v>
      </c>
      <c r="AO20" s="96">
        <f>(PIB_ENC[[#This Row],[2017:IV]]/PIB_ENC[[#This Row],[2016:IV]]-1)*100</f>
        <v>2.3304137654282631</v>
      </c>
      <c r="AP20" s="96">
        <f>(PIB_ENC[[#This Row],[2018:I]]/PIB_ENC[[#This Row],[2017:I]]-1)*100</f>
        <v>-1.9402343469291039</v>
      </c>
      <c r="AQ20" s="96">
        <f>(PIB_ENC[[#This Row],[2018:II]]/PIB_ENC[[#This Row],[2017:II]]-1)*100</f>
        <v>2.3100200356983347</v>
      </c>
      <c r="AR20" s="96">
        <f>(PIB_ENC[[#This Row],[2018:III]]/PIB_ENC[[#This Row],[2017:III]]-1)*100</f>
        <v>5.4636569560294834</v>
      </c>
      <c r="AS20" s="96">
        <f>(PIB_ENC[[#This Row],[2018:IV]]/PIB_ENC[[#This Row],[2017:IV]]-1)*100</f>
        <v>3.3516587677364207</v>
      </c>
      <c r="AT20" s="96">
        <f>(PIB_ENC[[#This Row],[2019:I]]/PIB_ENC[[#This Row],[2018:I]]-1)*100</f>
        <v>8.3401531505956417</v>
      </c>
      <c r="AU20" s="96">
        <f>(PIB_ENC[[#This Row],[2019:II]]/PIB_ENC[[#This Row],[2018:II]]-1)*100</f>
        <v>5.7410448423358185</v>
      </c>
      <c r="AV20" s="96">
        <f>(PIB_ENC[[#This Row],[2019:III]]/PIB_ENC[[#This Row],[2018:III]]-1)*100</f>
        <v>6.5549925719719404</v>
      </c>
      <c r="AW20" s="96">
        <f>(PIB_ENC[[#This Row],[2019:IV]]/PIB_ENC[[#This Row],[2018:IV]]-1)*100</f>
        <v>9.3501087736617805</v>
      </c>
      <c r="AX20" s="96">
        <f>(PIB_ENC[[#This Row],[2020:I]]/PIB_ENC[[#This Row],[2019:I]]-1)*100</f>
        <v>-3.5805679261200707</v>
      </c>
      <c r="AY20" s="96">
        <f>(PIB_ENC[[#This Row],[2020:II]]/PIB_ENC[[#This Row],[2019:II]]-1)*100</f>
        <v>-32.116265554046031</v>
      </c>
      <c r="AZ20" s="96">
        <f>(PIB_ENC[[#This Row],[2020:III]]/PIB_ENC[[#This Row],[2019:III]]-1)*100</f>
        <v>-25.307792454204403</v>
      </c>
      <c r="BA20" s="96">
        <f>(PIB_ENC[[#This Row],[2020:IV]]/PIB_ENC[[#This Row],[2019:IV]]-1)*100</f>
        <v>-24.01272440391238</v>
      </c>
      <c r="BB20" s="96">
        <f>(PIB_ENC[[#This Row],[2021:I]]/PIB_ENC[[#This Row],[2020:I]]-1)*100</f>
        <v>-18.729634899974499</v>
      </c>
      <c r="BC20" s="96">
        <f>(PIB_ENC[[#This Row],[2021:II]]/PIB_ENC[[#This Row],[2020:II]]-1)*100</f>
        <v>27.181194339138326</v>
      </c>
      <c r="BD20" s="96">
        <f>(PIB_ENC[[#This Row],[2021:III]]/PIB_ENC[[#This Row],[2020:III]]-1)*100</f>
        <v>11.804416343481151</v>
      </c>
      <c r="BE20" s="96">
        <f>(PIB_ENC[[#This Row],[2021:IV]]/PIB_ENC[[#This Row],[2020:IV]]-1)*100</f>
        <v>16.054420476654506</v>
      </c>
      <c r="BF20" s="96">
        <f>(PIB_ENC[[#This Row],[2022:I]]/PIB_ENC[[#This Row],[2021:I]]-1)*100</f>
        <v>16.905231600584834</v>
      </c>
      <c r="BG20" s="96">
        <f>(PIB_ENC[[#This Row],[2022:II]]/PIB_ENC[[#This Row],[2021:II]]-1)*100</f>
        <v>10.552678521514004</v>
      </c>
      <c r="BH20" s="96">
        <f>(PIB_ENC[[#This Row],[2022:III]]/PIB_ENC[[#This Row],[2021:III]]-1)*100</f>
        <v>15.511622899842848</v>
      </c>
      <c r="BI20" s="96">
        <f>(PIB_ENC[[#This Row],[2022:IV]]/PIB_ENC[[#This Row],[2021:IV]]-1)*100</f>
        <v>7.4963985431568458</v>
      </c>
      <c r="BJ20" s="96">
        <f>(PIB_ENC[[#This Row],[2023:I]]/PIB_ENC[[#This Row],[2022:I]]-1)*100</f>
        <v>6.6849924511224179</v>
      </c>
      <c r="BK20" s="96">
        <f>(PIB_ENC[[#This Row],[2023:II]]/PIB_ENC[[#This Row],[2022:II]]-1)*100</f>
        <v>2.1481174377615986</v>
      </c>
      <c r="BL20" s="96">
        <f>(PIB_ENC[[#This Row],[2023:III]]/PIB_ENC[[#This Row],[2022:III]]-1)*100</f>
        <v>1.4146163174585391</v>
      </c>
      <c r="BM20" s="96">
        <f>(PIB_ENC[[#This Row],[2023:IV]]/PIB_ENC[[#This Row],[2022:IV]]-1)*100</f>
        <v>6.075144678423583</v>
      </c>
      <c r="BN20" s="96">
        <f>(PIB_ENC[[#This Row],[2024:I]]/PIB_ENC[[#This Row],[2023:I]]-1)*100</f>
        <v>11.938248703634846</v>
      </c>
      <c r="BO20" s="96">
        <f>(PIB_ENC[[#This Row],[2024:II]]/PIB_ENC[[#This Row],[2023:II]]-1)*100</f>
        <v>7.0042695862355453</v>
      </c>
      <c r="BP20" s="96">
        <f>(PIB_ENC[[#This Row],[2024:III]]/PIB_ENC[[#This Row],[2023:III]]-1)*100</f>
        <v>3.726173578698333</v>
      </c>
      <c r="BQ20" s="96">
        <f>(PIB_ENC[[#This Row],[2024:IV]]/PIB_ENC[[#This Row],[2023:IV]]-1)*100</f>
        <v>5.612733236600298</v>
      </c>
      <c r="BR20" s="96">
        <f>(PIB_ENC[[#This Row],[2025:I]]/PIB_ENC[[#This Row],[2024:I]]-1)*100</f>
        <v>3.3447125332030314</v>
      </c>
      <c r="BS20" s="96">
        <f>(PIB_ENC[[#This Row],[2025:II]]/PIB_ENC[[#This Row],[2024:II]]-1)*100</f>
        <v>5.8556456404086799</v>
      </c>
      <c r="BT20" s="96">
        <f>(PIB_ENC[[#This Row],[2025:III]]/PIB_ENC[[#This Row],[2024:III]]-1)*100</f>
        <v>6.423142791907277</v>
      </c>
    </row>
    <row r="21" spans="1:72" ht="15" customHeight="1" x14ac:dyDescent="0.2">
      <c r="A21" s="44" t="s">
        <v>79</v>
      </c>
      <c r="B21" s="55">
        <f>(PIB_ENC[[#This Row],[2008:I]]/PIB_ENC[[#This Row],[2007:I]]-1)*100</f>
        <v>10.060578362869554</v>
      </c>
      <c r="C21" s="55">
        <f>(PIB_ENC[[#This Row],[2008:II]]/PIB_ENC[[#This Row],[2007:II]]-1)*100</f>
        <v>1.638252040065491</v>
      </c>
      <c r="D21" s="55">
        <f>(PIB_ENC[[#This Row],[2008:III]]/PIB_ENC[[#This Row],[2007:III]]-1)*100</f>
        <v>11.03412776342676</v>
      </c>
      <c r="E21" s="55">
        <f>(PIB_ENC[[#This Row],[2008:IV]]/PIB_ENC[[#This Row],[2007:IV]]-1)*100</f>
        <v>2.7186572437390311</v>
      </c>
      <c r="F21" s="55">
        <f>(PIB_ENC[[#This Row],[2009:I]]/PIB_ENC[[#This Row],[2008:I]]-1)*100</f>
        <v>-4.4151060180548818</v>
      </c>
      <c r="G21" s="55">
        <f>(PIB_ENC[[#This Row],[2009:II]]/PIB_ENC[[#This Row],[2008:II]]-1)*100</f>
        <v>-1.95013810765019</v>
      </c>
      <c r="H21" s="55">
        <f>(PIB_ENC[[#This Row],[2009:III]]/PIB_ENC[[#This Row],[2008:III]]-1)*100</f>
        <v>-11.490010979704712</v>
      </c>
      <c r="I21" s="55">
        <f>(PIB_ENC[[#This Row],[2009:IV]]/PIB_ENC[[#This Row],[2008:IV]]-1)*100</f>
        <v>-19.594283388888623</v>
      </c>
      <c r="J21" s="55">
        <f>(PIB_ENC[[#This Row],[2010:I]]/PIB_ENC[[#This Row],[2009:I]]-1)*100</f>
        <v>-3.830621841552373</v>
      </c>
      <c r="K21" s="55">
        <f>(PIB_ENC[[#This Row],[2010:II]]/PIB_ENC[[#This Row],[2009:II]]-1)*100</f>
        <v>2.8970905563570515</v>
      </c>
      <c r="L21" s="55">
        <f>(PIB_ENC[[#This Row],[2010:III]]/PIB_ENC[[#This Row],[2009:III]]-1)*100</f>
        <v>5.9005070054866993</v>
      </c>
      <c r="M21" s="55">
        <f>(PIB_ENC[[#This Row],[2010:IV]]/PIB_ENC[[#This Row],[2009:IV]]-1)*100</f>
        <v>10.180431925373611</v>
      </c>
      <c r="N21" s="55">
        <f>(PIB_ENC[[#This Row],[2011:I]]/PIB_ENC[[#This Row],[2010:I]]-1)*100</f>
        <v>6.6430777234660399</v>
      </c>
      <c r="O21" s="55">
        <f>(PIB_ENC[[#This Row],[2011:II]]/PIB_ENC[[#This Row],[2010:II]]-1)*100</f>
        <v>7.2451031967861512</v>
      </c>
      <c r="P21" s="55">
        <f>(PIB_ENC[[#This Row],[2011:III]]/PIB_ENC[[#This Row],[2010:III]]-1)*100</f>
        <v>12.399928577302077</v>
      </c>
      <c r="Q21" s="55">
        <f>(PIB_ENC[[#This Row],[2011:IV]]/PIB_ENC[[#This Row],[2010:IV]]-1)*100</f>
        <v>15.63962494723925</v>
      </c>
      <c r="R21" s="55">
        <f>(PIB_ENC[[#This Row],[2012:I]]/PIB_ENC[[#This Row],[2011:I]]-1)*100</f>
        <v>-4.2419521365287043</v>
      </c>
      <c r="S21" s="55">
        <f>(PIB_ENC[[#This Row],[2012:II]]/PIB_ENC[[#This Row],[2011:II]]-1)*100</f>
        <v>-11.531157226575983</v>
      </c>
      <c r="T21" s="55">
        <f>(PIB_ENC[[#This Row],[2012:III]]/PIB_ENC[[#This Row],[2011:III]]-1)*100</f>
        <v>-12.677285457760846</v>
      </c>
      <c r="U21" s="55">
        <f>(PIB_ENC[[#This Row],[2012:IV]]/PIB_ENC[[#This Row],[2011:IV]]-1)*100</f>
        <v>-13.840280052962195</v>
      </c>
      <c r="V21" s="55">
        <f>(PIB_ENC[[#This Row],[2013:I]]/PIB_ENC[[#This Row],[2012:I]]-1)*100</f>
        <v>2.2073070570895137</v>
      </c>
      <c r="W21" s="55">
        <f>(PIB_ENC[[#This Row],[2013:II]]/PIB_ENC[[#This Row],[2012:II]]-1)*100</f>
        <v>0.97894636305588811</v>
      </c>
      <c r="X21" s="55">
        <f>(PIB_ENC[[#This Row],[2013:III]]/PIB_ENC[[#This Row],[2012:III]]-1)*100</f>
        <v>2.4103541342400003</v>
      </c>
      <c r="Y21" s="55">
        <f>(PIB_ENC[[#This Row],[2013:IV]]/PIB_ENC[[#This Row],[2012:IV]]-1)*100</f>
        <v>-0.21879877180318585</v>
      </c>
      <c r="Z21" s="55">
        <f>(PIB_ENC[[#This Row],[2014:I]]/PIB_ENC[[#This Row],[2013:I]]-1)*100</f>
        <v>-5.2424842683101325</v>
      </c>
      <c r="AA21" s="55">
        <f>(PIB_ENC[[#This Row],[2014:II]]/PIB_ENC[[#This Row],[2013:II]]-1)*100</f>
        <v>-6.4968471486901986</v>
      </c>
      <c r="AB21" s="55">
        <f>(PIB_ENC[[#This Row],[2014:III]]/PIB_ENC[[#This Row],[2013:III]]-1)*100</f>
        <v>-0.69014139219987225</v>
      </c>
      <c r="AC21" s="55">
        <f>(PIB_ENC[[#This Row],[2014:IV]]/PIB_ENC[[#This Row],[2013:IV]]-1)*100</f>
        <v>1.6607181120645631</v>
      </c>
      <c r="AD21" s="55">
        <f>(PIB_ENC[[#This Row],[2015:I]]/PIB_ENC[[#This Row],[2014:I]]-1)*100</f>
        <v>7.5307260911353424</v>
      </c>
      <c r="AE21" s="55">
        <f>(PIB_ENC[[#This Row],[2015:II]]/PIB_ENC[[#This Row],[2014:II]]-1)*100</f>
        <v>11.819038696762441</v>
      </c>
      <c r="AF21" s="55">
        <f>(PIB_ENC[[#This Row],[2015:III]]/PIB_ENC[[#This Row],[2014:III]]-1)*100</f>
        <v>3.5917085427060069</v>
      </c>
      <c r="AG21" s="55">
        <f>(PIB_ENC[[#This Row],[2015:IV]]/PIB_ENC[[#This Row],[2014:IV]]-1)*100</f>
        <v>10.859086678668683</v>
      </c>
      <c r="AH21" s="55">
        <f>(PIB_ENC[[#This Row],[2016:I]]/PIB_ENC[[#This Row],[2015:I]]-1)*100</f>
        <v>12.997011046755391</v>
      </c>
      <c r="AI21" s="55">
        <f>(PIB_ENC[[#This Row],[2016:II]]/PIB_ENC[[#This Row],[2015:II]]-1)*100</f>
        <v>10.97989148430214</v>
      </c>
      <c r="AJ21" s="55">
        <f>(PIB_ENC[[#This Row],[2016:III]]/PIB_ENC[[#This Row],[2015:III]]-1)*100</f>
        <v>16.010280395305632</v>
      </c>
      <c r="AK21" s="55">
        <f>(PIB_ENC[[#This Row],[2016:IV]]/PIB_ENC[[#This Row],[2015:IV]]-1)*100</f>
        <v>6.2340371269335781</v>
      </c>
      <c r="AL21" s="55">
        <f>(PIB_ENC[[#This Row],[2017:I]]/PIB_ENC[[#This Row],[2016:I]]-1)*100</f>
        <v>19.249807456879854</v>
      </c>
      <c r="AM21" s="55">
        <f>(PIB_ENC[[#This Row],[2017:II]]/PIB_ENC[[#This Row],[2016:II]]-1)*100</f>
        <v>13.69768583441533</v>
      </c>
      <c r="AN21" s="55">
        <f>(PIB_ENC[[#This Row],[2017:III]]/PIB_ENC[[#This Row],[2016:III]]-1)*100</f>
        <v>5.9069430283256841</v>
      </c>
      <c r="AO21" s="55">
        <f>(PIB_ENC[[#This Row],[2017:IV]]/PIB_ENC[[#This Row],[2016:IV]]-1)*100</f>
        <v>20.157260268412223</v>
      </c>
      <c r="AP21" s="55">
        <f>(PIB_ENC[[#This Row],[2018:I]]/PIB_ENC[[#This Row],[2017:I]]-1)*100</f>
        <v>6.2367438703824662</v>
      </c>
      <c r="AQ21" s="55">
        <f>(PIB_ENC[[#This Row],[2018:II]]/PIB_ENC[[#This Row],[2017:II]]-1)*100</f>
        <v>20.002036446156389</v>
      </c>
      <c r="AR21" s="55">
        <f>(PIB_ENC[[#This Row],[2018:III]]/PIB_ENC[[#This Row],[2017:III]]-1)*100</f>
        <v>21.036354948265277</v>
      </c>
      <c r="AS21" s="55">
        <f>(PIB_ENC[[#This Row],[2018:IV]]/PIB_ENC[[#This Row],[2017:IV]]-1)*100</f>
        <v>8.6011875066736252</v>
      </c>
      <c r="AT21" s="55">
        <f>(PIB_ENC[[#This Row],[2019:I]]/PIB_ENC[[#This Row],[2018:I]]-1)*100</f>
        <v>5.6969096952225629</v>
      </c>
      <c r="AU21" s="55">
        <f>(PIB_ENC[[#This Row],[2019:II]]/PIB_ENC[[#This Row],[2018:II]]-1)*100</f>
        <v>-1.8285966015262445</v>
      </c>
      <c r="AV21" s="55">
        <f>(PIB_ENC[[#This Row],[2019:III]]/PIB_ENC[[#This Row],[2018:III]]-1)*100</f>
        <v>0.63100812824783414</v>
      </c>
      <c r="AW21" s="55">
        <f>(PIB_ENC[[#This Row],[2019:IV]]/PIB_ENC[[#This Row],[2018:IV]]-1)*100</f>
        <v>8.5241568899585118</v>
      </c>
      <c r="AX21" s="55">
        <f>(PIB_ENC[[#This Row],[2020:I]]/PIB_ENC[[#This Row],[2019:I]]-1)*100</f>
        <v>12.489309412577221</v>
      </c>
      <c r="AY21" s="55">
        <f>(PIB_ENC[[#This Row],[2020:II]]/PIB_ENC[[#This Row],[2019:II]]-1)*100</f>
        <v>-32.269149596246891</v>
      </c>
      <c r="AZ21" s="55">
        <f>(PIB_ENC[[#This Row],[2020:III]]/PIB_ENC[[#This Row],[2019:III]]-1)*100</f>
        <v>-23.072587254277042</v>
      </c>
      <c r="BA21" s="55">
        <f>(PIB_ENC[[#This Row],[2020:IV]]/PIB_ENC[[#This Row],[2019:IV]]-1)*100</f>
        <v>-24.616761266629617</v>
      </c>
      <c r="BB21" s="55">
        <f>(PIB_ENC[[#This Row],[2021:I]]/PIB_ENC[[#This Row],[2020:I]]-1)*100</f>
        <v>-31.516225216294057</v>
      </c>
      <c r="BC21" s="55">
        <f>(PIB_ENC[[#This Row],[2021:II]]/PIB_ENC[[#This Row],[2020:II]]-1)*100</f>
        <v>33.38266333375455</v>
      </c>
      <c r="BD21" s="55">
        <f>(PIB_ENC[[#This Row],[2021:III]]/PIB_ENC[[#This Row],[2020:III]]-1)*100</f>
        <v>13.755204690057043</v>
      </c>
      <c r="BE21" s="55">
        <f>(PIB_ENC[[#This Row],[2021:IV]]/PIB_ENC[[#This Row],[2020:IV]]-1)*100</f>
        <v>31.425192803551006</v>
      </c>
      <c r="BF21" s="55">
        <f>(PIB_ENC[[#This Row],[2022:I]]/PIB_ENC[[#This Row],[2021:I]]-1)*100</f>
        <v>46.602822252827593</v>
      </c>
      <c r="BG21" s="55">
        <f>(PIB_ENC[[#This Row],[2022:II]]/PIB_ENC[[#This Row],[2021:II]]-1)*100</f>
        <v>39.056711047566807</v>
      </c>
      <c r="BH21" s="55">
        <f>(PIB_ENC[[#This Row],[2022:III]]/PIB_ENC[[#This Row],[2021:III]]-1)*100</f>
        <v>47.686274899525436</v>
      </c>
      <c r="BI21" s="55">
        <f>(PIB_ENC[[#This Row],[2022:IV]]/PIB_ENC[[#This Row],[2021:IV]]-1)*100</f>
        <v>27.36759238061477</v>
      </c>
      <c r="BJ21" s="55">
        <f>(PIB_ENC[[#This Row],[2023:I]]/PIB_ENC[[#This Row],[2022:I]]-1)*100</f>
        <v>20.905773273796612</v>
      </c>
      <c r="BK21" s="55">
        <f>(PIB_ENC[[#This Row],[2023:II]]/PIB_ENC[[#This Row],[2022:II]]-1)*100</f>
        <v>9.1930295105900672</v>
      </c>
      <c r="BL21" s="55">
        <f>(PIB_ENC[[#This Row],[2023:III]]/PIB_ENC[[#This Row],[2022:III]]-1)*100</f>
        <v>5.6337888896680788</v>
      </c>
      <c r="BM21" s="55">
        <f>(PIB_ENC[[#This Row],[2023:IV]]/PIB_ENC[[#This Row],[2022:IV]]-1)*100</f>
        <v>2.3871062087409856</v>
      </c>
      <c r="BN21" s="55">
        <f>(PIB_ENC[[#This Row],[2024:I]]/PIB_ENC[[#This Row],[2023:I]]-1)*100</f>
        <v>10.15779898419753</v>
      </c>
      <c r="BO21" s="55">
        <f>(PIB_ENC[[#This Row],[2024:II]]/PIB_ENC[[#This Row],[2023:II]]-1)*100</f>
        <v>6.162285646607879</v>
      </c>
      <c r="BP21" s="55">
        <f>(PIB_ENC[[#This Row],[2024:III]]/PIB_ENC[[#This Row],[2023:III]]-1)*100</f>
        <v>5.7672218266633157</v>
      </c>
      <c r="BQ21" s="55">
        <f>(PIB_ENC[[#This Row],[2024:IV]]/PIB_ENC[[#This Row],[2023:IV]]-1)*100</f>
        <v>12.038519056193797</v>
      </c>
      <c r="BR21" s="55">
        <f>(PIB_ENC[[#This Row],[2025:I]]/PIB_ENC[[#This Row],[2024:I]]-1)*100</f>
        <v>5.6795897854518884</v>
      </c>
      <c r="BS21" s="55">
        <f>(PIB_ENC[[#This Row],[2025:II]]/PIB_ENC[[#This Row],[2024:II]]-1)*100</f>
        <v>8.3151983914452998</v>
      </c>
      <c r="BT21" s="55">
        <f>(PIB_ENC[[#This Row],[2025:III]]/PIB_ENC[[#This Row],[2024:III]]-1)*100</f>
        <v>11.836527012804643</v>
      </c>
    </row>
    <row r="22" spans="1:72" ht="15" customHeight="1" x14ac:dyDescent="0.25">
      <c r="A22" s="57" t="s">
        <v>80</v>
      </c>
      <c r="B22" s="58">
        <f>(PIB_ENC[[#This Row],[2008:I]]/PIB_ENC[[#This Row],[2007:I]]-1)*100</f>
        <v>9.6295469911107148</v>
      </c>
      <c r="C22" s="58">
        <f>(PIB_ENC[[#This Row],[2008:II]]/PIB_ENC[[#This Row],[2007:II]]-1)*100</f>
        <v>0.32851347985793922</v>
      </c>
      <c r="D22" s="58">
        <f>(PIB_ENC[[#This Row],[2008:III]]/PIB_ENC[[#This Row],[2007:III]]-1)*100</f>
        <v>11.051511004243263</v>
      </c>
      <c r="E22" s="58">
        <f>(PIB_ENC[[#This Row],[2008:IV]]/PIB_ENC[[#This Row],[2007:IV]]-1)*100</f>
        <v>7.3956289550252574</v>
      </c>
      <c r="F22" s="58">
        <f>(PIB_ENC[[#This Row],[2009:I]]/PIB_ENC[[#This Row],[2008:I]]-1)*100</f>
        <v>-1.1289719463158376</v>
      </c>
      <c r="G22" s="58">
        <f>(PIB_ENC[[#This Row],[2009:II]]/PIB_ENC[[#This Row],[2008:II]]-1)*100</f>
        <v>3.5531808784940999</v>
      </c>
      <c r="H22" s="58">
        <f>(PIB_ENC[[#This Row],[2009:III]]/PIB_ENC[[#This Row],[2008:III]]-1)*100</f>
        <v>-0.39291174869291456</v>
      </c>
      <c r="I22" s="58">
        <f>(PIB_ENC[[#This Row],[2009:IV]]/PIB_ENC[[#This Row],[2008:IV]]-1)*100</f>
        <v>-7.2227722852661103</v>
      </c>
      <c r="J22" s="58">
        <f>(PIB_ENC[[#This Row],[2010:I]]/PIB_ENC[[#This Row],[2009:I]]-1)*100</f>
        <v>1.5043195542127297</v>
      </c>
      <c r="K22" s="58">
        <f>(PIB_ENC[[#This Row],[2010:II]]/PIB_ENC[[#This Row],[2009:II]]-1)*100</f>
        <v>3.7765022380140012</v>
      </c>
      <c r="L22" s="58">
        <f>(PIB_ENC[[#This Row],[2010:III]]/PIB_ENC[[#This Row],[2009:III]]-1)*100</f>
        <v>0.70397301741613738</v>
      </c>
      <c r="M22" s="58">
        <f>(PIB_ENC[[#This Row],[2010:IV]]/PIB_ENC[[#This Row],[2009:IV]]-1)*100</f>
        <v>1.4004476691640955</v>
      </c>
      <c r="N22" s="58">
        <f>(PIB_ENC[[#This Row],[2011:I]]/PIB_ENC[[#This Row],[2010:I]]-1)*100</f>
        <v>0.43564687176695926</v>
      </c>
      <c r="O22" s="58">
        <f>(PIB_ENC[[#This Row],[2011:II]]/PIB_ENC[[#This Row],[2010:II]]-1)*100</f>
        <v>1.5460728704833171</v>
      </c>
      <c r="P22" s="58">
        <f>(PIB_ENC[[#This Row],[2011:III]]/PIB_ENC[[#This Row],[2010:III]]-1)*100</f>
        <v>5.0554832850667086</v>
      </c>
      <c r="Q22" s="58">
        <f>(PIB_ENC[[#This Row],[2011:IV]]/PIB_ENC[[#This Row],[2010:IV]]-1)*100</f>
        <v>8.5208167952659295</v>
      </c>
      <c r="R22" s="58">
        <f>(PIB_ENC[[#This Row],[2012:I]]/PIB_ENC[[#This Row],[2011:I]]-1)*100</f>
        <v>4.0942041093802839</v>
      </c>
      <c r="S22" s="58">
        <f>(PIB_ENC[[#This Row],[2012:II]]/PIB_ENC[[#This Row],[2011:II]]-1)*100</f>
        <v>0.95884755905741859</v>
      </c>
      <c r="T22" s="58">
        <f>(PIB_ENC[[#This Row],[2012:III]]/PIB_ENC[[#This Row],[2011:III]]-1)*100</f>
        <v>-0.50353306153225752</v>
      </c>
      <c r="U22" s="58">
        <f>(PIB_ENC[[#This Row],[2012:IV]]/PIB_ENC[[#This Row],[2011:IV]]-1)*100</f>
        <v>1.9800649715451257E-2</v>
      </c>
      <c r="V22" s="58">
        <f>(PIB_ENC[[#This Row],[2013:I]]/PIB_ENC[[#This Row],[2012:I]]-1)*100</f>
        <v>3.1306171978395581</v>
      </c>
      <c r="W22" s="58">
        <f>(PIB_ENC[[#This Row],[2013:II]]/PIB_ENC[[#This Row],[2012:II]]-1)*100</f>
        <v>-3.3535341286583531E-3</v>
      </c>
      <c r="X22" s="58">
        <f>(PIB_ENC[[#This Row],[2013:III]]/PIB_ENC[[#This Row],[2012:III]]-1)*100</f>
        <v>-0.12916280250298007</v>
      </c>
      <c r="Y22" s="58">
        <f>(PIB_ENC[[#This Row],[2013:IV]]/PIB_ENC[[#This Row],[2012:IV]]-1)*100</f>
        <v>-0.37457556436497619</v>
      </c>
      <c r="Z22" s="58">
        <f>(PIB_ENC[[#This Row],[2014:I]]/PIB_ENC[[#This Row],[2013:I]]-1)*100</f>
        <v>-0.41262049632044828</v>
      </c>
      <c r="AA22" s="58">
        <f>(PIB_ENC[[#This Row],[2014:II]]/PIB_ENC[[#This Row],[2013:II]]-1)*100</f>
        <v>1.0057835123408188</v>
      </c>
      <c r="AB22" s="58">
        <f>(PIB_ENC[[#This Row],[2014:III]]/PIB_ENC[[#This Row],[2013:III]]-1)*100</f>
        <v>2.0581855067987931</v>
      </c>
      <c r="AC22" s="58">
        <f>(PIB_ENC[[#This Row],[2014:IV]]/PIB_ENC[[#This Row],[2013:IV]]-1)*100</f>
        <v>0.18774973142128282</v>
      </c>
      <c r="AD22" s="58">
        <f>(PIB_ENC[[#This Row],[2015:I]]/PIB_ENC[[#This Row],[2014:I]]-1)*100</f>
        <v>1.2434826742020233</v>
      </c>
      <c r="AE22" s="58">
        <f>(PIB_ENC[[#This Row],[2015:II]]/PIB_ENC[[#This Row],[2014:II]]-1)*100</f>
        <v>2.0013326263410125</v>
      </c>
      <c r="AF22" s="58">
        <f>(PIB_ENC[[#This Row],[2015:III]]/PIB_ENC[[#This Row],[2014:III]]-1)*100</f>
        <v>-2.1722694264520115</v>
      </c>
      <c r="AG22" s="58">
        <f>(PIB_ENC[[#This Row],[2015:IV]]/PIB_ENC[[#This Row],[2014:IV]]-1)*100</f>
        <v>2.6247345241943609</v>
      </c>
      <c r="AH22" s="58">
        <f>(PIB_ENC[[#This Row],[2016:I]]/PIB_ENC[[#This Row],[2015:I]]-1)*100</f>
        <v>3.4763036915026913</v>
      </c>
      <c r="AI22" s="58">
        <f>(PIB_ENC[[#This Row],[2016:II]]/PIB_ENC[[#This Row],[2015:II]]-1)*100</f>
        <v>2.4169349622190195</v>
      </c>
      <c r="AJ22" s="58">
        <f>(PIB_ENC[[#This Row],[2016:III]]/PIB_ENC[[#This Row],[2015:III]]-1)*100</f>
        <v>8.2289768260757956</v>
      </c>
      <c r="AK22" s="58">
        <f>(PIB_ENC[[#This Row],[2016:IV]]/PIB_ENC[[#This Row],[2015:IV]]-1)*100</f>
        <v>3.1675307600388836</v>
      </c>
      <c r="AL22" s="58">
        <f>(PIB_ENC[[#This Row],[2017:I]]/PIB_ENC[[#This Row],[2016:I]]-1)*100</f>
        <v>6.8162834547789375</v>
      </c>
      <c r="AM22" s="58">
        <f>(PIB_ENC[[#This Row],[2017:II]]/PIB_ENC[[#This Row],[2016:II]]-1)*100</f>
        <v>4.9199656833784466</v>
      </c>
      <c r="AN22" s="58">
        <f>(PIB_ENC[[#This Row],[2017:III]]/PIB_ENC[[#This Row],[2016:III]]-1)*100</f>
        <v>2.0948616545847898</v>
      </c>
      <c r="AO22" s="58">
        <f>(PIB_ENC[[#This Row],[2017:IV]]/PIB_ENC[[#This Row],[2016:IV]]-1)*100</f>
        <v>4.4317751173161835</v>
      </c>
      <c r="AP22" s="58">
        <f>(PIB_ENC[[#This Row],[2018:I]]/PIB_ENC[[#This Row],[2017:I]]-1)*100</f>
        <v>-0.92323587296055942</v>
      </c>
      <c r="AQ22" s="58">
        <f>(PIB_ENC[[#This Row],[2018:II]]/PIB_ENC[[#This Row],[2017:II]]-1)*100</f>
        <v>4.4579445467222367</v>
      </c>
      <c r="AR22" s="58">
        <f>(PIB_ENC[[#This Row],[2018:III]]/PIB_ENC[[#This Row],[2017:III]]-1)*100</f>
        <v>7.3834537786423127</v>
      </c>
      <c r="AS22" s="58">
        <f>(PIB_ENC[[#This Row],[2018:IV]]/PIB_ENC[[#This Row],[2017:IV]]-1)*100</f>
        <v>4.0200714055943942</v>
      </c>
      <c r="AT22" s="58">
        <f>(PIB_ENC[[#This Row],[2019:I]]/PIB_ENC[[#This Row],[2018:I]]-1)*100</f>
        <v>8.0066266537594633</v>
      </c>
      <c r="AU22" s="58">
        <f>(PIB_ENC[[#This Row],[2019:II]]/PIB_ENC[[#This Row],[2018:II]]-1)*100</f>
        <v>4.7108786502921607</v>
      </c>
      <c r="AV22" s="58">
        <f>(PIB_ENC[[#This Row],[2019:III]]/PIB_ENC[[#This Row],[2018:III]]-1)*100</f>
        <v>5.7486448912357435</v>
      </c>
      <c r="AW22" s="58">
        <f>(PIB_ENC[[#This Row],[2019:IV]]/PIB_ENC[[#This Row],[2018:IV]]-1)*100</f>
        <v>9.2355575630725717</v>
      </c>
      <c r="AX22" s="58">
        <f>(PIB_ENC[[#This Row],[2020:I]]/PIB_ENC[[#This Row],[2019:I]]-1)*100</f>
        <v>-1.6040504390463228</v>
      </c>
      <c r="AY22" s="58">
        <f>(PIB_ENC[[#This Row],[2020:II]]/PIB_ENC[[#This Row],[2019:II]]-1)*100</f>
        <v>-32.127452401453297</v>
      </c>
      <c r="AZ22" s="58">
        <f>(PIB_ENC[[#This Row],[2020:III]]/PIB_ENC[[#This Row],[2019:III]]-1)*100</f>
        <v>-25.028718017807805</v>
      </c>
      <c r="BA22" s="58">
        <f>(PIB_ENC[[#This Row],[2020:IV]]/PIB_ENC[[#This Row],[2019:IV]]-1)*100</f>
        <v>-24.107091103259481</v>
      </c>
      <c r="BB22" s="58">
        <f>(PIB_ENC[[#This Row],[2021:I]]/PIB_ENC[[#This Row],[2020:I]]-1)*100</f>
        <v>-20.526869135028502</v>
      </c>
      <c r="BC22" s="58">
        <f>(PIB_ENC[[#This Row],[2021:II]]/PIB_ENC[[#This Row],[2020:II]]-1)*100</f>
        <v>27.933046562938756</v>
      </c>
      <c r="BD22" s="58">
        <f>(PIB_ENC[[#This Row],[2021:III]]/PIB_ENC[[#This Row],[2020:III]]-1)*100</f>
        <v>12.051159933919298</v>
      </c>
      <c r="BE22" s="58">
        <f>(PIB_ENC[[#This Row],[2021:IV]]/PIB_ENC[[#This Row],[2020:IV]]-1)*100</f>
        <v>18.041236664047844</v>
      </c>
      <c r="BF22" s="58">
        <f>(PIB_ENC[[#This Row],[2022:I]]/PIB_ENC[[#This Row],[2021:I]]-1)*100</f>
        <v>20.483596181272713</v>
      </c>
      <c r="BG22" s="58">
        <f>(PIB_ENC[[#This Row],[2022:II]]/PIB_ENC[[#This Row],[2021:II]]-1)*100</f>
        <v>14.158442635983892</v>
      </c>
      <c r="BH22" s="58">
        <f>(PIB_ENC[[#This Row],[2022:III]]/PIB_ENC[[#This Row],[2021:III]]-1)*100</f>
        <v>19.640538541245746</v>
      </c>
      <c r="BI22" s="58">
        <f>(PIB_ENC[[#This Row],[2022:IV]]/PIB_ENC[[#This Row],[2021:IV]]-1)*100</f>
        <v>10.291275495070451</v>
      </c>
      <c r="BJ22" s="58">
        <f>(PIB_ENC[[#This Row],[2023:I]]/PIB_ENC[[#This Row],[2022:I]]-1)*100</f>
        <v>8.7258152219126917</v>
      </c>
      <c r="BK22" s="58">
        <f>(PIB_ENC[[#This Row],[2023:II]]/PIB_ENC[[#This Row],[2022:II]]-1)*100</f>
        <v>3.1982254723779135</v>
      </c>
      <c r="BL22" s="58">
        <f>(PIB_ENC[[#This Row],[2023:III]]/PIB_ENC[[#This Row],[2022:III]]-1)*100</f>
        <v>2.0441274797144526</v>
      </c>
      <c r="BM22" s="58">
        <f>(PIB_ENC[[#This Row],[2023:IV]]/PIB_ENC[[#This Row],[2022:IV]]-1)*100</f>
        <v>5.4549752304177801</v>
      </c>
      <c r="BN22" s="58">
        <f>(PIB_ENC[[#This Row],[2024:I]]/PIB_ENC[[#This Row],[2023:I]]-1)*100</f>
        <v>11.665335757612837</v>
      </c>
      <c r="BO22" s="58">
        <f>(PIB_ENC[[#This Row],[2024:II]]/PIB_ENC[[#This Row],[2023:II]]-1)*100</f>
        <v>6.8731035221160752</v>
      </c>
      <c r="BP22" s="58">
        <f>(PIB_ENC[[#This Row],[2024:III]]/PIB_ENC[[#This Row],[2023:III]]-1)*100</f>
        <v>4.0378676445861128</v>
      </c>
      <c r="BQ22" s="58">
        <f>(PIB_ENC[[#This Row],[2024:IV]]/PIB_ENC[[#This Row],[2023:IV]]-1)*100</f>
        <v>6.5833350664507684</v>
      </c>
      <c r="BR22" s="58">
        <f>(PIB_ENC[[#This Row],[2025:I]]/PIB_ENC[[#This Row],[2024:I]]-1)*100</f>
        <v>3.6956037849070311</v>
      </c>
      <c r="BS22" s="58">
        <f>(PIB_ENC[[#This Row],[2025:II]]/PIB_ENC[[#This Row],[2024:II]]-1)*100</f>
        <v>6.2325559746344572</v>
      </c>
      <c r="BT22" s="58">
        <f>(PIB_ENC[[#This Row],[2025:III]]/PIB_ENC[[#This Row],[2024:III]]-1)*100</f>
        <v>7.2911770498762296</v>
      </c>
    </row>
    <row r="24" spans="1:72" ht="15" customHeight="1" x14ac:dyDescent="0.2">
      <c r="A24" s="32" t="s">
        <v>116</v>
      </c>
    </row>
    <row r="25" spans="1:72" ht="15" customHeight="1" x14ac:dyDescent="0.2">
      <c r="A25" s="32"/>
    </row>
  </sheetData>
  <pageMargins left="0.208125" right="0.70866141732283472" top="0.84937499999999999" bottom="0.74803149606299213" header="0.31496062992125984" footer="0.31496062992125984"/>
  <pageSetup paperSize="9" scale="50" orientation="portrait" r:id="rId1"/>
  <headerFooter>
    <oddHeader>&amp;C&amp;G</oddHeader>
  </headerFooter>
  <colBreaks count="2" manualBreakCount="2">
    <brk id="14" max="23" man="1"/>
    <brk id="52" max="2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30"/>
  <sheetViews>
    <sheetView showGridLines="0" view="pageLayout" zoomScaleNormal="100" workbookViewId="0">
      <selection activeCell="BJ12" sqref="BJ12"/>
    </sheetView>
  </sheetViews>
  <sheetFormatPr defaultColWidth="10" defaultRowHeight="15" customHeight="1" x14ac:dyDescent="0.25"/>
  <cols>
    <col min="1" max="1" width="33.42578125" style="4" customWidth="1"/>
    <col min="2" max="3" width="7.28515625" style="4" bestFit="1" customWidth="1"/>
    <col min="4" max="4" width="7.85546875" style="4" bestFit="1" customWidth="1"/>
    <col min="5" max="5" width="8" style="4" bestFit="1" customWidth="1"/>
    <col min="6" max="7" width="7.28515625" style="4" bestFit="1" customWidth="1"/>
    <col min="8" max="8" width="7.85546875" style="4" bestFit="1" customWidth="1"/>
    <col min="9" max="9" width="8" style="4" bestFit="1" customWidth="1"/>
    <col min="10" max="11" width="7.28515625" style="4" bestFit="1" customWidth="1"/>
    <col min="12" max="12" width="7.85546875" style="4" bestFit="1" customWidth="1"/>
    <col min="13" max="13" width="8" style="4" bestFit="1" customWidth="1"/>
    <col min="14" max="15" width="7.28515625" style="4" bestFit="1" customWidth="1"/>
    <col min="16" max="16" width="7.85546875" style="4" bestFit="1" customWidth="1"/>
    <col min="17" max="17" width="8" style="4" bestFit="1" customWidth="1"/>
    <col min="18" max="18" width="7.28515625" style="4" bestFit="1" customWidth="1"/>
    <col min="19" max="21" width="8" style="4" bestFit="1" customWidth="1"/>
    <col min="22" max="23" width="7.28515625" style="4" bestFit="1" customWidth="1"/>
    <col min="24" max="24" width="7.85546875" style="4" bestFit="1" customWidth="1"/>
    <col min="25" max="25" width="8" style="4" bestFit="1" customWidth="1"/>
    <col min="26" max="27" width="7.28515625" style="4" bestFit="1" customWidth="1"/>
    <col min="28" max="28" width="7.85546875" style="4" bestFit="1" customWidth="1"/>
    <col min="29" max="29" width="8" style="4" bestFit="1" customWidth="1"/>
    <col min="30" max="31" width="7.28515625" style="4" bestFit="1" customWidth="1"/>
    <col min="32" max="33" width="8" style="4" bestFit="1" customWidth="1"/>
    <col min="34" max="35" width="7.28515625" style="4" bestFit="1" customWidth="1"/>
    <col min="36" max="36" width="7.85546875" style="4" bestFit="1" customWidth="1"/>
    <col min="37" max="37" width="8" style="4" bestFit="1" customWidth="1"/>
    <col min="38" max="39" width="7.28515625" style="4" bestFit="1" customWidth="1"/>
    <col min="40" max="40" width="7.85546875" style="4" bestFit="1" customWidth="1"/>
    <col min="41" max="41" width="8" style="4" bestFit="1" customWidth="1"/>
    <col min="42" max="43" width="7.28515625" style="4" bestFit="1" customWidth="1"/>
    <col min="44" max="44" width="7.85546875" style="4" bestFit="1" customWidth="1"/>
    <col min="45" max="45" width="8" style="4" bestFit="1" customWidth="1"/>
    <col min="46" max="47" width="7.28515625" style="4" bestFit="1" customWidth="1"/>
    <col min="48" max="49" width="8" style="4" bestFit="1" customWidth="1"/>
    <col min="50" max="51" width="7.28515625" style="4" bestFit="1" customWidth="1"/>
    <col min="52" max="52" width="7.85546875" style="4" bestFit="1" customWidth="1"/>
    <col min="53" max="53" width="8" style="4" bestFit="1" customWidth="1"/>
    <col min="54" max="54" width="7.28515625" style="4" bestFit="1" customWidth="1"/>
    <col min="55" max="57" width="8" style="4" bestFit="1" customWidth="1"/>
    <col min="58" max="58" width="8.140625" style="4" bestFit="1" customWidth="1"/>
    <col min="59" max="59" width="8.7109375" style="4" bestFit="1" customWidth="1"/>
    <col min="60" max="60" width="9.28515625" style="4" bestFit="1" customWidth="1"/>
    <col min="61" max="61" width="9.42578125" style="4" bestFit="1" customWidth="1"/>
    <col min="62" max="62" width="8.140625" style="4" bestFit="1" customWidth="1"/>
    <col min="63" max="63" width="8.7109375" style="4" bestFit="1" customWidth="1"/>
    <col min="64" max="64" width="9.28515625" style="4" bestFit="1" customWidth="1"/>
    <col min="65" max="66" width="9.42578125" style="4" bestFit="1" customWidth="1"/>
    <col min="67" max="76" width="9.42578125" style="4" customWidth="1"/>
    <col min="77" max="16384" width="10" style="4"/>
  </cols>
  <sheetData>
    <row r="1" spans="1:76" ht="15" customHeight="1" x14ac:dyDescent="0.25">
      <c r="A1" s="5" t="s">
        <v>158</v>
      </c>
      <c r="B1" s="6"/>
      <c r="C1" s="6"/>
      <c r="D1" s="6"/>
      <c r="E1" s="6"/>
      <c r="F1" s="6"/>
      <c r="G1" s="6"/>
      <c r="H1" s="6"/>
    </row>
    <row r="2" spans="1:76" ht="15" customHeight="1" x14ac:dyDescent="0.25">
      <c r="A2" s="7" t="s">
        <v>82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8" t="s">
        <v>39</v>
      </c>
      <c r="AO2" s="8" t="s">
        <v>40</v>
      </c>
      <c r="AP2" s="8" t="s">
        <v>41</v>
      </c>
      <c r="AQ2" s="8" t="s">
        <v>42</v>
      </c>
      <c r="AR2" s="8" t="s">
        <v>43</v>
      </c>
      <c r="AS2" s="8" t="s">
        <v>44</v>
      </c>
      <c r="AT2" s="8" t="s">
        <v>45</v>
      </c>
      <c r="AU2" s="8" t="s">
        <v>46</v>
      </c>
      <c r="AV2" s="8" t="s">
        <v>47</v>
      </c>
      <c r="AW2" s="8" t="s">
        <v>48</v>
      </c>
      <c r="AX2" s="8" t="s">
        <v>49</v>
      </c>
      <c r="AY2" s="8" t="s">
        <v>50</v>
      </c>
      <c r="AZ2" s="8" t="s">
        <v>51</v>
      </c>
      <c r="BA2" s="8" t="s">
        <v>52</v>
      </c>
      <c r="BB2" s="8" t="s">
        <v>53</v>
      </c>
      <c r="BC2" s="8" t="s">
        <v>54</v>
      </c>
      <c r="BD2" s="8" t="s">
        <v>55</v>
      </c>
      <c r="BE2" s="8" t="s">
        <v>56</v>
      </c>
      <c r="BF2" s="9" t="s">
        <v>57</v>
      </c>
      <c r="BG2" s="9" t="s">
        <v>58</v>
      </c>
      <c r="BH2" s="9" t="s">
        <v>59</v>
      </c>
      <c r="BI2" s="9" t="s">
        <v>60</v>
      </c>
      <c r="BJ2" s="9" t="s">
        <v>61</v>
      </c>
      <c r="BK2" s="9" t="s">
        <v>62</v>
      </c>
      <c r="BL2" s="9" t="s">
        <v>63</v>
      </c>
      <c r="BM2" s="9" t="s">
        <v>64</v>
      </c>
      <c r="BN2" s="9" t="s">
        <v>123</v>
      </c>
      <c r="BO2" s="127" t="s">
        <v>125</v>
      </c>
      <c r="BP2" s="127" t="s">
        <v>128</v>
      </c>
      <c r="BQ2" s="128" t="s">
        <v>129</v>
      </c>
      <c r="BR2" s="132" t="s">
        <v>132</v>
      </c>
      <c r="BS2" s="132" t="s">
        <v>134</v>
      </c>
      <c r="BT2" s="132" t="s">
        <v>135</v>
      </c>
      <c r="BU2" s="132" t="s">
        <v>142</v>
      </c>
      <c r="BV2" s="132" t="s">
        <v>143</v>
      </c>
      <c r="BW2" s="132" t="s">
        <v>152</v>
      </c>
      <c r="BX2" s="132" t="s">
        <v>154</v>
      </c>
    </row>
    <row r="3" spans="1:76" ht="15" customHeight="1" x14ac:dyDescent="0.25">
      <c r="A3" s="10" t="s">
        <v>83</v>
      </c>
      <c r="B3" s="11">
        <v>25439.657667239637</v>
      </c>
      <c r="C3" s="11">
        <v>25547.242727862907</v>
      </c>
      <c r="D3" s="11">
        <v>25872.250365252869</v>
      </c>
      <c r="E3" s="11">
        <v>28787.470512276341</v>
      </c>
      <c r="F3" s="11">
        <v>27568.990066820134</v>
      </c>
      <c r="G3" s="11">
        <v>26046.910148610521</v>
      </c>
      <c r="H3" s="11">
        <v>28991.178601997726</v>
      </c>
      <c r="I3" s="11">
        <v>30107.939731738788</v>
      </c>
      <c r="J3" s="11">
        <v>27792.914213216951</v>
      </c>
      <c r="K3" s="11">
        <v>30287.287890732823</v>
      </c>
      <c r="L3" s="11">
        <v>30595.549933380033</v>
      </c>
      <c r="M3" s="11">
        <v>31445.737707406104</v>
      </c>
      <c r="N3" s="11">
        <v>27846.97636152566</v>
      </c>
      <c r="O3" s="11">
        <v>30830.25671929447</v>
      </c>
      <c r="P3" s="11">
        <v>31097.698371784405</v>
      </c>
      <c r="Q3" s="11">
        <v>31831.865408225611</v>
      </c>
      <c r="R3" s="11">
        <v>30017.354795881511</v>
      </c>
      <c r="S3" s="11">
        <v>30973.388274275749</v>
      </c>
      <c r="T3" s="11">
        <v>33260.70730761523</v>
      </c>
      <c r="U3" s="11">
        <v>35392.319801654477</v>
      </c>
      <c r="V3" s="11">
        <v>31657.489997669643</v>
      </c>
      <c r="W3" s="11">
        <v>31899.629900207365</v>
      </c>
      <c r="X3" s="11">
        <v>33133.050584437908</v>
      </c>
      <c r="Y3" s="11">
        <v>36275.24528673476</v>
      </c>
      <c r="Z3" s="11">
        <v>33825.802228259054</v>
      </c>
      <c r="AA3" s="11">
        <v>32294.842189688363</v>
      </c>
      <c r="AB3" s="11">
        <v>33939.801163409778</v>
      </c>
      <c r="AC3" s="11">
        <v>36713.342831701208</v>
      </c>
      <c r="AD3" s="11">
        <v>33525.65237253152</v>
      </c>
      <c r="AE3" s="11">
        <v>32320.171222220601</v>
      </c>
      <c r="AF3" s="11">
        <v>35353.063570580249</v>
      </c>
      <c r="AG3" s="11">
        <v>37512.218376290337</v>
      </c>
      <c r="AH3" s="11">
        <v>33835.525493007262</v>
      </c>
      <c r="AI3" s="11">
        <v>33855.262720878723</v>
      </c>
      <c r="AJ3" s="11">
        <v>35650.842573961505</v>
      </c>
      <c r="AK3" s="11">
        <v>40362.45621215253</v>
      </c>
      <c r="AL3" s="11">
        <v>37876.150184110164</v>
      </c>
      <c r="AM3" s="11">
        <v>37021.604071644993</v>
      </c>
      <c r="AN3" s="11">
        <v>38267.966292903184</v>
      </c>
      <c r="AO3" s="11">
        <v>41504.957451341645</v>
      </c>
      <c r="AP3" s="11">
        <v>42354.946359419999</v>
      </c>
      <c r="AQ3" s="11">
        <v>42316.566951874658</v>
      </c>
      <c r="AR3" s="11">
        <v>40804.133933383644</v>
      </c>
      <c r="AS3" s="11">
        <v>43710.595755321687</v>
      </c>
      <c r="AT3" s="11">
        <v>42036.405682232522</v>
      </c>
      <c r="AU3" s="11">
        <v>43548.691224514339</v>
      </c>
      <c r="AV3" s="11">
        <v>44897.58233661297</v>
      </c>
      <c r="AW3" s="11">
        <v>48003.113756640181</v>
      </c>
      <c r="AX3" s="11">
        <v>44180.528008198999</v>
      </c>
      <c r="AY3" s="11">
        <v>45550.91752860172</v>
      </c>
      <c r="AZ3" s="11">
        <v>48214.059087386049</v>
      </c>
      <c r="BA3" s="11">
        <v>54514.34637581322</v>
      </c>
      <c r="BB3" s="11">
        <v>50148.877331486838</v>
      </c>
      <c r="BC3" s="11">
        <v>36186.436148037224</v>
      </c>
      <c r="BD3" s="11">
        <v>41090.244633592934</v>
      </c>
      <c r="BE3" s="11">
        <v>46857.373886883019</v>
      </c>
      <c r="BF3" s="11">
        <v>41773.945312499607</v>
      </c>
      <c r="BG3" s="11">
        <v>46435.711382780166</v>
      </c>
      <c r="BH3" s="11">
        <v>49865.15316896078</v>
      </c>
      <c r="BI3" s="11">
        <v>57030.319135759441</v>
      </c>
      <c r="BJ3" s="11">
        <v>53944.325465098809</v>
      </c>
      <c r="BK3" s="11">
        <v>56498.383129689624</v>
      </c>
      <c r="BL3" s="11">
        <v>57206.002388447014</v>
      </c>
      <c r="BM3" s="11">
        <v>62668.366016764565</v>
      </c>
      <c r="BN3" s="11">
        <v>58294.941732983039</v>
      </c>
      <c r="BO3" s="11">
        <v>57641.87368242706</v>
      </c>
      <c r="BP3" s="11">
        <v>60918.615322219521</v>
      </c>
      <c r="BQ3" s="11">
        <v>64722.017262370369</v>
      </c>
      <c r="BR3" s="11">
        <v>64250.151301726772</v>
      </c>
      <c r="BS3" s="11">
        <v>63210.40969065504</v>
      </c>
      <c r="BT3" s="11">
        <v>63491.992695892404</v>
      </c>
      <c r="BU3" s="11">
        <v>73267.604771468541</v>
      </c>
      <c r="BV3" s="11">
        <v>67351.894586607406</v>
      </c>
      <c r="BW3" s="11">
        <v>67520.620900920927</v>
      </c>
      <c r="BX3" s="11">
        <v>68637.261273568918</v>
      </c>
    </row>
    <row r="4" spans="1:76" ht="15" customHeight="1" x14ac:dyDescent="0.25">
      <c r="A4" s="12" t="s">
        <v>84</v>
      </c>
      <c r="B4" s="13">
        <v>20277.430396594471</v>
      </c>
      <c r="C4" s="13">
        <v>20013.68432813455</v>
      </c>
      <c r="D4" s="13">
        <v>19417.725625157695</v>
      </c>
      <c r="E4" s="13">
        <v>20858.362718033688</v>
      </c>
      <c r="F4" s="13">
        <v>21757.373896987698</v>
      </c>
      <c r="G4" s="13">
        <v>20001.437867837121</v>
      </c>
      <c r="H4" s="13">
        <v>21567.87887536758</v>
      </c>
      <c r="I4" s="13">
        <v>22609.602358781671</v>
      </c>
      <c r="J4" s="13">
        <v>21800.423690764615</v>
      </c>
      <c r="K4" s="13">
        <v>23332.052810062029</v>
      </c>
      <c r="L4" s="13">
        <v>23263.45577581551</v>
      </c>
      <c r="M4" s="13">
        <v>22627.940848772563</v>
      </c>
      <c r="N4" s="13">
        <v>21544.539311495722</v>
      </c>
      <c r="O4" s="13">
        <v>23524.886516842831</v>
      </c>
      <c r="P4" s="13">
        <v>23271.143730691914</v>
      </c>
      <c r="Q4" s="13">
        <v>23193.560406698682</v>
      </c>
      <c r="R4" s="13">
        <v>22565.400417536795</v>
      </c>
      <c r="S4" s="13">
        <v>23293.633499034735</v>
      </c>
      <c r="T4" s="13">
        <v>25348.035716957271</v>
      </c>
      <c r="U4" s="13">
        <v>26168.308523617325</v>
      </c>
      <c r="V4" s="13">
        <v>24829.892277245795</v>
      </c>
      <c r="W4" s="13">
        <v>24613.069115074039</v>
      </c>
      <c r="X4" s="13">
        <v>25902.501544667983</v>
      </c>
      <c r="Y4" s="13">
        <v>27045.091783878222</v>
      </c>
      <c r="Z4" s="13">
        <v>26675.411600048392</v>
      </c>
      <c r="AA4" s="13">
        <v>24662.029371890454</v>
      </c>
      <c r="AB4" s="13">
        <v>26773.659905507931</v>
      </c>
      <c r="AC4" s="13">
        <v>27058.553184275966</v>
      </c>
      <c r="AD4" s="13">
        <v>25676.512490752157</v>
      </c>
      <c r="AE4" s="13">
        <v>24145.741698948099</v>
      </c>
      <c r="AF4" s="13">
        <v>27154.718230533654</v>
      </c>
      <c r="AG4" s="13">
        <v>28175.934610005475</v>
      </c>
      <c r="AH4" s="13">
        <v>25712.691527214607</v>
      </c>
      <c r="AI4" s="13">
        <v>25196.075749180029</v>
      </c>
      <c r="AJ4" s="13">
        <v>27694.292401833594</v>
      </c>
      <c r="AK4" s="13">
        <v>29867.629321771794</v>
      </c>
      <c r="AL4" s="13">
        <v>29172.222922171968</v>
      </c>
      <c r="AM4" s="13">
        <v>28279.616951741631</v>
      </c>
      <c r="AN4" s="13">
        <v>29588.768411571316</v>
      </c>
      <c r="AO4" s="13">
        <v>31060.105714515066</v>
      </c>
      <c r="AP4" s="13">
        <v>34431.885550709063</v>
      </c>
      <c r="AQ4" s="13">
        <v>34022.752988409185</v>
      </c>
      <c r="AR4" s="13">
        <v>31966.266147214963</v>
      </c>
      <c r="AS4" s="13">
        <v>34066.199313666781</v>
      </c>
      <c r="AT4" s="13">
        <v>33735.159767810488</v>
      </c>
      <c r="AU4" s="13">
        <v>34434.915043708839</v>
      </c>
      <c r="AV4" s="13">
        <v>35583.246679732998</v>
      </c>
      <c r="AW4" s="13">
        <v>37388.972508747691</v>
      </c>
      <c r="AX4" s="13">
        <v>34345.576634617377</v>
      </c>
      <c r="AY4" s="13">
        <v>35091.560585284082</v>
      </c>
      <c r="AZ4" s="13">
        <v>37520.41093368829</v>
      </c>
      <c r="BA4" s="13">
        <v>41548.149846410255</v>
      </c>
      <c r="BB4" s="13">
        <v>40275.201414973148</v>
      </c>
      <c r="BC4" s="13">
        <v>25477.014341327314</v>
      </c>
      <c r="BD4" s="13">
        <v>29710.659284461959</v>
      </c>
      <c r="BE4" s="13">
        <v>33454.188959237588</v>
      </c>
      <c r="BF4" s="13">
        <v>29821.909991608583</v>
      </c>
      <c r="BG4" s="13">
        <v>33866.955822144024</v>
      </c>
      <c r="BH4" s="13">
        <v>37424.625378743229</v>
      </c>
      <c r="BI4" s="13">
        <v>43137.777807504157</v>
      </c>
      <c r="BJ4" s="13">
        <v>42180.92817086586</v>
      </c>
      <c r="BK4" s="13">
        <v>43854.542426175729</v>
      </c>
      <c r="BL4" s="13">
        <v>44073.790659165905</v>
      </c>
      <c r="BM4" s="13">
        <v>47509.637743792518</v>
      </c>
      <c r="BN4" s="13">
        <v>45059.268879569077</v>
      </c>
      <c r="BO4" s="13">
        <v>43869.223243971304</v>
      </c>
      <c r="BP4" s="13">
        <v>46584.748951715737</v>
      </c>
      <c r="BQ4" s="13">
        <v>48560.812924743877</v>
      </c>
      <c r="BR4" s="13">
        <v>50115.032330540023</v>
      </c>
      <c r="BS4" s="13">
        <v>47447.932494805049</v>
      </c>
      <c r="BT4" s="13">
        <v>49447.96690035989</v>
      </c>
      <c r="BU4" s="13">
        <v>55844.445386214298</v>
      </c>
      <c r="BV4" s="13">
        <v>52945.252034891222</v>
      </c>
      <c r="BW4" s="13">
        <v>50409.706707589634</v>
      </c>
      <c r="BX4" s="13">
        <v>52874.204186445633</v>
      </c>
    </row>
    <row r="5" spans="1:76" ht="15" customHeight="1" x14ac:dyDescent="0.25">
      <c r="A5" s="84" t="s">
        <v>131</v>
      </c>
      <c r="B5" s="14">
        <v>5162.2272706451658</v>
      </c>
      <c r="C5" s="14">
        <v>5533.5583997283547</v>
      </c>
      <c r="D5" s="14">
        <v>6454.5247400951703</v>
      </c>
      <c r="E5" s="14">
        <v>7929.1077942426537</v>
      </c>
      <c r="F5" s="14">
        <v>5811.616169832434</v>
      </c>
      <c r="G5" s="14">
        <v>6045.4722807734024</v>
      </c>
      <c r="H5" s="14">
        <v>7423.2997266301454</v>
      </c>
      <c r="I5" s="14">
        <v>7498.3373729571167</v>
      </c>
      <c r="J5" s="14">
        <v>5992.4905224523327</v>
      </c>
      <c r="K5" s="14">
        <v>6955.2350806707973</v>
      </c>
      <c r="L5" s="14">
        <v>7332.0941575645256</v>
      </c>
      <c r="M5" s="14">
        <v>8817.7968586335428</v>
      </c>
      <c r="N5" s="14">
        <v>6302.4370500299374</v>
      </c>
      <c r="O5" s="14">
        <v>7305.3702024516379</v>
      </c>
      <c r="P5" s="14">
        <v>7826.5546410924917</v>
      </c>
      <c r="Q5" s="14">
        <v>8638.3050015269291</v>
      </c>
      <c r="R5" s="14">
        <v>7451.9543783447134</v>
      </c>
      <c r="S5" s="14">
        <v>7679.7547752410146</v>
      </c>
      <c r="T5" s="14">
        <v>7912.6715906579611</v>
      </c>
      <c r="U5" s="14">
        <v>9224.0112780371583</v>
      </c>
      <c r="V5" s="14">
        <v>6827.5977204238498</v>
      </c>
      <c r="W5" s="14">
        <v>7286.5607851333243</v>
      </c>
      <c r="X5" s="14">
        <v>7230.549039769925</v>
      </c>
      <c r="Y5" s="14">
        <v>9230.1535028565377</v>
      </c>
      <c r="Z5" s="14">
        <v>7150.3906282106609</v>
      </c>
      <c r="AA5" s="14">
        <v>7632.8128177979079</v>
      </c>
      <c r="AB5" s="14">
        <v>7166.1412579018488</v>
      </c>
      <c r="AC5" s="14">
        <v>9654.7896474252357</v>
      </c>
      <c r="AD5" s="14">
        <v>7849.1398817793643</v>
      </c>
      <c r="AE5" s="14">
        <v>8174.4295232725017</v>
      </c>
      <c r="AF5" s="14">
        <v>8198.3453400465969</v>
      </c>
      <c r="AG5" s="14">
        <v>9336.2837662848651</v>
      </c>
      <c r="AH5" s="14">
        <v>8122.8339657926599</v>
      </c>
      <c r="AI5" s="14">
        <v>8659.1869716986912</v>
      </c>
      <c r="AJ5" s="14">
        <v>7956.550172127907</v>
      </c>
      <c r="AK5" s="14">
        <v>10494.826890380742</v>
      </c>
      <c r="AL5" s="14">
        <v>8703.9272619381973</v>
      </c>
      <c r="AM5" s="14">
        <v>8741.9871199033587</v>
      </c>
      <c r="AN5" s="14">
        <v>8679.197881331871</v>
      </c>
      <c r="AO5" s="14">
        <v>10444.851736826573</v>
      </c>
      <c r="AP5" s="14">
        <v>7923.0608087109431</v>
      </c>
      <c r="AQ5" s="14">
        <v>8293.8139634654744</v>
      </c>
      <c r="AR5" s="14">
        <v>8837.8677861686774</v>
      </c>
      <c r="AS5" s="14">
        <v>9644.3964416549043</v>
      </c>
      <c r="AT5" s="14">
        <v>8301.2459144220356</v>
      </c>
      <c r="AU5" s="14">
        <v>9113.7761808055056</v>
      </c>
      <c r="AV5" s="14">
        <v>9314.3356568799718</v>
      </c>
      <c r="AW5" s="14">
        <v>10614.14124789249</v>
      </c>
      <c r="AX5" s="14">
        <v>9834.9513735816254</v>
      </c>
      <c r="AY5" s="14">
        <v>10459.35694331764</v>
      </c>
      <c r="AZ5" s="14">
        <v>10693.648153697761</v>
      </c>
      <c r="BA5" s="14">
        <v>12966.196529402972</v>
      </c>
      <c r="BB5" s="14">
        <v>9873.67591651369</v>
      </c>
      <c r="BC5" s="14">
        <v>10709.421806709908</v>
      </c>
      <c r="BD5" s="14">
        <v>11379.58534913097</v>
      </c>
      <c r="BE5" s="14">
        <v>13403.184927645436</v>
      </c>
      <c r="BF5" s="14">
        <v>11952.03532089102</v>
      </c>
      <c r="BG5" s="14">
        <v>12568.755560636142</v>
      </c>
      <c r="BH5" s="14">
        <v>12440.527790217548</v>
      </c>
      <c r="BI5" s="14">
        <v>13892.541328255285</v>
      </c>
      <c r="BJ5" s="14">
        <v>11763.397294232944</v>
      </c>
      <c r="BK5" s="14">
        <v>12643.840703513895</v>
      </c>
      <c r="BL5" s="14">
        <v>13132.211729281116</v>
      </c>
      <c r="BM5" s="14">
        <v>15158.728272972043</v>
      </c>
      <c r="BN5" s="14">
        <v>13235.672853413962</v>
      </c>
      <c r="BO5" s="14">
        <v>13772.650438455759</v>
      </c>
      <c r="BP5" s="14">
        <v>14333.866370503785</v>
      </c>
      <c r="BQ5" s="14">
        <v>16161.204337626494</v>
      </c>
      <c r="BR5" s="14">
        <v>14135.118971186746</v>
      </c>
      <c r="BS5" s="14">
        <v>15762.477195849997</v>
      </c>
      <c r="BT5" s="14">
        <v>14044.025795532509</v>
      </c>
      <c r="BU5" s="14">
        <v>17423.159385254239</v>
      </c>
      <c r="BV5" s="14">
        <v>14406.64255171619</v>
      </c>
      <c r="BW5" s="14">
        <v>17110.914193331293</v>
      </c>
      <c r="BX5" s="14">
        <v>15763.057087123289</v>
      </c>
    </row>
    <row r="6" spans="1:76" ht="15" customHeight="1" x14ac:dyDescent="0.25">
      <c r="A6" s="4" t="s">
        <v>85</v>
      </c>
      <c r="B6" s="13">
        <v>13339.86535121841</v>
      </c>
      <c r="C6" s="13">
        <v>16902.143526683729</v>
      </c>
      <c r="D6" s="13">
        <v>15655.566938063468</v>
      </c>
      <c r="E6" s="13">
        <v>16966.077087691992</v>
      </c>
      <c r="F6" s="13">
        <v>12851.987978158433</v>
      </c>
      <c r="G6" s="13">
        <v>15303.758266353872</v>
      </c>
      <c r="H6" s="13">
        <v>17552.249066403383</v>
      </c>
      <c r="I6" s="13">
        <v>22107.027889081575</v>
      </c>
      <c r="J6" s="13">
        <v>17694.684750769309</v>
      </c>
      <c r="K6" s="13">
        <v>14626.909151652724</v>
      </c>
      <c r="L6" s="13">
        <v>14551.926582552993</v>
      </c>
      <c r="M6" s="13">
        <v>14444.095413416782</v>
      </c>
      <c r="N6" s="13">
        <v>16257.864599628072</v>
      </c>
      <c r="O6" s="13">
        <v>17342.291816836372</v>
      </c>
      <c r="P6" s="13">
        <v>16544.037470351235</v>
      </c>
      <c r="Q6" s="13">
        <v>18173.476772329828</v>
      </c>
      <c r="R6" s="13">
        <v>17102.275511908378</v>
      </c>
      <c r="S6" s="13">
        <v>21050.327268943809</v>
      </c>
      <c r="T6" s="13">
        <v>17533.155288509621</v>
      </c>
      <c r="U6" s="13">
        <v>17190.488070866209</v>
      </c>
      <c r="V6" s="13">
        <v>14119.257459049903</v>
      </c>
      <c r="W6" s="13">
        <v>14296.654291284402</v>
      </c>
      <c r="X6" s="13">
        <v>15649.71266803835</v>
      </c>
      <c r="Y6" s="13">
        <v>14068.348103440811</v>
      </c>
      <c r="Z6" s="13">
        <v>10553.712389922242</v>
      </c>
      <c r="AA6" s="13">
        <v>14180.109170992895</v>
      </c>
      <c r="AB6" s="13">
        <v>12103.37220856253</v>
      </c>
      <c r="AC6" s="13">
        <v>13705.38875971388</v>
      </c>
      <c r="AD6" s="13">
        <v>13081.885310987424</v>
      </c>
      <c r="AE6" s="13">
        <v>15714.278714927621</v>
      </c>
      <c r="AF6" s="13">
        <v>17393.344496758527</v>
      </c>
      <c r="AG6" s="13">
        <v>13146.863652559916</v>
      </c>
      <c r="AH6" s="13">
        <v>13370.095824105079</v>
      </c>
      <c r="AI6" s="13">
        <v>15752.96194155864</v>
      </c>
      <c r="AJ6" s="13">
        <v>9649.7627151035122</v>
      </c>
      <c r="AK6" s="13">
        <v>11847.703519232724</v>
      </c>
      <c r="AL6" s="13">
        <v>9390.6036815527004</v>
      </c>
      <c r="AM6" s="13">
        <v>14045.126138822041</v>
      </c>
      <c r="AN6" s="13">
        <v>16031.239980275917</v>
      </c>
      <c r="AO6" s="13">
        <v>13189.740199349348</v>
      </c>
      <c r="AP6" s="13">
        <v>10934.427055903756</v>
      </c>
      <c r="AQ6" s="13">
        <v>14396.947404931918</v>
      </c>
      <c r="AR6" s="13">
        <v>15949.203161933936</v>
      </c>
      <c r="AS6" s="13">
        <v>15908.658377230378</v>
      </c>
      <c r="AT6" s="13">
        <v>9121.0846521341573</v>
      </c>
      <c r="AU6" s="13">
        <v>15568.792189089592</v>
      </c>
      <c r="AV6" s="13">
        <v>18035.537621670166</v>
      </c>
      <c r="AW6" s="13">
        <v>13892.290537106062</v>
      </c>
      <c r="AX6" s="13">
        <v>10945.580165292915</v>
      </c>
      <c r="AY6" s="13">
        <v>14583.570917182229</v>
      </c>
      <c r="AZ6" s="13">
        <v>15925.311154488321</v>
      </c>
      <c r="BA6" s="13">
        <v>10524.354763036516</v>
      </c>
      <c r="BB6" s="13">
        <v>7527.5018883639677</v>
      </c>
      <c r="BC6" s="13">
        <v>12972.967706418802</v>
      </c>
      <c r="BD6" s="13">
        <v>16242.754105609944</v>
      </c>
      <c r="BE6" s="13">
        <v>14322.381299607263</v>
      </c>
      <c r="BF6" s="13">
        <v>13838.132901095338</v>
      </c>
      <c r="BG6" s="13">
        <v>14402.659305062638</v>
      </c>
      <c r="BH6" s="13">
        <v>13421.330211433418</v>
      </c>
      <c r="BI6" s="13">
        <v>11414.533582408594</v>
      </c>
      <c r="BJ6" s="13">
        <v>8078.7291371486453</v>
      </c>
      <c r="BK6" s="13">
        <v>12734.720739074357</v>
      </c>
      <c r="BL6" s="13">
        <v>17262.680124575603</v>
      </c>
      <c r="BM6" s="13">
        <v>13477.861999201383</v>
      </c>
      <c r="BN6" s="13">
        <v>12731.994968032763</v>
      </c>
      <c r="BO6" s="13">
        <v>12944.871953273256</v>
      </c>
      <c r="BP6" s="13">
        <v>18223.850103318757</v>
      </c>
      <c r="BQ6" s="13">
        <v>11492.386975375239</v>
      </c>
      <c r="BR6" s="13">
        <v>10130.531682639292</v>
      </c>
      <c r="BS6" s="13">
        <v>13669.439540237401</v>
      </c>
      <c r="BT6" s="13">
        <v>13616.269653628249</v>
      </c>
      <c r="BU6" s="13">
        <v>8110.569489348577</v>
      </c>
      <c r="BV6" s="13">
        <v>9763.2014449577782</v>
      </c>
      <c r="BW6" s="13">
        <v>13349.211975125587</v>
      </c>
      <c r="BX6" s="13">
        <v>19456.410774767646</v>
      </c>
    </row>
    <row r="7" spans="1:76" ht="15" customHeight="1" x14ac:dyDescent="0.25">
      <c r="A7" s="15" t="s">
        <v>86</v>
      </c>
      <c r="B7" s="14">
        <v>10660.342043197114</v>
      </c>
      <c r="C7" s="14">
        <v>11510.721001397726</v>
      </c>
      <c r="D7" s="14">
        <v>9993.6043332922891</v>
      </c>
      <c r="E7" s="14">
        <v>12712.079351854252</v>
      </c>
      <c r="F7" s="14">
        <v>13166.191209936638</v>
      </c>
      <c r="G7" s="14">
        <v>12642.501278447478</v>
      </c>
      <c r="H7" s="14">
        <v>12197.100617289529</v>
      </c>
      <c r="I7" s="14">
        <v>12691.014995672402</v>
      </c>
      <c r="J7" s="14">
        <v>10347.42989891511</v>
      </c>
      <c r="K7" s="14">
        <v>10703.788431023797</v>
      </c>
      <c r="L7" s="14">
        <v>10963.971309774601</v>
      </c>
      <c r="M7" s="14">
        <v>11034.08153890352</v>
      </c>
      <c r="N7" s="14">
        <v>10681.198469027446</v>
      </c>
      <c r="O7" s="14">
        <v>10851.555248686738</v>
      </c>
      <c r="P7" s="14">
        <v>12064.731727617531</v>
      </c>
      <c r="Q7" s="14">
        <v>12422.692732325229</v>
      </c>
      <c r="R7" s="14">
        <v>11834.281838426828</v>
      </c>
      <c r="S7" s="14">
        <v>12056.991350754057</v>
      </c>
      <c r="T7" s="14">
        <v>14326.269255072199</v>
      </c>
      <c r="U7" s="14">
        <v>15125.990948356517</v>
      </c>
      <c r="V7" s="14">
        <v>14917.964295189266</v>
      </c>
      <c r="W7" s="14">
        <v>15553.139026318977</v>
      </c>
      <c r="X7" s="14">
        <v>16070.654570036417</v>
      </c>
      <c r="Y7" s="14">
        <v>15323.578931598046</v>
      </c>
      <c r="Z7" s="14">
        <v>15402.55179272743</v>
      </c>
      <c r="AA7" s="14">
        <v>15290.243985115672</v>
      </c>
      <c r="AB7" s="14">
        <v>15979.459430426219</v>
      </c>
      <c r="AC7" s="14">
        <v>16561.138922311609</v>
      </c>
      <c r="AD7" s="14">
        <v>15450.943972708379</v>
      </c>
      <c r="AE7" s="14">
        <v>14414.135516640388</v>
      </c>
      <c r="AF7" s="14">
        <v>13884.727713608399</v>
      </c>
      <c r="AG7" s="14">
        <v>19404.913711469355</v>
      </c>
      <c r="AH7" s="14">
        <v>18360.195594954279</v>
      </c>
      <c r="AI7" s="14">
        <v>16623.171786061645</v>
      </c>
      <c r="AJ7" s="14">
        <v>17952.856072220526</v>
      </c>
      <c r="AK7" s="14">
        <v>18602.340546763546</v>
      </c>
      <c r="AL7" s="14">
        <v>20262.251320133259</v>
      </c>
      <c r="AM7" s="14">
        <v>17036.392034996712</v>
      </c>
      <c r="AN7" s="14">
        <v>17979.438105186324</v>
      </c>
      <c r="AO7" s="14">
        <v>21198.896539683705</v>
      </c>
      <c r="AP7" s="14">
        <v>22327.322113706814</v>
      </c>
      <c r="AQ7" s="14">
        <v>17221.451524993201</v>
      </c>
      <c r="AR7" s="14">
        <v>19469.976206705269</v>
      </c>
      <c r="AS7" s="14">
        <v>23139.594154594717</v>
      </c>
      <c r="AT7" s="14">
        <v>24624.77470606564</v>
      </c>
      <c r="AU7" s="14">
        <v>22324.277530272251</v>
      </c>
      <c r="AV7" s="14">
        <v>21509.795220493535</v>
      </c>
      <c r="AW7" s="14">
        <v>26018.786543168568</v>
      </c>
      <c r="AX7" s="14">
        <v>26280.603912370363</v>
      </c>
      <c r="AY7" s="14">
        <v>24063.448095214269</v>
      </c>
      <c r="AZ7" s="14">
        <v>24124.471525078508</v>
      </c>
      <c r="BA7" s="14">
        <v>29136.592467336854</v>
      </c>
      <c r="BB7" s="14">
        <v>25789.095512460484</v>
      </c>
      <c r="BC7" s="14">
        <v>5778.0152820877602</v>
      </c>
      <c r="BD7" s="14">
        <v>5408.9261685308002</v>
      </c>
      <c r="BE7" s="14">
        <v>7621.183036920952</v>
      </c>
      <c r="BF7" s="14">
        <v>8264.6834734572567</v>
      </c>
      <c r="BG7" s="14">
        <v>9588.5682425821578</v>
      </c>
      <c r="BH7" s="14">
        <v>11471.366012210294</v>
      </c>
      <c r="BI7" s="14">
        <v>16292.618271750292</v>
      </c>
      <c r="BJ7" s="14">
        <v>20509.318902580308</v>
      </c>
      <c r="BK7" s="14">
        <v>21042.299253883786</v>
      </c>
      <c r="BL7" s="14">
        <v>24332.773453701167</v>
      </c>
      <c r="BM7" s="14">
        <v>25266.411389834739</v>
      </c>
      <c r="BN7" s="14">
        <v>27511.530218075037</v>
      </c>
      <c r="BO7" s="14">
        <v>21990.502921178671</v>
      </c>
      <c r="BP7" s="14">
        <v>23480.842626285943</v>
      </c>
      <c r="BQ7" s="14">
        <v>27171.709234460348</v>
      </c>
      <c r="BR7" s="14">
        <v>31989.800532481011</v>
      </c>
      <c r="BS7" s="14">
        <v>26727.637516545808</v>
      </c>
      <c r="BT7" s="14">
        <v>27660.377208569636</v>
      </c>
      <c r="BU7" s="14">
        <v>31674.681949601301</v>
      </c>
      <c r="BV7" s="14">
        <v>33238.56731715284</v>
      </c>
      <c r="BW7" s="14">
        <v>30094.521663961932</v>
      </c>
      <c r="BX7" s="14">
        <v>28773.363114590207</v>
      </c>
    </row>
    <row r="8" spans="1:76" ht="15" customHeight="1" x14ac:dyDescent="0.25">
      <c r="A8" s="12" t="s">
        <v>87</v>
      </c>
      <c r="B8" s="13">
        <v>657.33980926071445</v>
      </c>
      <c r="C8" s="13">
        <v>630.94586613152285</v>
      </c>
      <c r="D8" s="13">
        <v>380.64781224612909</v>
      </c>
      <c r="E8" s="13">
        <v>552.97700393298555</v>
      </c>
      <c r="F8" s="13">
        <v>738.48888232578486</v>
      </c>
      <c r="G8" s="13">
        <v>659.1167560353681</v>
      </c>
      <c r="H8" s="13">
        <v>927.70201080449988</v>
      </c>
      <c r="I8" s="13">
        <v>763.32209539613336</v>
      </c>
      <c r="J8" s="13">
        <v>450.95961597658066</v>
      </c>
      <c r="K8" s="13">
        <v>698.97898678383456</v>
      </c>
      <c r="L8" s="13">
        <v>841.98162215300397</v>
      </c>
      <c r="M8" s="13">
        <v>852.37666388885782</v>
      </c>
      <c r="N8" s="13">
        <v>773.81915462801123</v>
      </c>
      <c r="O8" s="13">
        <v>1197.8672864787</v>
      </c>
      <c r="P8" s="13">
        <v>664.45627570408578</v>
      </c>
      <c r="Q8" s="13">
        <v>1485.0724046335465</v>
      </c>
      <c r="R8" s="13">
        <v>1223.779434868788</v>
      </c>
      <c r="S8" s="13">
        <v>1358.1120807930688</v>
      </c>
      <c r="T8" s="13">
        <v>1175.0760558524528</v>
      </c>
      <c r="U8" s="13">
        <v>1578.8572439020759</v>
      </c>
      <c r="V8" s="13">
        <v>982.81004629994777</v>
      </c>
      <c r="W8" s="13">
        <v>1564.0162644439729</v>
      </c>
      <c r="X8" s="13">
        <v>1462.3264399284769</v>
      </c>
      <c r="Y8" s="13">
        <v>959.09676452395729</v>
      </c>
      <c r="Z8" s="13">
        <v>780.14104841778476</v>
      </c>
      <c r="AA8" s="13">
        <v>1677.048364757776</v>
      </c>
      <c r="AB8" s="13">
        <v>1878.5810900744425</v>
      </c>
      <c r="AC8" s="13">
        <v>1684.1593137897476</v>
      </c>
      <c r="AD8" s="13">
        <v>1428.1307497562407</v>
      </c>
      <c r="AE8" s="13">
        <v>1074.5020156065757</v>
      </c>
      <c r="AF8" s="13">
        <v>1917.1292941658</v>
      </c>
      <c r="AG8" s="13">
        <v>2961.88395621568</v>
      </c>
      <c r="AH8" s="13">
        <v>3476.8229484167905</v>
      </c>
      <c r="AI8" s="13">
        <v>3919.9896953298421</v>
      </c>
      <c r="AJ8" s="13">
        <v>3550.8788951407064</v>
      </c>
      <c r="AK8" s="13">
        <v>4237.1334611126631</v>
      </c>
      <c r="AL8" s="13">
        <v>4196.5332624588918</v>
      </c>
      <c r="AM8" s="13">
        <v>3645.394036633511</v>
      </c>
      <c r="AN8" s="13">
        <v>3535.3741688261193</v>
      </c>
      <c r="AO8" s="13">
        <v>4129.1305320814772</v>
      </c>
      <c r="AP8" s="13">
        <v>4381.8144050578458</v>
      </c>
      <c r="AQ8" s="13">
        <v>3999.4670614431316</v>
      </c>
      <c r="AR8" s="13">
        <v>3992.2770452791697</v>
      </c>
      <c r="AS8" s="13">
        <v>5782.6164882198582</v>
      </c>
      <c r="AT8" s="13">
        <v>6055.772823645113</v>
      </c>
      <c r="AU8" s="13">
        <v>6085.2058459433374</v>
      </c>
      <c r="AV8" s="13">
        <v>6214.4808034021971</v>
      </c>
      <c r="AW8" s="13">
        <v>6958.7695270093509</v>
      </c>
      <c r="AX8" s="13">
        <v>6316.7301537150979</v>
      </c>
      <c r="AY8" s="13">
        <v>6463.6137358925325</v>
      </c>
      <c r="AZ8" s="13">
        <v>5810.8467274101795</v>
      </c>
      <c r="BA8" s="13">
        <v>7181.9993829821906</v>
      </c>
      <c r="BB8" s="13">
        <v>5163.8553139756468</v>
      </c>
      <c r="BC8" s="13">
        <v>1800.2082892650353</v>
      </c>
      <c r="BD8" s="13">
        <v>2073.466633524813</v>
      </c>
      <c r="BE8" s="13">
        <v>3013.8067632345037</v>
      </c>
      <c r="BF8" s="13">
        <v>3280.5555887010955</v>
      </c>
      <c r="BG8" s="13">
        <v>4413.3683285891138</v>
      </c>
      <c r="BH8" s="13">
        <v>4038.9255671714136</v>
      </c>
      <c r="BI8" s="13">
        <v>4501.5555155383781</v>
      </c>
      <c r="BJ8" s="13">
        <v>6034.3762528914995</v>
      </c>
      <c r="BK8" s="13">
        <v>6949.7349404341339</v>
      </c>
      <c r="BL8" s="13">
        <v>7155.8777227113205</v>
      </c>
      <c r="BM8" s="13">
        <v>5558.4760839630489</v>
      </c>
      <c r="BN8" s="13">
        <v>7231.4405358442464</v>
      </c>
      <c r="BO8" s="13">
        <v>5249.464462883644</v>
      </c>
      <c r="BP8" s="13">
        <v>4076.2125444107733</v>
      </c>
      <c r="BQ8" s="13">
        <v>6224.7284568613377</v>
      </c>
      <c r="BR8" s="13">
        <v>9841.5802565499998</v>
      </c>
      <c r="BS8" s="13">
        <v>7983.5885421500006</v>
      </c>
      <c r="BT8" s="13">
        <v>7331.0550326899993</v>
      </c>
      <c r="BU8" s="13">
        <v>8260.4718240000002</v>
      </c>
      <c r="BV8" s="13">
        <v>9481.6235531333405</v>
      </c>
      <c r="BW8" s="13">
        <v>8309.2093584800023</v>
      </c>
      <c r="BX8" s="13">
        <v>7560.5339946900003</v>
      </c>
    </row>
    <row r="9" spans="1:76" ht="15" customHeight="1" x14ac:dyDescent="0.25">
      <c r="A9" s="12" t="s">
        <v>88</v>
      </c>
      <c r="B9" s="13">
        <v>10003.002233936399</v>
      </c>
      <c r="C9" s="13">
        <v>10879.775135266202</v>
      </c>
      <c r="D9" s="13">
        <v>9612.9565210461606</v>
      </c>
      <c r="E9" s="13">
        <v>12159.102347921265</v>
      </c>
      <c r="F9" s="13">
        <v>12427.702327610852</v>
      </c>
      <c r="G9" s="13">
        <v>11983.384522412111</v>
      </c>
      <c r="H9" s="13">
        <v>11269.398606485029</v>
      </c>
      <c r="I9" s="13">
        <v>11927.692900276268</v>
      </c>
      <c r="J9" s="13">
        <v>9896.4702829385296</v>
      </c>
      <c r="K9" s="13">
        <v>10004.809444239963</v>
      </c>
      <c r="L9" s="13">
        <v>10121.989687621595</v>
      </c>
      <c r="M9" s="13">
        <v>10181.704875014661</v>
      </c>
      <c r="N9" s="13">
        <v>9907.3793143994353</v>
      </c>
      <c r="O9" s="13">
        <v>9653.6879622080378</v>
      </c>
      <c r="P9" s="13">
        <v>11400.275451913445</v>
      </c>
      <c r="Q9" s="13">
        <v>10937.620327691684</v>
      </c>
      <c r="R9" s="13">
        <v>10610.502403558041</v>
      </c>
      <c r="S9" s="13">
        <v>10698.879269960986</v>
      </c>
      <c r="T9" s="13">
        <v>13151.193199219746</v>
      </c>
      <c r="U9" s="13">
        <v>13547.13370445444</v>
      </c>
      <c r="V9" s="13">
        <v>13935.154248889317</v>
      </c>
      <c r="W9" s="13">
        <v>13989.122761875004</v>
      </c>
      <c r="X9" s="13">
        <v>14608.328130107939</v>
      </c>
      <c r="Y9" s="13">
        <v>14364.482167074088</v>
      </c>
      <c r="Z9" s="13">
        <v>14622.410744309647</v>
      </c>
      <c r="AA9" s="13">
        <v>13613.195620357896</v>
      </c>
      <c r="AB9" s="13">
        <v>14100.878340351777</v>
      </c>
      <c r="AC9" s="13">
        <v>14876.97960852186</v>
      </c>
      <c r="AD9" s="13">
        <v>14022.813222952138</v>
      </c>
      <c r="AE9" s="13">
        <v>13339.633501033813</v>
      </c>
      <c r="AF9" s="13">
        <v>11967.5984194426</v>
      </c>
      <c r="AG9" s="13">
        <v>16443.029755253676</v>
      </c>
      <c r="AH9" s="13">
        <v>14883.372646537486</v>
      </c>
      <c r="AI9" s="13">
        <v>12703.182090731802</v>
      </c>
      <c r="AJ9" s="13">
        <v>14401.977177079822</v>
      </c>
      <c r="AK9" s="13">
        <v>14365.207085650884</v>
      </c>
      <c r="AL9" s="13">
        <v>16065.718057674365</v>
      </c>
      <c r="AM9" s="13">
        <v>13390.9979983632</v>
      </c>
      <c r="AN9" s="13">
        <v>14444.063936360204</v>
      </c>
      <c r="AO9" s="13">
        <v>17069.766007602226</v>
      </c>
      <c r="AP9" s="13">
        <v>17945.507708648965</v>
      </c>
      <c r="AQ9" s="13">
        <v>13221.984463550069</v>
      </c>
      <c r="AR9" s="13">
        <v>15477.699161426099</v>
      </c>
      <c r="AS9" s="13">
        <v>17356.97766637486</v>
      </c>
      <c r="AT9" s="13">
        <v>18569.001882420529</v>
      </c>
      <c r="AU9" s="13">
        <v>16239.071684328914</v>
      </c>
      <c r="AV9" s="13">
        <v>15295.314417091338</v>
      </c>
      <c r="AW9" s="13">
        <v>19060.017016159214</v>
      </c>
      <c r="AX9" s="13">
        <v>19963.873758655263</v>
      </c>
      <c r="AY9" s="13">
        <v>17599.83435932174</v>
      </c>
      <c r="AZ9" s="13">
        <v>18313.62479766833</v>
      </c>
      <c r="BA9" s="13">
        <v>21954.593084354663</v>
      </c>
      <c r="BB9" s="13">
        <v>20625.240198484837</v>
      </c>
      <c r="BC9" s="13">
        <v>3977.8069928227242</v>
      </c>
      <c r="BD9" s="13">
        <v>3335.4595350059876</v>
      </c>
      <c r="BE9" s="13">
        <v>4607.3762736864483</v>
      </c>
      <c r="BF9" s="13">
        <v>4984.1278847561607</v>
      </c>
      <c r="BG9" s="13">
        <v>5175.1999139930431</v>
      </c>
      <c r="BH9" s="13">
        <v>7432.4404450388811</v>
      </c>
      <c r="BI9" s="13">
        <v>11791.062756211913</v>
      </c>
      <c r="BJ9" s="13">
        <v>14474.942649688806</v>
      </c>
      <c r="BK9" s="13">
        <v>14092.564313449653</v>
      </c>
      <c r="BL9" s="13">
        <v>17176.895730989847</v>
      </c>
      <c r="BM9" s="13">
        <v>19707.935305871692</v>
      </c>
      <c r="BN9" s="13">
        <v>20280.089682230788</v>
      </c>
      <c r="BO9" s="13">
        <v>16741.038458295028</v>
      </c>
      <c r="BP9" s="13">
        <v>19404.63008187517</v>
      </c>
      <c r="BQ9" s="13">
        <v>20946.980777599012</v>
      </c>
      <c r="BR9" s="13">
        <v>22148.220275931013</v>
      </c>
      <c r="BS9" s="13">
        <v>18744.04897439581</v>
      </c>
      <c r="BT9" s="13">
        <v>20329.322175879635</v>
      </c>
      <c r="BU9" s="13">
        <v>23414.210125601297</v>
      </c>
      <c r="BV9" s="13">
        <v>23756.943764019499</v>
      </c>
      <c r="BW9" s="13">
        <v>21785.31230548193</v>
      </c>
      <c r="BX9" s="13">
        <v>21212.829119900209</v>
      </c>
    </row>
    <row r="10" spans="1:76" ht="15" customHeight="1" x14ac:dyDescent="0.25">
      <c r="A10" s="15" t="s">
        <v>89</v>
      </c>
      <c r="B10" s="14">
        <v>17635.388089567037</v>
      </c>
      <c r="C10" s="14">
        <v>20693.093695002313</v>
      </c>
      <c r="D10" s="14">
        <v>19619.767534153816</v>
      </c>
      <c r="E10" s="14">
        <v>22454.470587307565</v>
      </c>
      <c r="F10" s="14">
        <v>19258.275852115403</v>
      </c>
      <c r="G10" s="14">
        <v>19515.876356240533</v>
      </c>
      <c r="H10" s="14">
        <v>21361.171034180374</v>
      </c>
      <c r="I10" s="14">
        <v>23461.537607974202</v>
      </c>
      <c r="J10" s="14">
        <v>19152.682447700085</v>
      </c>
      <c r="K10" s="14">
        <v>19419.934709678229</v>
      </c>
      <c r="L10" s="14">
        <v>18549.611728864402</v>
      </c>
      <c r="M10" s="14">
        <v>19113.775935502032</v>
      </c>
      <c r="N10" s="14">
        <v>18363.966474522684</v>
      </c>
      <c r="O10" s="14">
        <v>20816.476204156075</v>
      </c>
      <c r="P10" s="14">
        <v>21421.163654464286</v>
      </c>
      <c r="Q10" s="14">
        <v>23380.129364489563</v>
      </c>
      <c r="R10" s="14">
        <v>21107.946501786821</v>
      </c>
      <c r="S10" s="14">
        <v>23995.960461550712</v>
      </c>
      <c r="T10" s="14">
        <v>24331.850657414681</v>
      </c>
      <c r="U10" s="14">
        <v>24162.44609151236</v>
      </c>
      <c r="V10" s="14">
        <v>21092.374810910303</v>
      </c>
      <c r="W10" s="14">
        <v>21980.261055157393</v>
      </c>
      <c r="X10" s="14">
        <v>23532.141136090362</v>
      </c>
      <c r="Y10" s="14">
        <v>21224.779111847791</v>
      </c>
      <c r="Z10" s="14">
        <v>17983.042988302142</v>
      </c>
      <c r="AA10" s="14">
        <v>20942.836520221201</v>
      </c>
      <c r="AB10" s="14">
        <v>20379.162098679793</v>
      </c>
      <c r="AC10" s="14">
        <v>22698.021465627739</v>
      </c>
      <c r="AD10" s="14">
        <v>20090.366736926513</v>
      </c>
      <c r="AE10" s="14">
        <v>21136.224614507038</v>
      </c>
      <c r="AF10" s="14">
        <v>24679.906678691219</v>
      </c>
      <c r="AG10" s="14">
        <v>25745.05360115795</v>
      </c>
      <c r="AH10" s="14">
        <v>22751.372796514854</v>
      </c>
      <c r="AI10" s="14">
        <v>23540.437412870207</v>
      </c>
      <c r="AJ10" s="14">
        <v>21497.357728018978</v>
      </c>
      <c r="AK10" s="14">
        <v>24163.193062595965</v>
      </c>
      <c r="AL10" s="14">
        <v>22454.535632584084</v>
      </c>
      <c r="AM10" s="14">
        <v>23514.887244572208</v>
      </c>
      <c r="AN10" s="14">
        <v>26435.815134520679</v>
      </c>
      <c r="AO10" s="14">
        <v>26997.05298832303</v>
      </c>
      <c r="AP10" s="14">
        <v>26619.518763796103</v>
      </c>
      <c r="AQ10" s="14">
        <v>26600.53682135692</v>
      </c>
      <c r="AR10" s="14">
        <v>28227.408463126347</v>
      </c>
      <c r="AS10" s="14">
        <v>31791.182951720613</v>
      </c>
      <c r="AT10" s="14">
        <v>27148.491858918878</v>
      </c>
      <c r="AU10" s="14">
        <v>31608.532809729546</v>
      </c>
      <c r="AV10" s="14">
        <v>31673.21992710566</v>
      </c>
      <c r="AW10" s="14">
        <v>33164.650404245898</v>
      </c>
      <c r="AX10" s="14">
        <v>28457.090244220111</v>
      </c>
      <c r="AY10" s="14">
        <v>30816.983284617552</v>
      </c>
      <c r="AZ10" s="14">
        <v>32333.670510605622</v>
      </c>
      <c r="BA10" s="14">
        <v>34607.450960556715</v>
      </c>
      <c r="BB10" s="14">
        <v>30403.281442884421</v>
      </c>
      <c r="BC10" s="14">
        <v>18720.629362424552</v>
      </c>
      <c r="BD10" s="14">
        <v>21204.775049320553</v>
      </c>
      <c r="BE10" s="14">
        <v>23297.274145370473</v>
      </c>
      <c r="BF10" s="14">
        <v>21859.372229718676</v>
      </c>
      <c r="BG10" s="14">
        <v>24542.906473624182</v>
      </c>
      <c r="BH10" s="14">
        <v>26327.843507219444</v>
      </c>
      <c r="BI10" s="14">
        <v>29800.044789437692</v>
      </c>
      <c r="BJ10" s="14">
        <v>28500.564109607651</v>
      </c>
      <c r="BK10" s="14">
        <v>33926.127217901761</v>
      </c>
      <c r="BL10" s="14">
        <v>37830.240476133586</v>
      </c>
      <c r="BM10" s="14">
        <v>37137.280196357009</v>
      </c>
      <c r="BN10" s="14">
        <v>36558.832713097749</v>
      </c>
      <c r="BO10" s="14">
        <v>31607.318743657001</v>
      </c>
      <c r="BP10" s="14">
        <v>39376.433813416435</v>
      </c>
      <c r="BQ10" s="14">
        <v>34609.79772982881</v>
      </c>
      <c r="BR10" s="14">
        <v>37252.397017662603</v>
      </c>
      <c r="BS10" s="14">
        <v>37643.4325524448</v>
      </c>
      <c r="BT10" s="14">
        <v>36479.424569103554</v>
      </c>
      <c r="BU10" s="14">
        <v>38644.521388110799</v>
      </c>
      <c r="BV10" s="14">
        <v>36391.338450741052</v>
      </c>
      <c r="BW10" s="14">
        <v>39657.226820315576</v>
      </c>
      <c r="BX10" s="14">
        <v>42212.09870521228</v>
      </c>
    </row>
    <row r="11" spans="1:76" ht="15" customHeight="1" x14ac:dyDescent="0.25">
      <c r="A11" s="12" t="s">
        <v>90</v>
      </c>
      <c r="B11" s="13">
        <v>13474.014554366137</v>
      </c>
      <c r="C11" s="13">
        <v>16215.043805515952</v>
      </c>
      <c r="D11" s="13">
        <v>15200.937449763311</v>
      </c>
      <c r="E11" s="13">
        <v>17454.426618502839</v>
      </c>
      <c r="F11" s="13">
        <v>14391.344899029205</v>
      </c>
      <c r="G11" s="13">
        <v>14679.148415828187</v>
      </c>
      <c r="H11" s="13">
        <v>16492.513862224194</v>
      </c>
      <c r="I11" s="13">
        <v>18442.271071633069</v>
      </c>
      <c r="J11" s="13">
        <v>14626.883708269801</v>
      </c>
      <c r="K11" s="13">
        <v>14606.961681401413</v>
      </c>
      <c r="L11" s="13">
        <v>13558.470226135911</v>
      </c>
      <c r="M11" s="13">
        <v>14197.243600698061</v>
      </c>
      <c r="N11" s="13">
        <v>14232.450266644713</v>
      </c>
      <c r="O11" s="13">
        <v>16680.081735937147</v>
      </c>
      <c r="P11" s="13">
        <v>16397.785704199199</v>
      </c>
      <c r="Q11" s="13">
        <v>17136.438984413551</v>
      </c>
      <c r="R11" s="13">
        <v>16480.991395117078</v>
      </c>
      <c r="S11" s="13">
        <v>19331.733383192706</v>
      </c>
      <c r="T11" s="13">
        <v>19486.14519878459</v>
      </c>
      <c r="U11" s="13">
        <v>19331.744521466422</v>
      </c>
      <c r="V11" s="13">
        <v>16246.797351502708</v>
      </c>
      <c r="W11" s="13">
        <v>17109.123817405394</v>
      </c>
      <c r="X11" s="13">
        <v>15794.476139588976</v>
      </c>
      <c r="Y11" s="13">
        <v>16279.959687230954</v>
      </c>
      <c r="Z11" s="13">
        <v>12609.370228009084</v>
      </c>
      <c r="AA11" s="13">
        <v>15418.085376547593</v>
      </c>
      <c r="AB11" s="13">
        <v>14586.756305056604</v>
      </c>
      <c r="AC11" s="13">
        <v>16962.645349261529</v>
      </c>
      <c r="AD11" s="13">
        <v>14666.960517448659</v>
      </c>
      <c r="AE11" s="13">
        <v>15281.494860010707</v>
      </c>
      <c r="AF11" s="13">
        <v>18957.143188920345</v>
      </c>
      <c r="AG11" s="13">
        <v>18901.468548030185</v>
      </c>
      <c r="AH11" s="13">
        <v>17557.496505033556</v>
      </c>
      <c r="AI11" s="13">
        <v>17968.713752583128</v>
      </c>
      <c r="AJ11" s="13">
        <v>15819.328479303716</v>
      </c>
      <c r="AK11" s="13">
        <v>17945.260263079599</v>
      </c>
      <c r="AL11" s="13">
        <v>15956.319464164611</v>
      </c>
      <c r="AM11" s="13">
        <v>16729.294815307087</v>
      </c>
      <c r="AN11" s="13">
        <v>19946.96479458714</v>
      </c>
      <c r="AO11" s="13">
        <v>20263.783925941163</v>
      </c>
      <c r="AP11" s="13">
        <v>20189.587477055287</v>
      </c>
      <c r="AQ11" s="13">
        <v>20153.79977768704</v>
      </c>
      <c r="AR11" s="13">
        <v>21628.863594004899</v>
      </c>
      <c r="AS11" s="13">
        <v>24536.521151252753</v>
      </c>
      <c r="AT11" s="13">
        <v>20443.612722969428</v>
      </c>
      <c r="AU11" s="13">
        <v>24033.289705573297</v>
      </c>
      <c r="AV11" s="13">
        <v>24126.739570304435</v>
      </c>
      <c r="AW11" s="13">
        <v>24768.292001152826</v>
      </c>
      <c r="AX11" s="13">
        <v>20892.30225155361</v>
      </c>
      <c r="AY11" s="13">
        <v>23681.024051138353</v>
      </c>
      <c r="AZ11" s="13">
        <v>24370.347184739505</v>
      </c>
      <c r="BA11" s="13">
        <v>26662.081512568529</v>
      </c>
      <c r="BB11" s="13">
        <v>23397.186837042318</v>
      </c>
      <c r="BC11" s="13">
        <v>15336.723364808271</v>
      </c>
      <c r="BD11" s="13">
        <v>17656.937422171155</v>
      </c>
      <c r="BE11" s="13">
        <v>19033.591375978256</v>
      </c>
      <c r="BF11" s="13">
        <v>18207.612925857095</v>
      </c>
      <c r="BG11" s="13">
        <v>20390.686565409123</v>
      </c>
      <c r="BH11" s="13">
        <v>21833.831029849396</v>
      </c>
      <c r="BI11" s="13">
        <v>25074.374478884383</v>
      </c>
      <c r="BJ11" s="13">
        <v>24060.790344243949</v>
      </c>
      <c r="BK11" s="13">
        <v>29074.339686585885</v>
      </c>
      <c r="BL11" s="13">
        <v>32951.890555519116</v>
      </c>
      <c r="BM11" s="13">
        <v>31785.813413651053</v>
      </c>
      <c r="BN11" s="13">
        <v>30910.0556766546</v>
      </c>
      <c r="BO11" s="13">
        <v>25868.64275825458</v>
      </c>
      <c r="BP11" s="13">
        <v>33283.496563920562</v>
      </c>
      <c r="BQ11" s="13">
        <v>28997.382001170256</v>
      </c>
      <c r="BR11" s="13">
        <v>30079.782860399999</v>
      </c>
      <c r="BS11" s="13">
        <v>29701.727647</v>
      </c>
      <c r="BT11" s="13">
        <v>29200.704130470003</v>
      </c>
      <c r="BU11" s="13">
        <v>30620.078519000002</v>
      </c>
      <c r="BV11" s="13">
        <v>28882.576925000001</v>
      </c>
      <c r="BW11" s="13">
        <v>31348.23788197638</v>
      </c>
      <c r="BX11" s="13">
        <v>33646.59022767</v>
      </c>
    </row>
    <row r="12" spans="1:76" ht="15" customHeight="1" x14ac:dyDescent="0.25">
      <c r="A12" s="12" t="s">
        <v>91</v>
      </c>
      <c r="B12" s="13">
        <v>4161.3735352008989</v>
      </c>
      <c r="C12" s="13">
        <v>4478.0498894863613</v>
      </c>
      <c r="D12" s="13">
        <v>4418.8300843905054</v>
      </c>
      <c r="E12" s="13">
        <v>5000.0439688047254</v>
      </c>
      <c r="F12" s="13">
        <v>4866.9309530861983</v>
      </c>
      <c r="G12" s="13">
        <v>4836.7279404123465</v>
      </c>
      <c r="H12" s="13">
        <v>4868.6571719561762</v>
      </c>
      <c r="I12" s="13">
        <v>5019.2665363411297</v>
      </c>
      <c r="J12" s="13">
        <v>4525.79873943028</v>
      </c>
      <c r="K12" s="13">
        <v>4812.9730282768169</v>
      </c>
      <c r="L12" s="13">
        <v>4991.1415027284902</v>
      </c>
      <c r="M12" s="13">
        <v>4916.5323348039701</v>
      </c>
      <c r="N12" s="13">
        <v>4131.5162078779695</v>
      </c>
      <c r="O12" s="13">
        <v>4136.3944682189294</v>
      </c>
      <c r="P12" s="13">
        <v>5023.3779502650859</v>
      </c>
      <c r="Q12" s="13">
        <v>6243.6903800760083</v>
      </c>
      <c r="R12" s="13">
        <v>4626.9551066697422</v>
      </c>
      <c r="S12" s="13">
        <v>4664.2270783580061</v>
      </c>
      <c r="T12" s="13">
        <v>4845.705458630091</v>
      </c>
      <c r="U12" s="13">
        <v>4830.7015700459378</v>
      </c>
      <c r="V12" s="13">
        <v>4845.5774594075965</v>
      </c>
      <c r="W12" s="13">
        <v>4871.1372377519974</v>
      </c>
      <c r="X12" s="13">
        <v>7737.6649965013848</v>
      </c>
      <c r="Y12" s="13">
        <v>4944.8194246168368</v>
      </c>
      <c r="Z12" s="13">
        <v>5373.6727602930559</v>
      </c>
      <c r="AA12" s="13">
        <v>5524.7511436736058</v>
      </c>
      <c r="AB12" s="13">
        <v>5792.4057936231884</v>
      </c>
      <c r="AC12" s="13">
        <v>5735.3761163662093</v>
      </c>
      <c r="AD12" s="13">
        <v>5423.4062194778553</v>
      </c>
      <c r="AE12" s="13">
        <v>5854.7297544963294</v>
      </c>
      <c r="AF12" s="13">
        <v>5722.7634897708731</v>
      </c>
      <c r="AG12" s="13">
        <v>6843.5850531277601</v>
      </c>
      <c r="AH12" s="13">
        <v>5193.8762914812978</v>
      </c>
      <c r="AI12" s="13">
        <v>5571.7236602870771</v>
      </c>
      <c r="AJ12" s="13">
        <v>5678.0292487152628</v>
      </c>
      <c r="AK12" s="13">
        <v>6217.9327995163658</v>
      </c>
      <c r="AL12" s="13">
        <v>6498.2161684194734</v>
      </c>
      <c r="AM12" s="13">
        <v>6785.592429265118</v>
      </c>
      <c r="AN12" s="13">
        <v>6488.8503399335423</v>
      </c>
      <c r="AO12" s="13">
        <v>6733.269062381868</v>
      </c>
      <c r="AP12" s="13">
        <v>6429.9312867408125</v>
      </c>
      <c r="AQ12" s="13">
        <v>6446.7370436698784</v>
      </c>
      <c r="AR12" s="13">
        <v>6598.5448691214478</v>
      </c>
      <c r="AS12" s="13">
        <v>7254.6618004678603</v>
      </c>
      <c r="AT12" s="13">
        <v>6704.8791359494508</v>
      </c>
      <c r="AU12" s="13">
        <v>7575.2431041562468</v>
      </c>
      <c r="AV12" s="13">
        <v>7546.4803568012258</v>
      </c>
      <c r="AW12" s="13">
        <v>8396.358403093076</v>
      </c>
      <c r="AX12" s="13">
        <v>7564.7879926665009</v>
      </c>
      <c r="AY12" s="13">
        <v>7135.9592334791969</v>
      </c>
      <c r="AZ12" s="13">
        <v>7963.3233258661194</v>
      </c>
      <c r="BA12" s="13">
        <v>7945.3694479881851</v>
      </c>
      <c r="BB12" s="13">
        <v>7006.094605842105</v>
      </c>
      <c r="BC12" s="13">
        <v>3383.9059976162835</v>
      </c>
      <c r="BD12" s="13">
        <v>3547.8376271493958</v>
      </c>
      <c r="BE12" s="13">
        <v>4263.6827693922141</v>
      </c>
      <c r="BF12" s="13">
        <v>3651.7593038615837</v>
      </c>
      <c r="BG12" s="13">
        <v>4152.2199082150555</v>
      </c>
      <c r="BH12" s="13">
        <v>4494.0124773700509</v>
      </c>
      <c r="BI12" s="13">
        <v>4725.6703105533088</v>
      </c>
      <c r="BJ12" s="13">
        <v>4439.7737653637032</v>
      </c>
      <c r="BK12" s="13">
        <v>4851.7875313158738</v>
      </c>
      <c r="BL12" s="13">
        <v>4878.3499206144625</v>
      </c>
      <c r="BM12" s="13">
        <v>5351.466782705962</v>
      </c>
      <c r="BN12" s="13">
        <v>5648.7770364431499</v>
      </c>
      <c r="BO12" s="13">
        <v>5738.6759854024212</v>
      </c>
      <c r="BP12" s="13">
        <v>6092.9372494958752</v>
      </c>
      <c r="BQ12" s="13">
        <v>5612.4157286585541</v>
      </c>
      <c r="BR12" s="13">
        <v>7172.6141572625993</v>
      </c>
      <c r="BS12" s="13">
        <v>7941.7049054447998</v>
      </c>
      <c r="BT12" s="13">
        <v>7278.7204386335488</v>
      </c>
      <c r="BU12" s="13">
        <v>8024.4428691108005</v>
      </c>
      <c r="BV12" s="13">
        <v>7508.7615257410498</v>
      </c>
      <c r="BW12" s="13">
        <v>8308.9889383391983</v>
      </c>
      <c r="BX12" s="13">
        <v>8565.5084775422802</v>
      </c>
    </row>
    <row r="13" spans="1:76" ht="15" customHeight="1" x14ac:dyDescent="0.25">
      <c r="A13" s="15" t="s">
        <v>92</v>
      </c>
      <c r="B13" s="14">
        <v>-6975.046046369921</v>
      </c>
      <c r="C13" s="14">
        <v>-9182.3726936045878</v>
      </c>
      <c r="D13" s="14">
        <v>-9626.163200861527</v>
      </c>
      <c r="E13" s="14">
        <v>-9742.3912354533131</v>
      </c>
      <c r="F13" s="14">
        <v>-6092.0846421787664</v>
      </c>
      <c r="G13" s="14">
        <v>-6873.3750777930545</v>
      </c>
      <c r="H13" s="14">
        <v>-9164.0704168908451</v>
      </c>
      <c r="I13" s="14">
        <v>-10770.5226123018</v>
      </c>
      <c r="J13" s="14">
        <v>-8805.2525487849725</v>
      </c>
      <c r="K13" s="14">
        <v>-8716.1462786544325</v>
      </c>
      <c r="L13" s="14">
        <v>-7585.640419089802</v>
      </c>
      <c r="M13" s="14">
        <v>-8079.6943965985101</v>
      </c>
      <c r="N13" s="14">
        <v>-7682.768005495237</v>
      </c>
      <c r="O13" s="14">
        <v>-9964.9209554693371</v>
      </c>
      <c r="P13" s="14">
        <v>-9356.4319268467552</v>
      </c>
      <c r="Q13" s="14">
        <v>-10957.436632164334</v>
      </c>
      <c r="R13" s="14">
        <v>-9273.6646633599921</v>
      </c>
      <c r="S13" s="14">
        <v>-11938.969110796657</v>
      </c>
      <c r="T13" s="14">
        <v>-10005.581402342483</v>
      </c>
      <c r="U13" s="14">
        <v>-9036.455143155843</v>
      </c>
      <c r="V13" s="14">
        <v>-6174.4105157210379</v>
      </c>
      <c r="W13" s="14">
        <v>-6427.1220288384166</v>
      </c>
      <c r="X13" s="14">
        <v>-7461.4865660539435</v>
      </c>
      <c r="Y13" s="14">
        <v>-5901.2001802497471</v>
      </c>
      <c r="Z13" s="14">
        <v>-2580.4911955747102</v>
      </c>
      <c r="AA13" s="14">
        <v>-5652.5925351055284</v>
      </c>
      <c r="AB13" s="14">
        <v>-4399.7026682535725</v>
      </c>
      <c r="AC13" s="14">
        <v>-6136.8825433161292</v>
      </c>
      <c r="AD13" s="14">
        <v>-4639.4227642181349</v>
      </c>
      <c r="AE13" s="14">
        <v>-6722.0890978666503</v>
      </c>
      <c r="AF13" s="14">
        <v>-10795.178965082821</v>
      </c>
      <c r="AG13" s="14">
        <v>-6340.1398896885921</v>
      </c>
      <c r="AH13" s="14">
        <v>-4391.1772015605757</v>
      </c>
      <c r="AI13" s="14">
        <v>-6917.2656268085611</v>
      </c>
      <c r="AJ13" s="14">
        <v>-3544.50165579845</v>
      </c>
      <c r="AK13" s="14">
        <v>-5560.8525158324164</v>
      </c>
      <c r="AL13" s="14">
        <v>-2192.2843124508263</v>
      </c>
      <c r="AM13" s="14">
        <v>-6478.495209575497</v>
      </c>
      <c r="AN13" s="14">
        <v>-8456.377029334355</v>
      </c>
      <c r="AO13" s="14">
        <v>-5798.1564486393254</v>
      </c>
      <c r="AP13" s="14">
        <v>-4292.1966500892904</v>
      </c>
      <c r="AQ13" s="14">
        <v>-9379.085296363719</v>
      </c>
      <c r="AR13" s="14">
        <v>-8757.4322564210779</v>
      </c>
      <c r="AS13" s="14">
        <v>-8651.5887971258981</v>
      </c>
      <c r="AT13" s="14">
        <v>-2523.7171528532394</v>
      </c>
      <c r="AU13" s="14">
        <v>-9284.255279457293</v>
      </c>
      <c r="AV13" s="14">
        <v>-10163.424706612124</v>
      </c>
      <c r="AW13" s="14">
        <v>-7145.8638610773314</v>
      </c>
      <c r="AX13" s="14">
        <v>-2176.4863318497501</v>
      </c>
      <c r="AY13" s="14">
        <v>-6753.535189403281</v>
      </c>
      <c r="AZ13" s="14">
        <v>-8209.1989855271131</v>
      </c>
      <c r="BA13" s="14">
        <v>-5470.8584932198637</v>
      </c>
      <c r="BB13" s="14">
        <v>-4614.1859304239379</v>
      </c>
      <c r="BC13" s="14">
        <v>-12942.614080336793</v>
      </c>
      <c r="BD13" s="14">
        <v>-15795.848880789754</v>
      </c>
      <c r="BE13" s="14">
        <v>-15676.09110844952</v>
      </c>
      <c r="BF13" s="14">
        <v>-13594.688756261421</v>
      </c>
      <c r="BG13" s="14">
        <v>-14954.338231042024</v>
      </c>
      <c r="BH13" s="14">
        <v>-14856.477495009151</v>
      </c>
      <c r="BI13" s="14">
        <v>-13507.426517687401</v>
      </c>
      <c r="BJ13" s="14">
        <v>-7991.2452070273457</v>
      </c>
      <c r="BK13" s="14">
        <v>-12883.827964017972</v>
      </c>
      <c r="BL13" s="14">
        <v>-13497.467022432416</v>
      </c>
      <c r="BM13" s="14">
        <v>-11870.868806522272</v>
      </c>
      <c r="BN13" s="14">
        <v>-9047.3024950227136</v>
      </c>
      <c r="BO13" s="14">
        <v>-9616.8158224783274</v>
      </c>
      <c r="BP13" s="14">
        <v>-15895.591187130492</v>
      </c>
      <c r="BQ13" s="14">
        <v>-7438.0884953684654</v>
      </c>
      <c r="BR13" s="14">
        <v>-5262.5964851815888</v>
      </c>
      <c r="BS13" s="14">
        <v>-10915.795035898991</v>
      </c>
      <c r="BT13" s="14">
        <v>-8819.0473605339193</v>
      </c>
      <c r="BU13" s="14">
        <v>-6969.8394385095016</v>
      </c>
      <c r="BV13" s="14">
        <v>-3152.7711335882095</v>
      </c>
      <c r="BW13" s="14">
        <v>-9562.7051563536443</v>
      </c>
      <c r="BX13" s="14">
        <v>-13438.735590622071</v>
      </c>
    </row>
    <row r="14" spans="1:76" ht="15" customHeight="1" x14ac:dyDescent="0.25">
      <c r="A14" s="16" t="s">
        <v>93</v>
      </c>
      <c r="B14" s="17">
        <v>31804.476972088127</v>
      </c>
      <c r="C14" s="17">
        <v>33267.013560942047</v>
      </c>
      <c r="D14" s="17">
        <v>31901.654102454806</v>
      </c>
      <c r="E14" s="17">
        <v>36011.156364515024</v>
      </c>
      <c r="F14" s="17">
        <v>34328.893402799797</v>
      </c>
      <c r="G14" s="17">
        <v>34477.293337171337</v>
      </c>
      <c r="H14" s="17">
        <v>37379.357251510264</v>
      </c>
      <c r="I14" s="17">
        <v>41444.44500851856</v>
      </c>
      <c r="J14" s="17">
        <v>36682.346415201282</v>
      </c>
      <c r="K14" s="17">
        <v>36198.050763731117</v>
      </c>
      <c r="L14" s="17">
        <v>37561.836096843224</v>
      </c>
      <c r="M14" s="17">
        <v>37810.138724224373</v>
      </c>
      <c r="N14" s="17">
        <v>36422.072955658492</v>
      </c>
      <c r="O14" s="17">
        <v>38207.627580661509</v>
      </c>
      <c r="P14" s="17">
        <v>38285.303915288881</v>
      </c>
      <c r="Q14" s="17">
        <v>39047.905548391114</v>
      </c>
      <c r="R14" s="17">
        <v>37845.965644429889</v>
      </c>
      <c r="S14" s="17">
        <v>40084.7464324229</v>
      </c>
      <c r="T14" s="17">
        <v>40788.281193782372</v>
      </c>
      <c r="U14" s="17">
        <v>43546.352729364851</v>
      </c>
      <c r="V14" s="17">
        <v>39602.33694099851</v>
      </c>
      <c r="W14" s="17">
        <v>39769.162162653352</v>
      </c>
      <c r="X14" s="17">
        <v>41321.276686422309</v>
      </c>
      <c r="Y14" s="17">
        <v>44442.393209925824</v>
      </c>
      <c r="Z14" s="17">
        <v>41799.023422606588</v>
      </c>
      <c r="AA14" s="17">
        <v>40822.358825575735</v>
      </c>
      <c r="AB14" s="17">
        <v>41643.47070371874</v>
      </c>
      <c r="AC14" s="17">
        <v>44281.849048098949</v>
      </c>
      <c r="AD14" s="17">
        <v>41968.11491930081</v>
      </c>
      <c r="AE14" s="17">
        <v>41312.360839281573</v>
      </c>
      <c r="AF14" s="17">
        <v>41951.229102255958</v>
      </c>
      <c r="AG14" s="17">
        <v>44318.942139161663</v>
      </c>
      <c r="AH14" s="17">
        <v>42814.444115551771</v>
      </c>
      <c r="AI14" s="17">
        <v>42690.959035628803</v>
      </c>
      <c r="AJ14" s="17">
        <v>41756.103633266561</v>
      </c>
      <c r="AK14" s="17">
        <v>46649.307215552843</v>
      </c>
      <c r="AL14" s="17">
        <v>45074.469553212039</v>
      </c>
      <c r="AM14" s="17">
        <v>44588.235000891538</v>
      </c>
      <c r="AN14" s="17">
        <v>45842.829243844746</v>
      </c>
      <c r="AO14" s="17">
        <v>48896.54120205166</v>
      </c>
      <c r="AP14" s="17">
        <v>48997.176765234472</v>
      </c>
      <c r="AQ14" s="17">
        <v>47334.429060442861</v>
      </c>
      <c r="AR14" s="17">
        <v>47995.904838896495</v>
      </c>
      <c r="AS14" s="17">
        <v>50967.665335426165</v>
      </c>
      <c r="AT14" s="17">
        <v>48633.773181513447</v>
      </c>
      <c r="AU14" s="17">
        <v>49833.228134146644</v>
      </c>
      <c r="AV14" s="17">
        <v>52769.695251671015</v>
      </c>
      <c r="AW14" s="17">
        <v>54749.540432668909</v>
      </c>
      <c r="AX14" s="17">
        <v>52949.621841642162</v>
      </c>
      <c r="AY14" s="17">
        <v>53380.953256380679</v>
      </c>
      <c r="AZ14" s="17">
        <v>55930.171256347261</v>
      </c>
      <c r="BA14" s="17">
        <v>59567.842645629884</v>
      </c>
      <c r="BB14" s="17">
        <v>53062.193289426868</v>
      </c>
      <c r="BC14" s="17">
        <v>36216.789774119228</v>
      </c>
      <c r="BD14" s="17">
        <v>41537.149858413126</v>
      </c>
      <c r="BE14" s="17">
        <v>45503.664078040762</v>
      </c>
      <c r="BF14" s="17">
        <v>42017.38945733352</v>
      </c>
      <c r="BG14" s="17">
        <v>45884.032456800778</v>
      </c>
      <c r="BH14" s="17">
        <v>48430.005885385042</v>
      </c>
      <c r="BI14" s="17">
        <v>54937.42620048063</v>
      </c>
      <c r="BJ14" s="17">
        <v>54031.809395220109</v>
      </c>
      <c r="BK14" s="17">
        <v>56349.275904746013</v>
      </c>
      <c r="BL14" s="17">
        <v>60971.215490590213</v>
      </c>
      <c r="BM14" s="17">
        <v>64275.359209443675</v>
      </c>
      <c r="BN14" s="17">
        <v>61979.634205993083</v>
      </c>
      <c r="BO14" s="17">
        <v>60969.929813221992</v>
      </c>
      <c r="BP14" s="17">
        <v>63246.874238407792</v>
      </c>
      <c r="BQ14" s="17">
        <v>68776.315742377148</v>
      </c>
      <c r="BR14" s="17">
        <v>69118.086499184472</v>
      </c>
      <c r="BS14" s="17">
        <v>65964.054194993456</v>
      </c>
      <c r="BT14" s="17">
        <v>68289.214988986729</v>
      </c>
      <c r="BU14" s="17">
        <v>74408.334822307617</v>
      </c>
      <c r="BV14" s="17">
        <v>73962.324897976985</v>
      </c>
      <c r="BW14" s="17">
        <v>71307.127719692871</v>
      </c>
      <c r="BX14" s="17">
        <v>74654.936457714502</v>
      </c>
    </row>
    <row r="15" spans="1:76" ht="15" customHeight="1" x14ac:dyDescent="0.2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</row>
    <row r="16" spans="1:76" ht="15" customHeight="1" x14ac:dyDescent="0.25">
      <c r="A16" s="20" t="s">
        <v>94</v>
      </c>
      <c r="B16" s="20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spans="1:76" ht="15" customHeight="1" x14ac:dyDescent="0.25">
      <c r="A17" s="24" t="s">
        <v>95</v>
      </c>
      <c r="B17" s="25"/>
      <c r="C17" s="26"/>
      <c r="D17" s="26"/>
      <c r="E17" s="26"/>
      <c r="F17" s="26">
        <f t="shared" ref="F17:BM21" si="0">+(F3/B3-1)*100</f>
        <v>8.370129926404557</v>
      </c>
      <c r="G17" s="26">
        <f t="shared" si="0"/>
        <v>1.9558565519975035</v>
      </c>
      <c r="H17" s="26">
        <f t="shared" si="0"/>
        <v>12.055109983527611</v>
      </c>
      <c r="I17" s="26">
        <f t="shared" si="0"/>
        <v>4.5869581313138896</v>
      </c>
      <c r="J17" s="26">
        <f t="shared" si="0"/>
        <v>0.81223195283570693</v>
      </c>
      <c r="K17" s="26">
        <f t="shared" si="0"/>
        <v>16.279772602311926</v>
      </c>
      <c r="L17" s="26">
        <f t="shared" si="0"/>
        <v>5.5339983013721117</v>
      </c>
      <c r="M17" s="26">
        <f t="shared" si="0"/>
        <v>4.4433394898059086</v>
      </c>
      <c r="N17" s="26">
        <f t="shared" si="0"/>
        <v>0.19451773892424917</v>
      </c>
      <c r="O17" s="26">
        <f t="shared" si="0"/>
        <v>1.7927284559796419</v>
      </c>
      <c r="P17" s="26">
        <f t="shared" si="0"/>
        <v>1.6412466502408796</v>
      </c>
      <c r="Q17" s="26">
        <f t="shared" si="0"/>
        <v>1.2279174507283663</v>
      </c>
      <c r="R17" s="26">
        <f t="shared" si="0"/>
        <v>7.7939464815810933</v>
      </c>
      <c r="S17" s="26">
        <f t="shared" si="0"/>
        <v>0.46425677309298585</v>
      </c>
      <c r="T17" s="26">
        <f t="shared" si="0"/>
        <v>6.9555274154738278</v>
      </c>
      <c r="U17" s="26">
        <f t="shared" si="0"/>
        <v>11.185189267949136</v>
      </c>
      <c r="V17" s="26">
        <f t="shared" si="0"/>
        <v>5.4639564776479466</v>
      </c>
      <c r="W17" s="26">
        <f t="shared" si="0"/>
        <v>2.9904433371304329</v>
      </c>
      <c r="X17" s="26">
        <f t="shared" si="0"/>
        <v>-0.38380639953526918</v>
      </c>
      <c r="Y17" s="26">
        <f t="shared" si="0"/>
        <v>2.4946810212734594</v>
      </c>
      <c r="Z17" s="26">
        <f t="shared" si="0"/>
        <v>6.8492866324810331</v>
      </c>
      <c r="AA17" s="26">
        <f t="shared" si="0"/>
        <v>1.2389243722179755</v>
      </c>
      <c r="AB17" s="26">
        <f t="shared" si="0"/>
        <v>2.4348816808036133</v>
      </c>
      <c r="AC17" s="26">
        <f t="shared" si="0"/>
        <v>1.2077038804384044</v>
      </c>
      <c r="AD17" s="26">
        <f t="shared" si="0"/>
        <v>-0.88733994748180223</v>
      </c>
      <c r="AE17" s="26">
        <f t="shared" si="0"/>
        <v>7.8430581525879006E-2</v>
      </c>
      <c r="AF17" s="26">
        <f t="shared" si="0"/>
        <v>4.1640267730681302</v>
      </c>
      <c r="AG17" s="26">
        <f t="shared" si="0"/>
        <v>2.1759814905749186</v>
      </c>
      <c r="AH17" s="26">
        <f t="shared" si="0"/>
        <v>0.92428662396328853</v>
      </c>
      <c r="AI17" s="26">
        <f t="shared" si="0"/>
        <v>4.7496391281576011</v>
      </c>
      <c r="AJ17" s="26">
        <f t="shared" si="0"/>
        <v>0.84230042125417182</v>
      </c>
      <c r="AK17" s="26">
        <f t="shared" si="0"/>
        <v>7.5981585713514876</v>
      </c>
      <c r="AL17" s="26">
        <f t="shared" si="0"/>
        <v>11.94195932301383</v>
      </c>
      <c r="AM17" s="26">
        <f t="shared" si="0"/>
        <v>9.3525824238060551</v>
      </c>
      <c r="AN17" s="26">
        <f t="shared" si="0"/>
        <v>7.3409870005517464</v>
      </c>
      <c r="AO17" s="26">
        <f t="shared" si="0"/>
        <v>2.8306038492402763</v>
      </c>
      <c r="AP17" s="26">
        <f t="shared" si="0"/>
        <v>11.82484532757182</v>
      </c>
      <c r="AQ17" s="26">
        <f t="shared" si="0"/>
        <v>14.302359427708055</v>
      </c>
      <c r="AR17" s="26">
        <f t="shared" si="0"/>
        <v>6.6273907034113622</v>
      </c>
      <c r="AS17" s="26">
        <f t="shared" si="0"/>
        <v>5.3141562825737676</v>
      </c>
      <c r="AT17" s="26">
        <f t="shared" si="0"/>
        <v>-0.75207432559203369</v>
      </c>
      <c r="AU17" s="26">
        <f t="shared" si="0"/>
        <v>2.9116829681409051</v>
      </c>
      <c r="AV17" s="26">
        <f t="shared" si="0"/>
        <v>10.03194531689422</v>
      </c>
      <c r="AW17" s="26">
        <f t="shared" si="0"/>
        <v>9.8203145647949306</v>
      </c>
      <c r="AX17" s="26">
        <f t="shared" si="0"/>
        <v>5.1006319193287464</v>
      </c>
      <c r="AY17" s="26">
        <f t="shared" si="0"/>
        <v>4.5976727377751603</v>
      </c>
      <c r="AZ17" s="26">
        <f t="shared" si="0"/>
        <v>7.3867602177513314</v>
      </c>
      <c r="BA17" s="26">
        <f t="shared" si="0"/>
        <v>13.564188048681224</v>
      </c>
      <c r="BB17" s="26">
        <f t="shared" si="0"/>
        <v>13.509004062106801</v>
      </c>
      <c r="BC17" s="26">
        <f t="shared" si="0"/>
        <v>-20.558271685053274</v>
      </c>
      <c r="BD17" s="26">
        <f t="shared" si="0"/>
        <v>-14.775388317506078</v>
      </c>
      <c r="BE17" s="26">
        <f t="shared" si="0"/>
        <v>-14.045793443333709</v>
      </c>
      <c r="BF17" s="26">
        <f t="shared" si="0"/>
        <v>-16.700138596580071</v>
      </c>
      <c r="BG17" s="26">
        <f t="shared" si="0"/>
        <v>28.323527613533361</v>
      </c>
      <c r="BH17" s="26">
        <f t="shared" si="0"/>
        <v>21.355211227421123</v>
      </c>
      <c r="BI17" s="26">
        <f t="shared" si="0"/>
        <v>21.710446841162344</v>
      </c>
      <c r="BJ17" s="26">
        <f t="shared" si="0"/>
        <v>29.133901673772677</v>
      </c>
      <c r="BK17" s="26">
        <f t="shared" si="0"/>
        <v>21.670114330672273</v>
      </c>
      <c r="BL17" s="26">
        <f t="shared" si="0"/>
        <v>14.721401124775134</v>
      </c>
      <c r="BM17" s="26">
        <f t="shared" si="0"/>
        <v>9.8860517816564908</v>
      </c>
      <c r="BN17" s="26">
        <f t="shared" ref="BN17:BT20" si="1">+(BN3/BJ3-1)*100</f>
        <v>8.0650118995352358</v>
      </c>
      <c r="BO17" s="26">
        <f t="shared" si="1"/>
        <v>2.0239350037904558</v>
      </c>
      <c r="BP17" s="26">
        <f t="shared" si="1"/>
        <v>6.4899010222086106</v>
      </c>
      <c r="BQ17" s="26">
        <f t="shared" si="1"/>
        <v>3.277014187758498</v>
      </c>
      <c r="BR17" s="26">
        <f t="shared" si="1"/>
        <v>10.215654037397037</v>
      </c>
      <c r="BS17" s="26">
        <f t="shared" si="1"/>
        <v>9.6605742535493366</v>
      </c>
      <c r="BT17" s="26">
        <f t="shared" si="1"/>
        <v>4.2242873710464535</v>
      </c>
      <c r="BU17" s="26">
        <f t="shared" ref="BU17:BU28" si="2">+(BU3/BQ3-1)*100</f>
        <v>13.203524659090938</v>
      </c>
      <c r="BV17" s="26">
        <f t="shared" ref="BV17:BX28" si="3">+(BV3/BR3-1)*100</f>
        <v>4.8276046391151128</v>
      </c>
      <c r="BW17" s="26">
        <f t="shared" si="3"/>
        <v>6.8188313149046165</v>
      </c>
      <c r="BX17" s="26">
        <f t="shared" si="3"/>
        <v>8.1038070459070521</v>
      </c>
    </row>
    <row r="18" spans="1:76" ht="15" customHeight="1" x14ac:dyDescent="0.25">
      <c r="A18" s="12" t="s">
        <v>84</v>
      </c>
      <c r="C18" s="27"/>
      <c r="D18" s="27"/>
      <c r="E18" s="27"/>
      <c r="F18" s="27">
        <f t="shared" si="0"/>
        <v>7.2984765399159102</v>
      </c>
      <c r="G18" s="27">
        <f t="shared" si="0"/>
        <v>-6.1190433988278503E-2</v>
      </c>
      <c r="H18" s="27">
        <f t="shared" si="0"/>
        <v>11.073146730552907</v>
      </c>
      <c r="I18" s="27">
        <f t="shared" si="0"/>
        <v>8.3958633974367416</v>
      </c>
      <c r="J18" s="27">
        <f t="shared" si="0"/>
        <v>0.19786300488624509</v>
      </c>
      <c r="K18" s="27">
        <f t="shared" si="0"/>
        <v>16.651877551166617</v>
      </c>
      <c r="L18" s="27">
        <f t="shared" si="0"/>
        <v>7.8615839334318149</v>
      </c>
      <c r="M18" s="27">
        <f t="shared" si="0"/>
        <v>8.1109299048631733E-2</v>
      </c>
      <c r="N18" s="27">
        <f t="shared" si="0"/>
        <v>-1.1737587438600761</v>
      </c>
      <c r="O18" s="27">
        <f t="shared" si="0"/>
        <v>0.82647552853833961</v>
      </c>
      <c r="P18" s="27">
        <f t="shared" si="0"/>
        <v>3.3047346664627497E-2</v>
      </c>
      <c r="Q18" s="27">
        <f t="shared" si="0"/>
        <v>2.4996510363283875</v>
      </c>
      <c r="R18" s="27">
        <f t="shared" si="0"/>
        <v>4.7383751923456563</v>
      </c>
      <c r="S18" s="27">
        <f t="shared" si="0"/>
        <v>-0.98301438199299707</v>
      </c>
      <c r="T18" s="27">
        <f t="shared" si="0"/>
        <v>8.9247525188294929</v>
      </c>
      <c r="U18" s="27">
        <f t="shared" si="0"/>
        <v>12.825750185639828</v>
      </c>
      <c r="V18" s="27">
        <f t="shared" si="0"/>
        <v>10.035238984499205</v>
      </c>
      <c r="W18" s="27">
        <f t="shared" si="0"/>
        <v>5.6643615350691512</v>
      </c>
      <c r="X18" s="27">
        <f t="shared" si="0"/>
        <v>2.1874114187861338</v>
      </c>
      <c r="Y18" s="27">
        <f t="shared" si="0"/>
        <v>3.3505538176821226</v>
      </c>
      <c r="Z18" s="27">
        <f t="shared" si="0"/>
        <v>7.4326513469969324</v>
      </c>
      <c r="AA18" s="27">
        <f t="shared" si="0"/>
        <v>0.19891975514110261</v>
      </c>
      <c r="AB18" s="27">
        <f t="shared" si="0"/>
        <v>3.3632209589396833</v>
      </c>
      <c r="AC18" s="27">
        <f t="shared" si="0"/>
        <v>4.9773912787265395E-2</v>
      </c>
      <c r="AD18" s="27">
        <f t="shared" si="0"/>
        <v>-3.744643660135405</v>
      </c>
      <c r="AE18" s="27">
        <f t="shared" si="0"/>
        <v>-2.093451699197213</v>
      </c>
      <c r="AF18" s="27">
        <f t="shared" si="0"/>
        <v>1.4232582559522644</v>
      </c>
      <c r="AG18" s="27">
        <f t="shared" si="0"/>
        <v>4.1294943529309958</v>
      </c>
      <c r="AH18" s="27">
        <f t="shared" si="0"/>
        <v>0.14090323393989301</v>
      </c>
      <c r="AI18" s="27">
        <f t="shared" si="0"/>
        <v>4.3499763367289113</v>
      </c>
      <c r="AJ18" s="27">
        <f t="shared" si="0"/>
        <v>1.9870365316227989</v>
      </c>
      <c r="AK18" s="27">
        <f t="shared" si="0"/>
        <v>6.0040411620120082</v>
      </c>
      <c r="AL18" s="27">
        <f t="shared" si="0"/>
        <v>13.454567334173294</v>
      </c>
      <c r="AM18" s="27">
        <f t="shared" si="0"/>
        <v>12.238180394667019</v>
      </c>
      <c r="AN18" s="27">
        <f t="shared" si="0"/>
        <v>6.8406730970035357</v>
      </c>
      <c r="AO18" s="27">
        <f t="shared" si="0"/>
        <v>3.9925378070566397</v>
      </c>
      <c r="AP18" s="27">
        <f t="shared" si="0"/>
        <v>18.029694351949964</v>
      </c>
      <c r="AQ18" s="27">
        <f t="shared" si="0"/>
        <v>20.308394015619278</v>
      </c>
      <c r="AR18" s="27">
        <f t="shared" si="0"/>
        <v>8.0351358413210505</v>
      </c>
      <c r="AS18" s="27">
        <f t="shared" si="0"/>
        <v>9.67831090718696</v>
      </c>
      <c r="AT18" s="27">
        <f t="shared" si="0"/>
        <v>-2.0234900638028686</v>
      </c>
      <c r="AU18" s="27">
        <f t="shared" si="0"/>
        <v>1.2114306430172528</v>
      </c>
      <c r="AV18" s="27">
        <f t="shared" si="0"/>
        <v>11.314992235441812</v>
      </c>
      <c r="AW18" s="27">
        <f t="shared" si="0"/>
        <v>9.7538711744338045</v>
      </c>
      <c r="AX18" s="27">
        <f t="shared" si="0"/>
        <v>1.8094381974421259</v>
      </c>
      <c r="AY18" s="27">
        <f t="shared" si="0"/>
        <v>1.9069178499257156</v>
      </c>
      <c r="AZ18" s="27">
        <f t="shared" si="0"/>
        <v>5.4440345800672363</v>
      </c>
      <c r="BA18" s="27">
        <f t="shared" si="0"/>
        <v>11.124074984113207</v>
      </c>
      <c r="BB18" s="27">
        <f t="shared" si="0"/>
        <v>17.264595215382748</v>
      </c>
      <c r="BC18" s="27">
        <f t="shared" si="0"/>
        <v>-27.398457303117784</v>
      </c>
      <c r="BD18" s="27">
        <f t="shared" si="0"/>
        <v>-20.814675145826357</v>
      </c>
      <c r="BE18" s="27">
        <f t="shared" si="0"/>
        <v>-19.480917723396484</v>
      </c>
      <c r="BF18" s="27">
        <f t="shared" si="0"/>
        <v>-25.954659582356143</v>
      </c>
      <c r="BG18" s="27">
        <f t="shared" si="0"/>
        <v>32.931415621990844</v>
      </c>
      <c r="BH18" s="27">
        <f t="shared" si="0"/>
        <v>25.963631504856941</v>
      </c>
      <c r="BI18" s="27">
        <f t="shared" si="0"/>
        <v>28.945818594094685</v>
      </c>
      <c r="BJ18" s="27">
        <f t="shared" si="0"/>
        <v>41.442745225691134</v>
      </c>
      <c r="BK18" s="27">
        <f t="shared" si="0"/>
        <v>29.490653534030621</v>
      </c>
      <c r="BL18" s="27">
        <f t="shared" si="0"/>
        <v>17.766818540284788</v>
      </c>
      <c r="BM18" s="27">
        <f t="shared" si="0"/>
        <v>10.134643364795304</v>
      </c>
      <c r="BN18" s="27">
        <f t="shared" si="1"/>
        <v>6.8237965201801032</v>
      </c>
      <c r="BO18" s="27">
        <f t="shared" si="1"/>
        <v>3.3476162293299971E-2</v>
      </c>
      <c r="BP18" s="27">
        <f t="shared" si="1"/>
        <v>5.6971688956090283</v>
      </c>
      <c r="BQ18" s="27">
        <f t="shared" si="1"/>
        <v>2.2125514545492386</v>
      </c>
      <c r="BR18" s="27">
        <f t="shared" si="1"/>
        <v>11.220251852029817</v>
      </c>
      <c r="BS18" s="27">
        <f t="shared" si="1"/>
        <v>8.1576763530353702</v>
      </c>
      <c r="BT18" s="27">
        <f t="shared" si="1"/>
        <v>6.1462560453246828</v>
      </c>
      <c r="BU18" s="27">
        <f t="shared" si="2"/>
        <v>14.998992032439995</v>
      </c>
      <c r="BV18" s="27">
        <f t="shared" si="3"/>
        <v>5.6474466297539827</v>
      </c>
      <c r="BW18" s="27">
        <f t="shared" si="3"/>
        <v>6.242156522012543</v>
      </c>
      <c r="BX18" s="27">
        <f t="shared" si="3"/>
        <v>6.9289750435842512</v>
      </c>
    </row>
    <row r="19" spans="1:76" ht="15" customHeight="1" x14ac:dyDescent="0.25">
      <c r="A19" s="84" t="s">
        <v>131</v>
      </c>
      <c r="B19" s="15"/>
      <c r="C19" s="28"/>
      <c r="D19" s="28"/>
      <c r="E19" s="28"/>
      <c r="F19" s="28">
        <f t="shared" si="0"/>
        <v>12.57962629580447</v>
      </c>
      <c r="G19" s="28">
        <f t="shared" si="0"/>
        <v>9.2510793971231529</v>
      </c>
      <c r="H19" s="28">
        <f t="shared" si="0"/>
        <v>15.009238101095113</v>
      </c>
      <c r="I19" s="28">
        <f t="shared" si="0"/>
        <v>-5.4327729230559951</v>
      </c>
      <c r="J19" s="28">
        <f t="shared" si="0"/>
        <v>3.1122900641443074</v>
      </c>
      <c r="K19" s="28">
        <f t="shared" si="0"/>
        <v>15.048663820537911</v>
      </c>
      <c r="L19" s="28">
        <f t="shared" si="0"/>
        <v>-1.2286391823629561</v>
      </c>
      <c r="M19" s="28">
        <f t="shared" si="0"/>
        <v>17.596694040936043</v>
      </c>
      <c r="N19" s="28">
        <f t="shared" si="0"/>
        <v>5.1722489408421168</v>
      </c>
      <c r="O19" s="28">
        <f t="shared" si="0"/>
        <v>5.0341234727478312</v>
      </c>
      <c r="P19" s="28">
        <f t="shared" si="0"/>
        <v>6.7437825115465921</v>
      </c>
      <c r="Q19" s="28">
        <f t="shared" si="0"/>
        <v>-2.0355635311656406</v>
      </c>
      <c r="R19" s="28">
        <f t="shared" si="0"/>
        <v>18.239251248202713</v>
      </c>
      <c r="S19" s="28">
        <f t="shared" si="0"/>
        <v>5.1247857728515367</v>
      </c>
      <c r="T19" s="28">
        <f t="shared" si="0"/>
        <v>1.1003174898098989</v>
      </c>
      <c r="U19" s="28">
        <f t="shared" si="0"/>
        <v>6.7803379992567692</v>
      </c>
      <c r="V19" s="28">
        <f t="shared" si="0"/>
        <v>-8.3784283453913311</v>
      </c>
      <c r="W19" s="28">
        <f t="shared" si="0"/>
        <v>-5.1198768921023374</v>
      </c>
      <c r="X19" s="28">
        <f t="shared" si="0"/>
        <v>-8.62063518083297</v>
      </c>
      <c r="Y19" s="28">
        <f t="shared" si="0"/>
        <v>6.6589519832915833E-2</v>
      </c>
      <c r="Z19" s="28">
        <f t="shared" si="0"/>
        <v>4.7277669394788724</v>
      </c>
      <c r="AA19" s="28">
        <f t="shared" si="0"/>
        <v>4.7519267714205782</v>
      </c>
      <c r="AB19" s="28">
        <f t="shared" si="0"/>
        <v>-0.89077304522542367</v>
      </c>
      <c r="AC19" s="28">
        <f t="shared" si="0"/>
        <v>4.6005317727086714</v>
      </c>
      <c r="AD19" s="28">
        <f t="shared" si="0"/>
        <v>9.7721829463680798</v>
      </c>
      <c r="AE19" s="28">
        <f t="shared" si="0"/>
        <v>7.0958992235689688</v>
      </c>
      <c r="AF19" s="28">
        <f t="shared" si="0"/>
        <v>14.403903649074357</v>
      </c>
      <c r="AG19" s="28">
        <f t="shared" si="0"/>
        <v>-3.2989416939323002</v>
      </c>
      <c r="AH19" s="28">
        <f t="shared" si="0"/>
        <v>3.4869309011632765</v>
      </c>
      <c r="AI19" s="28">
        <f t="shared" si="0"/>
        <v>5.9301685462709086</v>
      </c>
      <c r="AJ19" s="28">
        <f t="shared" si="0"/>
        <v>-2.9493166961092609</v>
      </c>
      <c r="AK19" s="28">
        <f t="shared" si="0"/>
        <v>12.409039325471237</v>
      </c>
      <c r="AL19" s="28">
        <f t="shared" si="0"/>
        <v>7.1538246207256018</v>
      </c>
      <c r="AM19" s="28">
        <f t="shared" si="0"/>
        <v>0.95621157592840067</v>
      </c>
      <c r="AN19" s="28">
        <f t="shared" si="0"/>
        <v>9.0824250909071971</v>
      </c>
      <c r="AO19" s="28">
        <f t="shared" si="0"/>
        <v>-0.4761884505210312</v>
      </c>
      <c r="AP19" s="28">
        <f t="shared" si="0"/>
        <v>-8.9714266873752617</v>
      </c>
      <c r="AQ19" s="28">
        <f t="shared" si="0"/>
        <v>-5.1266737217846465</v>
      </c>
      <c r="AR19" s="28">
        <f t="shared" si="0"/>
        <v>1.8281632358917665</v>
      </c>
      <c r="AS19" s="28">
        <f t="shared" si="0"/>
        <v>-7.663634825465393</v>
      </c>
      <c r="AT19" s="28">
        <f t="shared" si="0"/>
        <v>4.7732197801044318</v>
      </c>
      <c r="AU19" s="28">
        <f t="shared" si="0"/>
        <v>9.8864312721745673</v>
      </c>
      <c r="AV19" s="28">
        <f t="shared" si="0"/>
        <v>5.3912084027435858</v>
      </c>
      <c r="AW19" s="28">
        <f t="shared" si="0"/>
        <v>10.055007714626729</v>
      </c>
      <c r="AX19" s="28">
        <f t="shared" si="0"/>
        <v>18.475605649689662</v>
      </c>
      <c r="AY19" s="28">
        <f t="shared" si="0"/>
        <v>14.764250688381587</v>
      </c>
      <c r="AZ19" s="28">
        <f t="shared" si="0"/>
        <v>14.808490348949022</v>
      </c>
      <c r="BA19" s="28">
        <f t="shared" si="0"/>
        <v>22.159638039276118</v>
      </c>
      <c r="BB19" s="28">
        <f t="shared" si="0"/>
        <v>0.3937441219697968</v>
      </c>
      <c r="BC19" s="28">
        <f t="shared" si="0"/>
        <v>2.3908244526641864</v>
      </c>
      <c r="BD19" s="28">
        <f t="shared" si="0"/>
        <v>6.4144357994050827</v>
      </c>
      <c r="BE19" s="28">
        <f t="shared" si="0"/>
        <v>3.3702126699338697</v>
      </c>
      <c r="BF19" s="28">
        <f t="shared" si="0"/>
        <v>21.049499922326611</v>
      </c>
      <c r="BG19" s="28">
        <f t="shared" si="0"/>
        <v>17.361663285699347</v>
      </c>
      <c r="BH19" s="28">
        <f t="shared" si="0"/>
        <v>9.3232082587930023</v>
      </c>
      <c r="BI19" s="28">
        <f t="shared" si="0"/>
        <v>3.6510456525933765</v>
      </c>
      <c r="BJ19" s="28">
        <f t="shared" si="0"/>
        <v>-1.5782920782400511</v>
      </c>
      <c r="BK19" s="28">
        <f t="shared" si="0"/>
        <v>0.59739520365016396</v>
      </c>
      <c r="BL19" s="28">
        <f t="shared" si="0"/>
        <v>5.559924391692328</v>
      </c>
      <c r="BM19" s="28">
        <f t="shared" si="0"/>
        <v>9.1141492027922091</v>
      </c>
      <c r="BN19" s="28">
        <f t="shared" si="1"/>
        <v>12.515734378050869</v>
      </c>
      <c r="BO19" s="28">
        <f t="shared" si="1"/>
        <v>8.9277440408447539</v>
      </c>
      <c r="BP19" s="28">
        <f t="shared" si="1"/>
        <v>9.1504360879540059</v>
      </c>
      <c r="BQ19" s="28">
        <f t="shared" si="1"/>
        <v>6.6131937099358273</v>
      </c>
      <c r="BR19" s="28">
        <f t="shared" si="1"/>
        <v>6.7956206513580142</v>
      </c>
      <c r="BS19" s="28">
        <f t="shared" si="1"/>
        <v>14.447667616962656</v>
      </c>
      <c r="BT19" s="28">
        <f t="shared" si="1"/>
        <v>-2.0220683483397783</v>
      </c>
      <c r="BU19" s="28">
        <f t="shared" si="2"/>
        <v>7.8085458315112266</v>
      </c>
      <c r="BV19" s="28">
        <f t="shared" si="3"/>
        <v>1.9209147166212137</v>
      </c>
      <c r="BW19" s="28">
        <f t="shared" si="3"/>
        <v>8.5547276657524272</v>
      </c>
      <c r="BX19" s="28">
        <f t="shared" si="3"/>
        <v>12.240302863425478</v>
      </c>
    </row>
    <row r="20" spans="1:76" ht="15" customHeight="1" x14ac:dyDescent="0.25">
      <c r="A20" s="4" t="s">
        <v>96</v>
      </c>
      <c r="C20" s="27"/>
      <c r="D20" s="27"/>
      <c r="E20" s="27"/>
      <c r="F20" s="27">
        <f t="shared" si="0"/>
        <v>-3.6572885873650596</v>
      </c>
      <c r="G20" s="27">
        <f t="shared" si="0"/>
        <v>-9.4567014994663587</v>
      </c>
      <c r="H20" s="27">
        <f t="shared" si="0"/>
        <v>12.115065112899238</v>
      </c>
      <c r="I20" s="27">
        <f t="shared" si="0"/>
        <v>30.301352368126832</v>
      </c>
      <c r="J20" s="27">
        <f t="shared" si="0"/>
        <v>37.680526785746252</v>
      </c>
      <c r="K20" s="27">
        <f t="shared" si="0"/>
        <v>-4.4227640225423359</v>
      </c>
      <c r="L20" s="27">
        <f t="shared" si="0"/>
        <v>-17.093664022767786</v>
      </c>
      <c r="M20" s="27">
        <f t="shared" si="0"/>
        <v>-34.662879669362667</v>
      </c>
      <c r="N20" s="27">
        <f t="shared" si="0"/>
        <v>-8.1200664006108916</v>
      </c>
      <c r="O20" s="27">
        <f t="shared" si="0"/>
        <v>18.564295689748178</v>
      </c>
      <c r="P20" s="27">
        <f t="shared" si="0"/>
        <v>13.689671099541423</v>
      </c>
      <c r="Q20" s="27">
        <f t="shared" si="0"/>
        <v>25.819417915565079</v>
      </c>
      <c r="R20" s="27">
        <f t="shared" si="0"/>
        <v>5.193861143975953</v>
      </c>
      <c r="S20" s="27">
        <f t="shared" si="0"/>
        <v>21.381461523485456</v>
      </c>
      <c r="T20" s="27">
        <f t="shared" si="0"/>
        <v>5.9786966750468018</v>
      </c>
      <c r="U20" s="27">
        <f t="shared" si="0"/>
        <v>-5.4089193486646199</v>
      </c>
      <c r="V20" s="27">
        <f t="shared" si="0"/>
        <v>-17.442228964101236</v>
      </c>
      <c r="W20" s="27">
        <f t="shared" si="0"/>
        <v>-32.083458329996176</v>
      </c>
      <c r="X20" s="27">
        <f t="shared" si="0"/>
        <v>-10.742177260618845</v>
      </c>
      <c r="Y20" s="27">
        <f t="shared" si="0"/>
        <v>-18.162020499677865</v>
      </c>
      <c r="Z20" s="27">
        <f t="shared" si="0"/>
        <v>-25.253063622281935</v>
      </c>
      <c r="AA20" s="27">
        <f t="shared" si="0"/>
        <v>-0.81519156801990178</v>
      </c>
      <c r="AB20" s="27">
        <f t="shared" si="0"/>
        <v>-22.660738472972508</v>
      </c>
      <c r="AC20" s="27">
        <f t="shared" si="0"/>
        <v>-2.5799713019480808</v>
      </c>
      <c r="AD20" s="27">
        <f t="shared" si="0"/>
        <v>23.955294854153287</v>
      </c>
      <c r="AE20" s="27">
        <f t="shared" si="0"/>
        <v>10.819165955880305</v>
      </c>
      <c r="AF20" s="27">
        <f t="shared" si="0"/>
        <v>43.706598434224865</v>
      </c>
      <c r="AG20" s="27">
        <f t="shared" si="0"/>
        <v>-4.0752226510765821</v>
      </c>
      <c r="AH20" s="27">
        <f t="shared" si="0"/>
        <v>2.2031267379755137</v>
      </c>
      <c r="AI20" s="27">
        <f t="shared" si="0"/>
        <v>0.24616609729768424</v>
      </c>
      <c r="AJ20" s="27">
        <f t="shared" si="0"/>
        <v>-44.520372623552248</v>
      </c>
      <c r="AK20" s="27">
        <f t="shared" si="0"/>
        <v>-9.8819016281059824</v>
      </c>
      <c r="AL20" s="27">
        <f t="shared" si="0"/>
        <v>-29.764125814100094</v>
      </c>
      <c r="AM20" s="27">
        <f t="shared" si="0"/>
        <v>-10.841363097761803</v>
      </c>
      <c r="AN20" s="27">
        <f t="shared" si="0"/>
        <v>66.130924185154456</v>
      </c>
      <c r="AO20" s="27">
        <f t="shared" si="0"/>
        <v>11.327399254531102</v>
      </c>
      <c r="AP20" s="27">
        <f t="shared" si="0"/>
        <v>16.440086566360023</v>
      </c>
      <c r="AQ20" s="27">
        <f t="shared" si="0"/>
        <v>2.5049348979316655</v>
      </c>
      <c r="AR20" s="27">
        <f t="shared" si="0"/>
        <v>-0.51173096056771339</v>
      </c>
      <c r="AS20" s="27">
        <f t="shared" si="0"/>
        <v>20.613887285021406</v>
      </c>
      <c r="AT20" s="27">
        <f t="shared" si="0"/>
        <v>-16.583789845582551</v>
      </c>
      <c r="AU20" s="27">
        <f t="shared" si="0"/>
        <v>8.1395364669891066</v>
      </c>
      <c r="AV20" s="27">
        <f t="shared" si="0"/>
        <v>13.081120345345521</v>
      </c>
      <c r="AW20" s="27">
        <f t="shared" si="0"/>
        <v>-12.674656732903934</v>
      </c>
      <c r="AX20" s="27">
        <f t="shared" si="0"/>
        <v>20.003054271970399</v>
      </c>
      <c r="AY20" s="27">
        <f t="shared" si="0"/>
        <v>-6.3281805032878058</v>
      </c>
      <c r="AZ20" s="27">
        <f t="shared" si="0"/>
        <v>-11.700380168575364</v>
      </c>
      <c r="BA20" s="27">
        <f t="shared" si="0"/>
        <v>-24.243199960970074</v>
      </c>
      <c r="BB20" s="27">
        <f t="shared" si="0"/>
        <v>-31.227931505789453</v>
      </c>
      <c r="BC20" s="27">
        <f t="shared" si="0"/>
        <v>-11.043956380160836</v>
      </c>
      <c r="BD20" s="27">
        <f t="shared" si="0"/>
        <v>1.9933233833999919</v>
      </c>
      <c r="BE20" s="27">
        <f t="shared" si="0"/>
        <v>36.087975197397569</v>
      </c>
      <c r="BF20" s="27">
        <f t="shared" si="0"/>
        <v>83.834333173484282</v>
      </c>
      <c r="BG20" s="27">
        <f t="shared" si="0"/>
        <v>11.020543880152033</v>
      </c>
      <c r="BH20" s="27">
        <f t="shared" si="0"/>
        <v>-17.370354041141688</v>
      </c>
      <c r="BI20" s="27">
        <f t="shared" si="0"/>
        <v>-20.302822948013578</v>
      </c>
      <c r="BJ20" s="27">
        <f t="shared" si="0"/>
        <v>-41.619803806702961</v>
      </c>
      <c r="BK20" s="27">
        <f t="shared" si="0"/>
        <v>-11.580768041926737</v>
      </c>
      <c r="BL20" s="27">
        <f t="shared" si="0"/>
        <v>28.621230925901809</v>
      </c>
      <c r="BM20" s="27">
        <f t="shared" si="0"/>
        <v>18.076327007988024</v>
      </c>
      <c r="BN20" s="27">
        <f t="shared" si="1"/>
        <v>57.598983105979819</v>
      </c>
      <c r="BO20" s="27">
        <f t="shared" si="1"/>
        <v>1.6502223998841714</v>
      </c>
      <c r="BP20" s="27">
        <f t="shared" si="1"/>
        <v>5.5679070214294635</v>
      </c>
      <c r="BQ20" s="27">
        <f t="shared" si="1"/>
        <v>-14.731379679831946</v>
      </c>
      <c r="BR20" s="27">
        <f t="shared" si="1"/>
        <v>-20.432487539660304</v>
      </c>
      <c r="BS20" s="27">
        <f t="shared" si="1"/>
        <v>5.5973329792646576</v>
      </c>
      <c r="BT20" s="27">
        <f t="shared" si="1"/>
        <v>-25.283243790791598</v>
      </c>
      <c r="BU20" s="27">
        <f t="shared" si="2"/>
        <v>-29.426589039099436</v>
      </c>
      <c r="BV20" s="27">
        <f t="shared" si="3"/>
        <v>-3.6259719547692471</v>
      </c>
      <c r="BW20" s="27">
        <f t="shared" si="3"/>
        <v>-2.3426532168286163</v>
      </c>
      <c r="BX20" s="27">
        <f t="shared" si="3"/>
        <v>42.890903820953682</v>
      </c>
    </row>
    <row r="21" spans="1:76" ht="15" customHeight="1" x14ac:dyDescent="0.25">
      <c r="A21" s="15" t="s">
        <v>97</v>
      </c>
      <c r="B21" s="15"/>
      <c r="C21" s="28"/>
      <c r="D21" s="28"/>
      <c r="E21" s="28"/>
      <c r="F21" s="28">
        <f t="shared" si="0"/>
        <v>23.506273594088189</v>
      </c>
      <c r="G21" s="28">
        <f t="shared" si="0"/>
        <v>9.832401262373768</v>
      </c>
      <c r="H21" s="28">
        <f t="shared" si="0"/>
        <v>22.04906468686778</v>
      </c>
      <c r="I21" s="28">
        <f t="shared" si="0"/>
        <v>-0.16570346674855685</v>
      </c>
      <c r="J21" s="28">
        <f t="shared" si="0"/>
        <v>-21.409086850373129</v>
      </c>
      <c r="K21" s="28">
        <f t="shared" si="0"/>
        <v>-15.334883538661259</v>
      </c>
      <c r="L21" s="28">
        <f t="shared" si="0"/>
        <v>-10.110019964637774</v>
      </c>
      <c r="M21" s="28">
        <f t="shared" si="0"/>
        <v>-13.055956969035897</v>
      </c>
      <c r="N21" s="28">
        <f t="shared" si="0"/>
        <v>3.2256180846156779</v>
      </c>
      <c r="O21" s="28">
        <f t="shared" si="0"/>
        <v>1.3805095141329105</v>
      </c>
      <c r="P21" s="28">
        <f t="shared" si="0"/>
        <v>10.039796591419204</v>
      </c>
      <c r="Q21" s="28">
        <f t="shared" si="0"/>
        <v>12.58474652852437</v>
      </c>
      <c r="R21" s="28">
        <f t="shared" si="0"/>
        <v>10.795449337852947</v>
      </c>
      <c r="S21" s="28">
        <f t="shared" si="0"/>
        <v>11.108417866767994</v>
      </c>
      <c r="T21" s="28">
        <f t="shared" si="0"/>
        <v>18.745029549871827</v>
      </c>
      <c r="U21" s="28">
        <f t="shared" ref="U21:BT25" si="4">+(U7/Q7-1)*100</f>
        <v>21.760968207778376</v>
      </c>
      <c r="V21" s="28">
        <f t="shared" si="4"/>
        <v>26.057199742780178</v>
      </c>
      <c r="W21" s="28">
        <f t="shared" si="4"/>
        <v>28.99684982643922</v>
      </c>
      <c r="X21" s="28">
        <f t="shared" si="4"/>
        <v>12.176131021316806</v>
      </c>
      <c r="Y21" s="28">
        <f t="shared" si="4"/>
        <v>1.3062812473981777</v>
      </c>
      <c r="Z21" s="28">
        <f t="shared" si="4"/>
        <v>3.2483486885300783</v>
      </c>
      <c r="AA21" s="28">
        <f t="shared" si="4"/>
        <v>-1.6903021361696413</v>
      </c>
      <c r="AB21" s="28">
        <f t="shared" si="4"/>
        <v>-0.56746375334474353</v>
      </c>
      <c r="AC21" s="28">
        <f t="shared" si="4"/>
        <v>8.0761811339102216</v>
      </c>
      <c r="AD21" s="28">
        <f t="shared" si="4"/>
        <v>0.31418287457924965</v>
      </c>
      <c r="AE21" s="28">
        <f t="shared" si="4"/>
        <v>-5.7298527697016048</v>
      </c>
      <c r="AF21" s="28">
        <f t="shared" si="4"/>
        <v>-13.108902250030285</v>
      </c>
      <c r="AG21" s="28">
        <f t="shared" si="4"/>
        <v>17.17137210488908</v>
      </c>
      <c r="AH21" s="28">
        <f t="shared" si="4"/>
        <v>18.828957165236162</v>
      </c>
      <c r="AI21" s="28">
        <f t="shared" si="4"/>
        <v>15.325485644775828</v>
      </c>
      <c r="AJ21" s="28">
        <f t="shared" si="4"/>
        <v>29.299302388371373</v>
      </c>
      <c r="AK21" s="28">
        <f t="shared" si="4"/>
        <v>-4.1359275111408795</v>
      </c>
      <c r="AL21" s="28">
        <f t="shared" si="4"/>
        <v>10.359670273347742</v>
      </c>
      <c r="AM21" s="28">
        <f t="shared" si="4"/>
        <v>2.4858086907430632</v>
      </c>
      <c r="AN21" s="28">
        <f t="shared" si="4"/>
        <v>0.14806576100685476</v>
      </c>
      <c r="AO21" s="28">
        <f t="shared" si="4"/>
        <v>13.958222011863498</v>
      </c>
      <c r="AP21" s="28">
        <f t="shared" si="4"/>
        <v>10.191714439558019</v>
      </c>
      <c r="AQ21" s="28">
        <f t="shared" si="4"/>
        <v>1.08625987014348</v>
      </c>
      <c r="AR21" s="28">
        <f t="shared" si="4"/>
        <v>8.2902373967348009</v>
      </c>
      <c r="AS21" s="28">
        <f t="shared" si="4"/>
        <v>9.1547105354190741</v>
      </c>
      <c r="AT21" s="28">
        <f t="shared" si="4"/>
        <v>10.289870772045751</v>
      </c>
      <c r="AU21" s="28">
        <f t="shared" si="4"/>
        <v>29.630638264570241</v>
      </c>
      <c r="AV21" s="28">
        <f t="shared" si="4"/>
        <v>10.476741173858105</v>
      </c>
      <c r="AW21" s="28">
        <f t="shared" si="4"/>
        <v>12.442709104308737</v>
      </c>
      <c r="AX21" s="28">
        <f t="shared" si="4"/>
        <v>6.7242410380179196</v>
      </c>
      <c r="AY21" s="28">
        <f t="shared" si="4"/>
        <v>7.7904898045800586</v>
      </c>
      <c r="AZ21" s="28">
        <f t="shared" si="4"/>
        <v>12.155747080724556</v>
      </c>
      <c r="BA21" s="28">
        <f t="shared" si="4"/>
        <v>11.982902888247459</v>
      </c>
      <c r="BB21" s="28">
        <f t="shared" si="4"/>
        <v>-1.8702325165310341</v>
      </c>
      <c r="BC21" s="28">
        <f t="shared" si="4"/>
        <v>-75.988415046649578</v>
      </c>
      <c r="BD21" s="28">
        <f t="shared" si="4"/>
        <v>-77.5790895029225</v>
      </c>
      <c r="BE21" s="28">
        <f t="shared" si="4"/>
        <v>-73.843258969062475</v>
      </c>
      <c r="BF21" s="28">
        <f t="shared" si="4"/>
        <v>-67.952798230306229</v>
      </c>
      <c r="BG21" s="28">
        <f t="shared" si="4"/>
        <v>65.949167221958916</v>
      </c>
      <c r="BH21" s="28">
        <f t="shared" si="4"/>
        <v>112.0821333992474</v>
      </c>
      <c r="BI21" s="28">
        <f t="shared" si="4"/>
        <v>113.78069773184065</v>
      </c>
      <c r="BJ21" s="28">
        <f t="shared" si="4"/>
        <v>148.15613288092342</v>
      </c>
      <c r="BK21" s="28">
        <f t="shared" si="4"/>
        <v>119.45194237067022</v>
      </c>
      <c r="BL21" s="28">
        <f t="shared" si="4"/>
        <v>112.11748825554864</v>
      </c>
      <c r="BM21" s="28">
        <f t="shared" si="4"/>
        <v>55.078888907893166</v>
      </c>
      <c r="BN21" s="28">
        <f t="shared" si="4"/>
        <v>34.141608255034605</v>
      </c>
      <c r="BO21" s="28">
        <f t="shared" si="4"/>
        <v>4.5061789866897461</v>
      </c>
      <c r="BP21" s="28">
        <f t="shared" si="4"/>
        <v>-3.5011661495810364</v>
      </c>
      <c r="BQ21" s="28">
        <f t="shared" si="4"/>
        <v>7.5408328283301573</v>
      </c>
      <c r="BR21" s="28">
        <f t="shared" si="4"/>
        <v>16.277794360794061</v>
      </c>
      <c r="BS21" s="28">
        <f t="shared" si="4"/>
        <v>21.541729228961316</v>
      </c>
      <c r="BT21" s="28">
        <f t="shared" si="4"/>
        <v>17.79976404085626</v>
      </c>
      <c r="BU21" s="28">
        <f t="shared" si="2"/>
        <v>16.572283606767325</v>
      </c>
      <c r="BV21" s="28">
        <f t="shared" si="3"/>
        <v>3.9036404225274435</v>
      </c>
      <c r="BW21" s="28">
        <f t="shared" si="3"/>
        <v>12.597013654244016</v>
      </c>
      <c r="BX21" s="28">
        <f t="shared" si="3"/>
        <v>4.0237553437114659</v>
      </c>
    </row>
    <row r="22" spans="1:76" ht="15" customHeight="1" x14ac:dyDescent="0.25">
      <c r="A22" s="12" t="s">
        <v>87</v>
      </c>
      <c r="C22" s="27"/>
      <c r="D22" s="27"/>
      <c r="E22" s="27"/>
      <c r="F22" s="27">
        <f t="shared" ref="F22:BM26" si="5">+(F8/B8-1)*100</f>
        <v>12.345072049772199</v>
      </c>
      <c r="G22" s="27">
        <f t="shared" si="5"/>
        <v>4.4648663880734407</v>
      </c>
      <c r="H22" s="27">
        <f t="shared" si="5"/>
        <v>143.71662753827738</v>
      </c>
      <c r="I22" s="27">
        <f t="shared" si="5"/>
        <v>38.038668871778114</v>
      </c>
      <c r="J22" s="27">
        <f t="shared" si="5"/>
        <v>-38.934813134039899</v>
      </c>
      <c r="K22" s="27">
        <f t="shared" si="5"/>
        <v>6.0478254244726637</v>
      </c>
      <c r="L22" s="27">
        <f t="shared" si="5"/>
        <v>-9.2400779186798907</v>
      </c>
      <c r="M22" s="27">
        <f t="shared" si="5"/>
        <v>11.666709116615937</v>
      </c>
      <c r="N22" s="27">
        <f t="shared" si="5"/>
        <v>71.593891606515243</v>
      </c>
      <c r="O22" s="27">
        <f t="shared" si="5"/>
        <v>71.373862323153219</v>
      </c>
      <c r="P22" s="27">
        <f t="shared" si="5"/>
        <v>-21.084230555409732</v>
      </c>
      <c r="Q22" s="27">
        <f t="shared" si="5"/>
        <v>74.227248064030363</v>
      </c>
      <c r="R22" s="27">
        <f t="shared" si="5"/>
        <v>58.147989430047218</v>
      </c>
      <c r="S22" s="27">
        <f t="shared" si="5"/>
        <v>13.377508186689946</v>
      </c>
      <c r="T22" s="27">
        <f t="shared" si="5"/>
        <v>76.847762421581891</v>
      </c>
      <c r="U22" s="27">
        <f t="shared" si="5"/>
        <v>6.3151694810241521</v>
      </c>
      <c r="V22" s="27">
        <f t="shared" si="5"/>
        <v>-19.690589799351933</v>
      </c>
      <c r="W22" s="27">
        <f t="shared" si="5"/>
        <v>15.161059721276192</v>
      </c>
      <c r="X22" s="27">
        <f t="shared" si="5"/>
        <v>24.445258895828648</v>
      </c>
      <c r="Y22" s="27">
        <f t="shared" si="5"/>
        <v>-39.25373758595223</v>
      </c>
      <c r="Z22" s="27">
        <f t="shared" si="5"/>
        <v>-20.621380361867981</v>
      </c>
      <c r="AA22" s="27">
        <f t="shared" si="5"/>
        <v>7.2270412324636046</v>
      </c>
      <c r="AB22" s="27">
        <f t="shared" si="5"/>
        <v>28.465234490756018</v>
      </c>
      <c r="AC22" s="27">
        <f t="shared" si="5"/>
        <v>75.59847724287458</v>
      </c>
      <c r="AD22" s="27">
        <f t="shared" si="5"/>
        <v>83.060582782133196</v>
      </c>
      <c r="AE22" s="27">
        <f t="shared" si="5"/>
        <v>-35.928978663547895</v>
      </c>
      <c r="AF22" s="27">
        <f t="shared" si="5"/>
        <v>2.051985101682785</v>
      </c>
      <c r="AG22" s="27">
        <f t="shared" si="5"/>
        <v>75.867207571399931</v>
      </c>
      <c r="AH22" s="27">
        <f t="shared" si="5"/>
        <v>143.45270550404638</v>
      </c>
      <c r="AI22" s="27">
        <f t="shared" si="5"/>
        <v>264.81920353745801</v>
      </c>
      <c r="AJ22" s="27">
        <f t="shared" si="5"/>
        <v>85.218540342934944</v>
      </c>
      <c r="AK22" s="27">
        <f t="shared" si="5"/>
        <v>43.05535003222527</v>
      </c>
      <c r="AL22" s="27">
        <f t="shared" si="5"/>
        <v>20.700229051635468</v>
      </c>
      <c r="AM22" s="27">
        <f t="shared" si="5"/>
        <v>-7.0050097076396973</v>
      </c>
      <c r="AN22" s="27">
        <f t="shared" si="5"/>
        <v>-0.43664475112922263</v>
      </c>
      <c r="AO22" s="27">
        <f t="shared" si="5"/>
        <v>-2.5489621703543075</v>
      </c>
      <c r="AP22" s="27">
        <f t="shared" si="5"/>
        <v>4.4151000602433266</v>
      </c>
      <c r="AQ22" s="27">
        <f t="shared" si="5"/>
        <v>9.7128875850305505</v>
      </c>
      <c r="AR22" s="27">
        <f t="shared" si="5"/>
        <v>12.923748792472512</v>
      </c>
      <c r="AS22" s="27">
        <f t="shared" si="5"/>
        <v>40.044409913698352</v>
      </c>
      <c r="AT22" s="27">
        <f t="shared" si="5"/>
        <v>38.20240347594477</v>
      </c>
      <c r="AU22" s="27">
        <f t="shared" si="5"/>
        <v>52.150417854613032</v>
      </c>
      <c r="AV22" s="27">
        <f t="shared" si="5"/>
        <v>55.662563818078766</v>
      </c>
      <c r="AW22" s="27">
        <f t="shared" si="5"/>
        <v>20.339461231529189</v>
      </c>
      <c r="AX22" s="27">
        <f t="shared" si="5"/>
        <v>4.3092324905429358</v>
      </c>
      <c r="AY22" s="27">
        <f t="shared" si="5"/>
        <v>6.2184895553115682</v>
      </c>
      <c r="AZ22" s="27">
        <f t="shared" si="5"/>
        <v>-6.4950570894199755</v>
      </c>
      <c r="BA22" s="27">
        <f t="shared" si="5"/>
        <v>3.2078926469170765</v>
      </c>
      <c r="BB22" s="27">
        <f t="shared" si="5"/>
        <v>-18.251133287075806</v>
      </c>
      <c r="BC22" s="27">
        <f t="shared" si="5"/>
        <v>-72.14857875450609</v>
      </c>
      <c r="BD22" s="27">
        <f t="shared" si="5"/>
        <v>-64.317306396258516</v>
      </c>
      <c r="BE22" s="27">
        <f t="shared" si="5"/>
        <v>-58.036660788697027</v>
      </c>
      <c r="BF22" s="27">
        <f t="shared" si="5"/>
        <v>-36.47080738644091</v>
      </c>
      <c r="BG22" s="27">
        <f t="shared" si="5"/>
        <v>145.15876051159302</v>
      </c>
      <c r="BH22" s="27">
        <f t="shared" si="5"/>
        <v>94.790960311012881</v>
      </c>
      <c r="BI22" s="27">
        <f t="shared" si="5"/>
        <v>49.364437377105766</v>
      </c>
      <c r="BJ22" s="27">
        <f t="shared" si="5"/>
        <v>83.943728119563815</v>
      </c>
      <c r="BK22" s="27">
        <f t="shared" si="5"/>
        <v>57.470086858937904</v>
      </c>
      <c r="BL22" s="27">
        <f t="shared" si="5"/>
        <v>77.172805086447951</v>
      </c>
      <c r="BM22" s="27">
        <f t="shared" si="5"/>
        <v>23.479007751352032</v>
      </c>
      <c r="BN22" s="27">
        <f t="shared" si="4"/>
        <v>19.837415381235935</v>
      </c>
      <c r="BO22" s="27">
        <f t="shared" si="4"/>
        <v>-24.465256475584063</v>
      </c>
      <c r="BP22" s="27">
        <f t="shared" si="4"/>
        <v>-43.03686141151222</v>
      </c>
      <c r="BQ22" s="27">
        <f t="shared" si="4"/>
        <v>11.986241603530811</v>
      </c>
      <c r="BR22" s="27">
        <f t="shared" si="4"/>
        <v>36.094325988964648</v>
      </c>
      <c r="BS22" s="27">
        <f t="shared" si="4"/>
        <v>52.083866813424294</v>
      </c>
      <c r="BT22" s="27">
        <f t="shared" si="4"/>
        <v>79.849675472448212</v>
      </c>
      <c r="BU22" s="27">
        <f t="shared" si="2"/>
        <v>32.704131292582275</v>
      </c>
      <c r="BV22" s="27">
        <f t="shared" si="3"/>
        <v>-3.6575092010969756</v>
      </c>
      <c r="BW22" s="27">
        <f t="shared" si="3"/>
        <v>4.0786272314869532</v>
      </c>
      <c r="BX22" s="27">
        <f t="shared" si="3"/>
        <v>3.130231064652067</v>
      </c>
    </row>
    <row r="23" spans="1:76" ht="15" customHeight="1" x14ac:dyDescent="0.25">
      <c r="A23" s="36" t="s">
        <v>88</v>
      </c>
      <c r="C23" s="27"/>
      <c r="D23" s="27"/>
      <c r="E23" s="27"/>
      <c r="F23" s="27">
        <f t="shared" si="5"/>
        <v>24.239723604663045</v>
      </c>
      <c r="G23" s="27">
        <f t="shared" si="5"/>
        <v>10.143678278502467</v>
      </c>
      <c r="H23" s="27">
        <f t="shared" si="5"/>
        <v>17.23134898001808</v>
      </c>
      <c r="I23" s="27">
        <f t="shared" si="5"/>
        <v>-1.9031787135549427</v>
      </c>
      <c r="J23" s="27">
        <f t="shared" si="5"/>
        <v>-20.367659105003167</v>
      </c>
      <c r="K23" s="27">
        <f t="shared" si="5"/>
        <v>-16.51098714617466</v>
      </c>
      <c r="L23" s="27">
        <f t="shared" si="5"/>
        <v>-10.181633988908256</v>
      </c>
      <c r="M23" s="27">
        <f t="shared" si="5"/>
        <v>-14.638103444306205</v>
      </c>
      <c r="N23" s="27">
        <f t="shared" si="5"/>
        <v>0.1102315386094066</v>
      </c>
      <c r="O23" s="27">
        <f t="shared" si="5"/>
        <v>-3.5095269329100121</v>
      </c>
      <c r="P23" s="27">
        <f t="shared" si="5"/>
        <v>12.628799314576389</v>
      </c>
      <c r="Q23" s="27">
        <f t="shared" si="5"/>
        <v>7.4242522441599901</v>
      </c>
      <c r="R23" s="27">
        <f t="shared" si="5"/>
        <v>7.0969634536620863</v>
      </c>
      <c r="S23" s="27">
        <f t="shared" si="5"/>
        <v>10.826860282253081</v>
      </c>
      <c r="T23" s="27">
        <f t="shared" si="5"/>
        <v>15.358556507618616</v>
      </c>
      <c r="U23" s="27">
        <f t="shared" si="5"/>
        <v>23.858145543377773</v>
      </c>
      <c r="V23" s="27">
        <f t="shared" si="5"/>
        <v>31.333594950380615</v>
      </c>
      <c r="W23" s="27">
        <f t="shared" si="5"/>
        <v>30.753160297377736</v>
      </c>
      <c r="X23" s="27">
        <f t="shared" si="5"/>
        <v>11.07986863864674</v>
      </c>
      <c r="Y23" s="27">
        <f t="shared" si="5"/>
        <v>6.0333682419543511</v>
      </c>
      <c r="Z23" s="27">
        <f t="shared" si="5"/>
        <v>4.9318183576985364</v>
      </c>
      <c r="AA23" s="27">
        <f t="shared" si="5"/>
        <v>-2.6872817396501381</v>
      </c>
      <c r="AB23" s="27">
        <f t="shared" si="5"/>
        <v>-3.4737020228228666</v>
      </c>
      <c r="AC23" s="27">
        <f t="shared" si="5"/>
        <v>3.5678100713056438</v>
      </c>
      <c r="AD23" s="27">
        <f t="shared" si="5"/>
        <v>-4.1005380839191918</v>
      </c>
      <c r="AE23" s="27">
        <f t="shared" si="5"/>
        <v>-2.0095363862617455</v>
      </c>
      <c r="AF23" s="27">
        <f t="shared" si="5"/>
        <v>-15.128702407171879</v>
      </c>
      <c r="AG23" s="27">
        <f t="shared" si="5"/>
        <v>10.526667293640358</v>
      </c>
      <c r="AH23" s="27">
        <f t="shared" si="5"/>
        <v>6.1368529260363402</v>
      </c>
      <c r="AI23" s="27">
        <f t="shared" si="5"/>
        <v>-4.7711311577839588</v>
      </c>
      <c r="AJ23" s="27">
        <f t="shared" si="5"/>
        <v>20.341414144397785</v>
      </c>
      <c r="AK23" s="27">
        <f t="shared" si="5"/>
        <v>-12.636495223387357</v>
      </c>
      <c r="AL23" s="27">
        <f t="shared" si="5"/>
        <v>7.9440691247621542</v>
      </c>
      <c r="AM23" s="27">
        <f t="shared" si="5"/>
        <v>5.4145166362153274</v>
      </c>
      <c r="AN23" s="27">
        <f t="shared" si="5"/>
        <v>0.292229037464109</v>
      </c>
      <c r="AO23" s="27">
        <f t="shared" si="5"/>
        <v>18.827148859224387</v>
      </c>
      <c r="AP23" s="27">
        <f t="shared" si="5"/>
        <v>11.700626415989234</v>
      </c>
      <c r="AQ23" s="27">
        <f t="shared" si="5"/>
        <v>-1.2621429323922739</v>
      </c>
      <c r="AR23" s="27">
        <f t="shared" si="5"/>
        <v>7.1561246863766081</v>
      </c>
      <c r="AS23" s="27">
        <f t="shared" si="5"/>
        <v>1.6825752540762462</v>
      </c>
      <c r="AT23" s="27">
        <f t="shared" si="5"/>
        <v>3.4743746674331444</v>
      </c>
      <c r="AU23" s="27">
        <f t="shared" si="5"/>
        <v>22.818717032199309</v>
      </c>
      <c r="AV23" s="27">
        <f t="shared" si="5"/>
        <v>-1.1783711676558783</v>
      </c>
      <c r="AW23" s="27">
        <f t="shared" si="5"/>
        <v>9.8118427212336545</v>
      </c>
      <c r="AX23" s="27">
        <f t="shared" si="5"/>
        <v>7.5118301191798187</v>
      </c>
      <c r="AY23" s="27">
        <f t="shared" si="5"/>
        <v>8.3795595058921535</v>
      </c>
      <c r="AZ23" s="27">
        <f t="shared" si="5"/>
        <v>19.733562176428766</v>
      </c>
      <c r="BA23" s="27">
        <f t="shared" si="5"/>
        <v>15.186639475407638</v>
      </c>
      <c r="BB23" s="27">
        <f t="shared" si="5"/>
        <v>3.3128161789885091</v>
      </c>
      <c r="BC23" s="27">
        <f t="shared" si="5"/>
        <v>-77.398611193656592</v>
      </c>
      <c r="BD23" s="27">
        <f t="shared" si="5"/>
        <v>-81.787005184082105</v>
      </c>
      <c r="BE23" s="27">
        <f t="shared" si="5"/>
        <v>-79.014066642074226</v>
      </c>
      <c r="BF23" s="27">
        <f t="shared" si="5"/>
        <v>-75.834812895307252</v>
      </c>
      <c r="BG23" s="27">
        <f t="shared" si="5"/>
        <v>30.101835592596892</v>
      </c>
      <c r="BH23" s="27">
        <f t="shared" si="5"/>
        <v>122.83107820780499</v>
      </c>
      <c r="BI23" s="27">
        <f t="shared" si="5"/>
        <v>155.91707852368791</v>
      </c>
      <c r="BJ23" s="27">
        <f t="shared" si="5"/>
        <v>190.4207713842994</v>
      </c>
      <c r="BK23" s="27">
        <f t="shared" si="5"/>
        <v>172.30956383627341</v>
      </c>
      <c r="BL23" s="27">
        <f t="shared" si="5"/>
        <v>131.10707523334875</v>
      </c>
      <c r="BM23" s="27">
        <f t="shared" si="5"/>
        <v>67.14299392129783</v>
      </c>
      <c r="BN23" s="27">
        <f t="shared" si="4"/>
        <v>40.104801608086404</v>
      </c>
      <c r="BO23" s="27">
        <f t="shared" si="4"/>
        <v>18.793415349665832</v>
      </c>
      <c r="BP23" s="27">
        <f t="shared" si="4"/>
        <v>12.969365278652401</v>
      </c>
      <c r="BQ23" s="27">
        <f t="shared" si="4"/>
        <v>6.2870384568299409</v>
      </c>
      <c r="BR23" s="27">
        <f t="shared" si="4"/>
        <v>9.2116485822893779</v>
      </c>
      <c r="BS23" s="27">
        <f t="shared" si="4"/>
        <v>11.96467304636235</v>
      </c>
      <c r="BT23" s="27">
        <f t="shared" si="4"/>
        <v>4.7653167831742005</v>
      </c>
      <c r="BU23" s="27">
        <f t="shared" si="2"/>
        <v>11.778448522952644</v>
      </c>
      <c r="BV23" s="27">
        <f t="shared" si="3"/>
        <v>7.2634435997402713</v>
      </c>
      <c r="BW23" s="27">
        <f t="shared" si="3"/>
        <v>16.225220790024906</v>
      </c>
      <c r="BX23" s="27">
        <f t="shared" si="3"/>
        <v>4.3459734484843748</v>
      </c>
    </row>
    <row r="24" spans="1:76" ht="15" customHeight="1" x14ac:dyDescent="0.25">
      <c r="A24" s="15" t="s">
        <v>98</v>
      </c>
      <c r="B24" s="15"/>
      <c r="C24" s="28"/>
      <c r="D24" s="28"/>
      <c r="E24" s="28"/>
      <c r="F24" s="28">
        <f t="shared" si="5"/>
        <v>9.2024499506673898</v>
      </c>
      <c r="G24" s="28">
        <f t="shared" si="5"/>
        <v>-5.6889383294393303</v>
      </c>
      <c r="H24" s="28">
        <f t="shared" si="5"/>
        <v>8.875760107733921</v>
      </c>
      <c r="I24" s="28">
        <f t="shared" si="5"/>
        <v>4.4849288107281504</v>
      </c>
      <c r="J24" s="28">
        <f t="shared" si="5"/>
        <v>-0.5483014431103328</v>
      </c>
      <c r="K24" s="28">
        <f t="shared" si="5"/>
        <v>-0.49160819022930902</v>
      </c>
      <c r="L24" s="28">
        <f t="shared" si="5"/>
        <v>-13.16200924011679</v>
      </c>
      <c r="M24" s="28">
        <f t="shared" si="5"/>
        <v>-18.531443868344056</v>
      </c>
      <c r="N24" s="28">
        <f t="shared" si="5"/>
        <v>-4.1180444323197785</v>
      </c>
      <c r="O24" s="28">
        <f t="shared" si="5"/>
        <v>7.1912780107435514</v>
      </c>
      <c r="P24" s="28">
        <f t="shared" si="5"/>
        <v>15.480388309861826</v>
      </c>
      <c r="Q24" s="28">
        <f t="shared" si="5"/>
        <v>22.320829978252398</v>
      </c>
      <c r="R24" s="28">
        <f t="shared" si="5"/>
        <v>14.942196889059932</v>
      </c>
      <c r="S24" s="28">
        <f t="shared" si="5"/>
        <v>15.273883178939984</v>
      </c>
      <c r="T24" s="28">
        <f t="shared" si="5"/>
        <v>13.587903299285941</v>
      </c>
      <c r="U24" s="28">
        <f t="shared" si="5"/>
        <v>3.3460752711274688</v>
      </c>
      <c r="V24" s="28">
        <f t="shared" si="5"/>
        <v>-7.3771699559688209E-2</v>
      </c>
      <c r="W24" s="28">
        <f t="shared" si="5"/>
        <v>-8.4001613922606744</v>
      </c>
      <c r="X24" s="28">
        <f t="shared" si="5"/>
        <v>-3.2866777483718579</v>
      </c>
      <c r="Y24" s="28">
        <f t="shared" si="5"/>
        <v>-12.157986689503652</v>
      </c>
      <c r="Z24" s="28">
        <f t="shared" si="5"/>
        <v>-14.741497107285518</v>
      </c>
      <c r="AA24" s="28">
        <f t="shared" si="5"/>
        <v>-4.719800790049189</v>
      </c>
      <c r="AB24" s="28">
        <f t="shared" si="5"/>
        <v>-13.398606693612603</v>
      </c>
      <c r="AC24" s="28">
        <f t="shared" si="5"/>
        <v>6.9411433966706237</v>
      </c>
      <c r="AD24" s="28">
        <f t="shared" si="5"/>
        <v>11.718393544380511</v>
      </c>
      <c r="AE24" s="28">
        <f t="shared" si="5"/>
        <v>0.92340927218295121</v>
      </c>
      <c r="AF24" s="28">
        <f t="shared" si="5"/>
        <v>21.10363791792027</v>
      </c>
      <c r="AG24" s="28">
        <f t="shared" si="5"/>
        <v>13.424219111539838</v>
      </c>
      <c r="AH24" s="28">
        <f t="shared" si="5"/>
        <v>13.245184094610662</v>
      </c>
      <c r="AI24" s="28">
        <f t="shared" si="5"/>
        <v>11.374845045472393</v>
      </c>
      <c r="AJ24" s="28">
        <f t="shared" si="5"/>
        <v>-12.895303827951965</v>
      </c>
      <c r="AK24" s="28">
        <f t="shared" si="5"/>
        <v>-6.1443280059468863</v>
      </c>
      <c r="AL24" s="28">
        <f t="shared" si="5"/>
        <v>-1.3047000134261855</v>
      </c>
      <c r="AM24" s="28">
        <f t="shared" si="5"/>
        <v>-0.10853735574186674</v>
      </c>
      <c r="AN24" s="28">
        <f t="shared" si="5"/>
        <v>22.972392556249233</v>
      </c>
      <c r="AO24" s="28">
        <f t="shared" si="5"/>
        <v>11.72800266250329</v>
      </c>
      <c r="AP24" s="28">
        <f t="shared" si="5"/>
        <v>18.548515985198797</v>
      </c>
      <c r="AQ24" s="28">
        <f t="shared" si="5"/>
        <v>13.12211087678914</v>
      </c>
      <c r="AR24" s="28">
        <f t="shared" si="5"/>
        <v>6.7771442623917766</v>
      </c>
      <c r="AS24" s="28">
        <f t="shared" si="5"/>
        <v>17.757975159255992</v>
      </c>
      <c r="AT24" s="28">
        <f t="shared" si="5"/>
        <v>1.9871625021343542</v>
      </c>
      <c r="AU24" s="28">
        <f t="shared" si="5"/>
        <v>18.826672642004084</v>
      </c>
      <c r="AV24" s="28">
        <f t="shared" si="5"/>
        <v>12.207324907210658</v>
      </c>
      <c r="AW24" s="28">
        <f t="shared" si="5"/>
        <v>4.3202779041317418</v>
      </c>
      <c r="AX24" s="28">
        <f t="shared" si="5"/>
        <v>4.820151307489029</v>
      </c>
      <c r="AY24" s="28">
        <f t="shared" si="5"/>
        <v>-2.5042273549259586</v>
      </c>
      <c r="AZ24" s="28">
        <f t="shared" si="5"/>
        <v>2.0852018993331223</v>
      </c>
      <c r="BA24" s="28">
        <f t="shared" si="5"/>
        <v>4.3504169009003002</v>
      </c>
      <c r="BB24" s="28">
        <f t="shared" si="5"/>
        <v>6.8390379408506119</v>
      </c>
      <c r="BC24" s="28">
        <f t="shared" si="5"/>
        <v>-39.252232479974623</v>
      </c>
      <c r="BD24" s="28">
        <f t="shared" si="5"/>
        <v>-34.418905387295048</v>
      </c>
      <c r="BE24" s="28">
        <f t="shared" si="5"/>
        <v>-32.681334513994784</v>
      </c>
      <c r="BF24" s="28">
        <f t="shared" si="5"/>
        <v>-28.101931132717784</v>
      </c>
      <c r="BG24" s="28">
        <f t="shared" si="5"/>
        <v>31.100862040920042</v>
      </c>
      <c r="BH24" s="28">
        <f t="shared" si="5"/>
        <v>24.159975505437139</v>
      </c>
      <c r="BI24" s="28">
        <f t="shared" si="5"/>
        <v>27.912152312288519</v>
      </c>
      <c r="BJ24" s="28">
        <f t="shared" si="5"/>
        <v>30.381439183601145</v>
      </c>
      <c r="BK24" s="28">
        <f t="shared" si="5"/>
        <v>38.231905232420438</v>
      </c>
      <c r="BL24" s="28">
        <f t="shared" si="5"/>
        <v>43.689096548146942</v>
      </c>
      <c r="BM24" s="28">
        <f t="shared" si="5"/>
        <v>24.621558318999305</v>
      </c>
      <c r="BN24" s="28">
        <f t="shared" si="4"/>
        <v>28.274067041268225</v>
      </c>
      <c r="BO24" s="28">
        <f t="shared" si="4"/>
        <v>-6.8348752551431691</v>
      </c>
      <c r="BP24" s="28">
        <f t="shared" si="4"/>
        <v>4.0871887617482061</v>
      </c>
      <c r="BQ24" s="28">
        <f t="shared" si="4"/>
        <v>-6.8057823652259097</v>
      </c>
      <c r="BR24" s="28">
        <f t="shared" si="4"/>
        <v>1.8971182969864664</v>
      </c>
      <c r="BS24" s="28">
        <f t="shared" si="4"/>
        <v>19.09720295398083</v>
      </c>
      <c r="BT24" s="28">
        <f t="shared" si="4"/>
        <v>-7.3572158871477171</v>
      </c>
      <c r="BU24" s="28">
        <f t="shared" si="2"/>
        <v>11.657749894344583</v>
      </c>
      <c r="BV24" s="28">
        <f t="shared" si="3"/>
        <v>-2.311417884098288</v>
      </c>
      <c r="BW24" s="28">
        <f t="shared" si="3"/>
        <v>5.3496563180447376</v>
      </c>
      <c r="BX24" s="28">
        <f t="shared" si="3"/>
        <v>15.714815142572292</v>
      </c>
    </row>
    <row r="25" spans="1:76" ht="15" customHeight="1" x14ac:dyDescent="0.25">
      <c r="A25" s="12" t="s">
        <v>90</v>
      </c>
      <c r="C25" s="27"/>
      <c r="D25" s="27"/>
      <c r="E25" s="27"/>
      <c r="F25" s="27">
        <f t="shared" si="5"/>
        <v>6.8081442317116769</v>
      </c>
      <c r="G25" s="27">
        <f t="shared" si="5"/>
        <v>-9.4720397188522654</v>
      </c>
      <c r="H25" s="27">
        <f t="shared" si="5"/>
        <v>8.496689212289299</v>
      </c>
      <c r="I25" s="27">
        <f t="shared" si="5"/>
        <v>5.6595640448197315</v>
      </c>
      <c r="J25" s="27">
        <f t="shared" si="5"/>
        <v>1.6366698935586177</v>
      </c>
      <c r="K25" s="27">
        <f t="shared" si="5"/>
        <v>-0.49176377526735093</v>
      </c>
      <c r="L25" s="27">
        <f t="shared" si="5"/>
        <v>-17.790154130527412</v>
      </c>
      <c r="M25" s="27">
        <f t="shared" si="5"/>
        <v>-23.017921461226575</v>
      </c>
      <c r="N25" s="27">
        <f t="shared" si="5"/>
        <v>-2.6966334695207927</v>
      </c>
      <c r="O25" s="27">
        <f t="shared" si="5"/>
        <v>14.192684965932179</v>
      </c>
      <c r="P25" s="27">
        <f t="shared" si="5"/>
        <v>20.941267198345859</v>
      </c>
      <c r="Q25" s="27">
        <f t="shared" si="5"/>
        <v>20.702577671985377</v>
      </c>
      <c r="R25" s="27">
        <f t="shared" si="5"/>
        <v>15.798693031389433</v>
      </c>
      <c r="S25" s="27">
        <f t="shared" si="5"/>
        <v>15.897114230217401</v>
      </c>
      <c r="T25" s="27">
        <f t="shared" si="5"/>
        <v>18.834003262980282</v>
      </c>
      <c r="U25" s="27">
        <f t="shared" si="5"/>
        <v>12.810745214041329</v>
      </c>
      <c r="V25" s="27">
        <f t="shared" si="5"/>
        <v>-1.4209948782799353</v>
      </c>
      <c r="W25" s="27">
        <f t="shared" si="5"/>
        <v>-11.497207838173896</v>
      </c>
      <c r="X25" s="27">
        <f t="shared" si="5"/>
        <v>-18.945096741996338</v>
      </c>
      <c r="Y25" s="27">
        <f t="shared" si="5"/>
        <v>-15.786391294622659</v>
      </c>
      <c r="Z25" s="27">
        <f t="shared" si="5"/>
        <v>-22.388579390738748</v>
      </c>
      <c r="AA25" s="27">
        <f t="shared" si="5"/>
        <v>-9.8838401013702448</v>
      </c>
      <c r="AB25" s="27">
        <f t="shared" si="5"/>
        <v>-7.6464697142136444</v>
      </c>
      <c r="AC25" s="27">
        <f t="shared" si="5"/>
        <v>4.1934112562086678</v>
      </c>
      <c r="AD25" s="27">
        <f t="shared" si="5"/>
        <v>16.317946513054782</v>
      </c>
      <c r="AE25" s="27">
        <f t="shared" si="5"/>
        <v>-0.88591101424728702</v>
      </c>
      <c r="AF25" s="27">
        <f t="shared" si="5"/>
        <v>29.961334737241852</v>
      </c>
      <c r="AG25" s="27">
        <f t="shared" si="5"/>
        <v>11.429957762178077</v>
      </c>
      <c r="AH25" s="27">
        <f t="shared" si="5"/>
        <v>19.707805063947291</v>
      </c>
      <c r="AI25" s="27">
        <f t="shared" si="5"/>
        <v>17.584790736699809</v>
      </c>
      <c r="AJ25" s="27">
        <f t="shared" si="5"/>
        <v>-16.552149648004711</v>
      </c>
      <c r="AK25" s="27">
        <f t="shared" si="5"/>
        <v>-5.0589100128425546</v>
      </c>
      <c r="AL25" s="27">
        <f t="shared" si="5"/>
        <v>-9.1196204448048874</v>
      </c>
      <c r="AM25" s="27">
        <f t="shared" si="5"/>
        <v>-6.897649739107603</v>
      </c>
      <c r="AN25" s="27">
        <f t="shared" si="5"/>
        <v>26.092361130774755</v>
      </c>
      <c r="AO25" s="27">
        <f t="shared" si="5"/>
        <v>12.919977915459224</v>
      </c>
      <c r="AP25" s="27">
        <f t="shared" si="5"/>
        <v>26.530353835030262</v>
      </c>
      <c r="AQ25" s="27">
        <f t="shared" si="5"/>
        <v>20.470109470762488</v>
      </c>
      <c r="AR25" s="27">
        <f t="shared" si="5"/>
        <v>8.4318532505464958</v>
      </c>
      <c r="AS25" s="27">
        <f t="shared" si="5"/>
        <v>21.085584217278107</v>
      </c>
      <c r="AT25" s="27">
        <f t="shared" si="5"/>
        <v>1.258199288137174</v>
      </c>
      <c r="AU25" s="27">
        <f t="shared" si="5"/>
        <v>19.249421799760924</v>
      </c>
      <c r="AV25" s="27">
        <f t="shared" si="5"/>
        <v>11.548808218439643</v>
      </c>
      <c r="AW25" s="27">
        <f t="shared" si="5"/>
        <v>0.94459539912503665</v>
      </c>
      <c r="AX25" s="27">
        <f t="shared" si="5"/>
        <v>2.1947663295345921</v>
      </c>
      <c r="AY25" s="27">
        <f t="shared" si="5"/>
        <v>-1.4657404739445878</v>
      </c>
      <c r="AZ25" s="27">
        <f t="shared" si="5"/>
        <v>1.0096996891155063</v>
      </c>
      <c r="BA25" s="27">
        <f t="shared" si="5"/>
        <v>7.6460238409962189</v>
      </c>
      <c r="BB25" s="27">
        <f t="shared" si="5"/>
        <v>11.989509606594151</v>
      </c>
      <c r="BC25" s="27">
        <f t="shared" si="5"/>
        <v>-35.236232471665296</v>
      </c>
      <c r="BD25" s="27">
        <f t="shared" si="5"/>
        <v>-27.54745228567046</v>
      </c>
      <c r="BE25" s="27">
        <f t="shared" si="5"/>
        <v>-28.611757611626064</v>
      </c>
      <c r="BF25" s="27">
        <f t="shared" si="5"/>
        <v>-22.180332820906123</v>
      </c>
      <c r="BG25" s="27">
        <f t="shared" si="5"/>
        <v>32.953343946971778</v>
      </c>
      <c r="BH25" s="27">
        <f t="shared" si="5"/>
        <v>23.655821549401157</v>
      </c>
      <c r="BI25" s="27">
        <f t="shared" si="5"/>
        <v>31.737484448310816</v>
      </c>
      <c r="BJ25" s="27">
        <f t="shared" si="5"/>
        <v>32.146868687408258</v>
      </c>
      <c r="BK25" s="27">
        <f t="shared" si="5"/>
        <v>42.586369484526145</v>
      </c>
      <c r="BL25" s="27">
        <f t="shared" si="5"/>
        <v>50.921249278104398</v>
      </c>
      <c r="BM25" s="27">
        <f t="shared" si="5"/>
        <v>26.766127068966373</v>
      </c>
      <c r="BN25" s="27">
        <f t="shared" si="4"/>
        <v>28.466501866382778</v>
      </c>
      <c r="BO25" s="27">
        <f t="shared" si="4"/>
        <v>-11.025863228152099</v>
      </c>
      <c r="BP25" s="27">
        <f t="shared" si="4"/>
        <v>1.006333787867919</v>
      </c>
      <c r="BQ25" s="27">
        <f t="shared" si="4"/>
        <v>-8.7725658494026462</v>
      </c>
      <c r="BR25" s="27">
        <f t="shared" si="4"/>
        <v>-2.6860929172692449</v>
      </c>
      <c r="BS25" s="27">
        <f t="shared" si="4"/>
        <v>14.817495160322224</v>
      </c>
      <c r="BT25" s="27">
        <f t="shared" si="4"/>
        <v>-12.266717307208408</v>
      </c>
      <c r="BU25" s="27">
        <f t="shared" si="2"/>
        <v>5.5960104183345294</v>
      </c>
      <c r="BV25" s="27">
        <f t="shared" si="3"/>
        <v>-3.9801016548431156</v>
      </c>
      <c r="BW25" s="27">
        <f t="shared" si="3"/>
        <v>5.5434830409357927</v>
      </c>
      <c r="BX25" s="27">
        <f t="shared" si="3"/>
        <v>15.225270176142281</v>
      </c>
    </row>
    <row r="26" spans="1:76" ht="15" customHeight="1" x14ac:dyDescent="0.25">
      <c r="A26" s="12" t="s">
        <v>91</v>
      </c>
      <c r="C26" s="27"/>
      <c r="D26" s="27"/>
      <c r="E26" s="27"/>
      <c r="F26" s="27">
        <f t="shared" si="5"/>
        <v>16.954916734030647</v>
      </c>
      <c r="G26" s="27">
        <f t="shared" si="5"/>
        <v>8.0096930534002233</v>
      </c>
      <c r="H26" s="27">
        <f t="shared" si="5"/>
        <v>10.179777881812724</v>
      </c>
      <c r="I26" s="27">
        <f t="shared" si="5"/>
        <v>0.38444796998453601</v>
      </c>
      <c r="J26" s="27">
        <f t="shared" si="5"/>
        <v>-7.0091853972080953</v>
      </c>
      <c r="K26" s="27">
        <f t="shared" si="5"/>
        <v>-0.49113599996084556</v>
      </c>
      <c r="L26" s="27">
        <f t="shared" si="5"/>
        <v>2.5157723463839821</v>
      </c>
      <c r="M26" s="27">
        <f t="shared" si="5"/>
        <v>-2.046797092629582</v>
      </c>
      <c r="N26" s="27">
        <f t="shared" si="5"/>
        <v>-8.7118883152533577</v>
      </c>
      <c r="O26" s="27">
        <f t="shared" si="5"/>
        <v>-14.057393550366982</v>
      </c>
      <c r="P26" s="27">
        <f t="shared" si="5"/>
        <v>0.64587324400586787</v>
      </c>
      <c r="Q26" s="27">
        <f t="shared" si="5"/>
        <v>26.993782505550314</v>
      </c>
      <c r="R26" s="27">
        <f t="shared" si="5"/>
        <v>11.991696845992529</v>
      </c>
      <c r="S26" s="27">
        <f t="shared" si="5"/>
        <v>12.760693260629807</v>
      </c>
      <c r="T26" s="27">
        <f t="shared" si="5"/>
        <v>-3.5369126789597582</v>
      </c>
      <c r="U26" s="27">
        <f t="shared" ref="U26:BT26" si="6">+(U12/Q12-1)*100</f>
        <v>-22.630667506175563</v>
      </c>
      <c r="V26" s="27">
        <f t="shared" si="6"/>
        <v>4.7249724213384026</v>
      </c>
      <c r="W26" s="27">
        <f t="shared" si="6"/>
        <v>4.436108189372967</v>
      </c>
      <c r="X26" s="27">
        <f t="shared" si="6"/>
        <v>59.680877481333084</v>
      </c>
      <c r="Y26" s="27">
        <f t="shared" si="6"/>
        <v>2.3623453636324232</v>
      </c>
      <c r="Z26" s="27">
        <f t="shared" si="6"/>
        <v>10.898500855871628</v>
      </c>
      <c r="AA26" s="27">
        <f t="shared" si="6"/>
        <v>13.418096719920115</v>
      </c>
      <c r="AB26" s="27">
        <f t="shared" si="6"/>
        <v>-25.140132116830504</v>
      </c>
      <c r="AC26" s="27">
        <f t="shared" si="6"/>
        <v>15.98757454748978</v>
      </c>
      <c r="AD26" s="27">
        <f t="shared" si="6"/>
        <v>0.92550219195124406</v>
      </c>
      <c r="AE26" s="27">
        <f t="shared" si="6"/>
        <v>5.9727325673407439</v>
      </c>
      <c r="AF26" s="27">
        <f t="shared" si="6"/>
        <v>-1.2023036080963778</v>
      </c>
      <c r="AG26" s="27">
        <f t="shared" si="6"/>
        <v>19.322341103301245</v>
      </c>
      <c r="AH26" s="27">
        <f t="shared" si="6"/>
        <v>-4.2322097720103198</v>
      </c>
      <c r="AI26" s="27">
        <f t="shared" si="6"/>
        <v>-4.8338028581406123</v>
      </c>
      <c r="AJ26" s="27">
        <f t="shared" si="6"/>
        <v>-0.78168949556574052</v>
      </c>
      <c r="AK26" s="27">
        <f t="shared" si="6"/>
        <v>-9.142171080718132</v>
      </c>
      <c r="AL26" s="27">
        <f t="shared" si="6"/>
        <v>25.113033190210565</v>
      </c>
      <c r="AM26" s="27">
        <f t="shared" si="6"/>
        <v>21.786234260503456</v>
      </c>
      <c r="AN26" s="27">
        <f t="shared" si="6"/>
        <v>14.279973837784299</v>
      </c>
      <c r="AO26" s="27">
        <f t="shared" si="6"/>
        <v>8.2879033833492812</v>
      </c>
      <c r="AP26" s="27">
        <f t="shared" si="6"/>
        <v>-1.0508250250355955</v>
      </c>
      <c r="AQ26" s="27">
        <f t="shared" si="6"/>
        <v>-4.9937479907253728</v>
      </c>
      <c r="AR26" s="27">
        <f t="shared" si="6"/>
        <v>1.6905079242285126</v>
      </c>
      <c r="AS26" s="27">
        <f t="shared" si="6"/>
        <v>7.7435304197030153</v>
      </c>
      <c r="AT26" s="27">
        <f t="shared" si="6"/>
        <v>4.2760620129115523</v>
      </c>
      <c r="AU26" s="27">
        <f t="shared" si="6"/>
        <v>17.505073540954498</v>
      </c>
      <c r="AV26" s="27">
        <f t="shared" si="6"/>
        <v>14.365826200799781</v>
      </c>
      <c r="AW26" s="27">
        <f t="shared" si="6"/>
        <v>15.737420075896402</v>
      </c>
      <c r="AX26" s="27">
        <f t="shared" si="6"/>
        <v>12.825120919875932</v>
      </c>
      <c r="AY26" s="27">
        <f t="shared" si="6"/>
        <v>-5.7989409004713171</v>
      </c>
      <c r="AZ26" s="27">
        <f t="shared" si="6"/>
        <v>5.5236739427701131</v>
      </c>
      <c r="BA26" s="27">
        <f t="shared" si="6"/>
        <v>-5.3712446926843178</v>
      </c>
      <c r="BB26" s="27">
        <f t="shared" si="6"/>
        <v>-7.3854467219174875</v>
      </c>
      <c r="BC26" s="27">
        <f t="shared" si="6"/>
        <v>-52.579521730725588</v>
      </c>
      <c r="BD26" s="27">
        <f t="shared" si="6"/>
        <v>-55.447776236518443</v>
      </c>
      <c r="BE26" s="27">
        <f t="shared" si="6"/>
        <v>-46.337513978386447</v>
      </c>
      <c r="BF26" s="27">
        <f t="shared" si="6"/>
        <v>-47.87739091024369</v>
      </c>
      <c r="BG26" s="27">
        <f t="shared" si="6"/>
        <v>22.704942487763958</v>
      </c>
      <c r="BH26" s="27">
        <f t="shared" si="6"/>
        <v>26.669057314804022</v>
      </c>
      <c r="BI26" s="27">
        <f t="shared" si="6"/>
        <v>10.835410750480179</v>
      </c>
      <c r="BJ26" s="27">
        <f t="shared" si="6"/>
        <v>21.579036183157708</v>
      </c>
      <c r="BK26" s="27">
        <f t="shared" si="6"/>
        <v>16.848038845841053</v>
      </c>
      <c r="BL26" s="27">
        <f t="shared" si="6"/>
        <v>8.5522113073733799</v>
      </c>
      <c r="BM26" s="27">
        <f t="shared" si="6"/>
        <v>13.242491139407942</v>
      </c>
      <c r="BN26" s="27">
        <f t="shared" si="6"/>
        <v>27.231190933901249</v>
      </c>
      <c r="BO26" s="27">
        <f t="shared" si="6"/>
        <v>18.279622682611809</v>
      </c>
      <c r="BP26" s="27">
        <f t="shared" si="6"/>
        <v>24.897503226427563</v>
      </c>
      <c r="BQ26" s="27">
        <f t="shared" si="6"/>
        <v>4.8762135046018784</v>
      </c>
      <c r="BR26" s="27">
        <f t="shared" si="6"/>
        <v>26.976407654053205</v>
      </c>
      <c r="BS26" s="27">
        <f t="shared" si="6"/>
        <v>38.389149790757735</v>
      </c>
      <c r="BT26" s="27">
        <f t="shared" si="6"/>
        <v>19.461601861003651</v>
      </c>
      <c r="BU26" s="27">
        <f t="shared" si="2"/>
        <v>42.976629976567239</v>
      </c>
      <c r="BV26" s="27">
        <f t="shared" si="3"/>
        <v>4.6865391209993668</v>
      </c>
      <c r="BW26" s="27">
        <f t="shared" si="3"/>
        <v>4.6247504442350928</v>
      </c>
      <c r="BX26" s="27">
        <f t="shared" si="3"/>
        <v>17.678767164607613</v>
      </c>
    </row>
    <row r="27" spans="1:76" ht="15" customHeight="1" x14ac:dyDescent="0.25">
      <c r="A27" s="4" t="s">
        <v>99</v>
      </c>
      <c r="C27" s="27"/>
      <c r="D27" s="27"/>
      <c r="E27" s="27"/>
      <c r="F27" s="27">
        <f t="shared" ref="F27:BT28" si="7">+(F13/B13-1)*100</f>
        <v>-12.658861293835921</v>
      </c>
      <c r="G27" s="27">
        <f t="shared" si="7"/>
        <v>-25.1459801606585</v>
      </c>
      <c r="H27" s="27">
        <f t="shared" si="7"/>
        <v>-4.8003838531360588</v>
      </c>
      <c r="I27" s="27">
        <f t="shared" si="7"/>
        <v>10.553172747846929</v>
      </c>
      <c r="J27" s="27">
        <f t="shared" si="7"/>
        <v>44.535952239098762</v>
      </c>
      <c r="K27" s="27">
        <f t="shared" si="7"/>
        <v>26.810281412040538</v>
      </c>
      <c r="L27" s="27">
        <f t="shared" si="7"/>
        <v>-17.224114678251979</v>
      </c>
      <c r="M27" s="27">
        <f t="shared" si="7"/>
        <v>-24.983265089011542</v>
      </c>
      <c r="N27" s="27">
        <f t="shared" si="7"/>
        <v>-12.747897201933478</v>
      </c>
      <c r="O27" s="27">
        <f t="shared" si="7"/>
        <v>14.327142258650639</v>
      </c>
      <c r="P27" s="27">
        <f t="shared" si="7"/>
        <v>23.343994836620929</v>
      </c>
      <c r="Q27" s="27">
        <f t="shared" si="7"/>
        <v>35.616968839531005</v>
      </c>
      <c r="R27" s="27">
        <f t="shared" si="7"/>
        <v>20.707336948438872</v>
      </c>
      <c r="S27" s="27">
        <f t="shared" si="7"/>
        <v>19.809973045936168</v>
      </c>
      <c r="T27" s="27">
        <f t="shared" si="7"/>
        <v>6.9380024412201369</v>
      </c>
      <c r="U27" s="27">
        <f t="shared" si="7"/>
        <v>-17.531303657003715</v>
      </c>
      <c r="V27" s="27">
        <f t="shared" si="7"/>
        <v>-33.419950582039334</v>
      </c>
      <c r="W27" s="27">
        <f t="shared" si="7"/>
        <v>-46.166859389675139</v>
      </c>
      <c r="X27" s="27">
        <f t="shared" si="7"/>
        <v>-25.426756666963122</v>
      </c>
      <c r="Y27" s="27">
        <f t="shared" si="7"/>
        <v>-34.695629129313168</v>
      </c>
      <c r="Z27" s="27">
        <f t="shared" si="7"/>
        <v>-58.206679180071255</v>
      </c>
      <c r="AA27" s="27">
        <f t="shared" si="7"/>
        <v>-12.050953603457092</v>
      </c>
      <c r="AB27" s="27">
        <f t="shared" si="7"/>
        <v>-41.034502584645352</v>
      </c>
      <c r="AC27" s="27">
        <f t="shared" si="7"/>
        <v>3.9938039020463778</v>
      </c>
      <c r="AD27" s="27">
        <f t="shared" si="7"/>
        <v>79.788358595227578</v>
      </c>
      <c r="AE27" s="27">
        <f t="shared" si="7"/>
        <v>18.920460941045981</v>
      </c>
      <c r="AF27" s="27">
        <f t="shared" si="7"/>
        <v>145.36155688374924</v>
      </c>
      <c r="AG27" s="27">
        <f t="shared" si="7"/>
        <v>3.3120618642740185</v>
      </c>
      <c r="AH27" s="27">
        <f t="shared" si="7"/>
        <v>-5.3507855453952207</v>
      </c>
      <c r="AI27" s="27">
        <f t="shared" si="7"/>
        <v>2.9035099966742806</v>
      </c>
      <c r="AJ27" s="27">
        <f t="shared" si="7"/>
        <v>-67.165883333076764</v>
      </c>
      <c r="AK27" s="27">
        <f t="shared" si="7"/>
        <v>-12.291327753250126</v>
      </c>
      <c r="AL27" s="27">
        <f t="shared" si="7"/>
        <v>-50.075248348627042</v>
      </c>
      <c r="AM27" s="27">
        <f t="shared" si="7"/>
        <v>-6.3431193900168488</v>
      </c>
      <c r="AN27" s="27">
        <f t="shared" si="7"/>
        <v>138.57731919804772</v>
      </c>
      <c r="AO27" s="27">
        <f t="shared" si="7"/>
        <v>4.2674020239032773</v>
      </c>
      <c r="AP27" s="27">
        <f t="shared" si="7"/>
        <v>95.78649656489597</v>
      </c>
      <c r="AQ27" s="27">
        <f t="shared" si="7"/>
        <v>44.772589821491636</v>
      </c>
      <c r="AR27" s="27">
        <f t="shared" si="7"/>
        <v>3.5600970255038389</v>
      </c>
      <c r="AS27" s="27">
        <f t="shared" si="7"/>
        <v>49.212751911104391</v>
      </c>
      <c r="AT27" s="27">
        <f t="shared" si="7"/>
        <v>-41.202201143306446</v>
      </c>
      <c r="AU27" s="27">
        <f t="shared" si="7"/>
        <v>-1.0110795872939948</v>
      </c>
      <c r="AV27" s="27">
        <f t="shared" si="7"/>
        <v>16.054848145244314</v>
      </c>
      <c r="AW27" s="27">
        <f t="shared" si="7"/>
        <v>-17.404027992509029</v>
      </c>
      <c r="AX27" s="27">
        <f t="shared" si="7"/>
        <v>-13.758705907709212</v>
      </c>
      <c r="AY27" s="27">
        <f t="shared" si="7"/>
        <v>-27.258191571418578</v>
      </c>
      <c r="AZ27" s="27">
        <f t="shared" si="7"/>
        <v>-19.22802379608942</v>
      </c>
      <c r="BA27" s="27">
        <f t="shared" si="7"/>
        <v>-23.440208215846681</v>
      </c>
      <c r="BB27" s="27">
        <f t="shared" si="7"/>
        <v>112.0016038190526</v>
      </c>
      <c r="BC27" s="27">
        <f t="shared" si="7"/>
        <v>91.642061784834766</v>
      </c>
      <c r="BD27" s="27">
        <f t="shared" si="7"/>
        <v>92.416445363767735</v>
      </c>
      <c r="BE27" s="27">
        <f t="shared" si="7"/>
        <v>186.53804750894562</v>
      </c>
      <c r="BF27" s="27">
        <f t="shared" si="7"/>
        <v>194.62810908038941</v>
      </c>
      <c r="BG27" s="27">
        <f t="shared" si="7"/>
        <v>15.543414477308449</v>
      </c>
      <c r="BH27" s="27">
        <f t="shared" si="7"/>
        <v>-5.9469509544563088</v>
      </c>
      <c r="BI27" s="27">
        <f t="shared" si="7"/>
        <v>-13.834217827384233</v>
      </c>
      <c r="BJ27" s="27">
        <f t="shared" si="7"/>
        <v>-41.217887733202055</v>
      </c>
      <c r="BK27" s="27">
        <f t="shared" si="7"/>
        <v>-13.845549264935798</v>
      </c>
      <c r="BL27" s="27">
        <f t="shared" si="7"/>
        <v>-9.147595538937658</v>
      </c>
      <c r="BM27" s="27">
        <f t="shared" si="7"/>
        <v>-12.115984558732384</v>
      </c>
      <c r="BN27" s="27">
        <f t="shared" si="7"/>
        <v>13.21517811850763</v>
      </c>
      <c r="BO27" s="27">
        <f t="shared" si="7"/>
        <v>-25.357464805209872</v>
      </c>
      <c r="BP27" s="27">
        <f t="shared" si="7"/>
        <v>17.767216328163361</v>
      </c>
      <c r="BQ27" s="27">
        <f t="shared" si="7"/>
        <v>-37.341667096163022</v>
      </c>
      <c r="BR27" s="27">
        <f t="shared" si="7"/>
        <v>-41.83242476885507</v>
      </c>
      <c r="BS27" s="27">
        <f t="shared" si="7"/>
        <v>13.507373307331427</v>
      </c>
      <c r="BT27" s="27">
        <f t="shared" si="7"/>
        <v>-44.518909320755164</v>
      </c>
      <c r="BU27" s="27">
        <f t="shared" si="2"/>
        <v>-6.2952875211222947</v>
      </c>
      <c r="BV27" s="27">
        <f t="shared" si="3"/>
        <v>-40.090958095195447</v>
      </c>
      <c r="BW27" s="27">
        <f t="shared" si="3"/>
        <v>-12.395706177107702</v>
      </c>
      <c r="BX27" s="27">
        <f t="shared" si="3"/>
        <v>52.383075418799741</v>
      </c>
    </row>
    <row r="28" spans="1:76" ht="15" customHeight="1" x14ac:dyDescent="0.25">
      <c r="A28" s="29" t="s">
        <v>81</v>
      </c>
      <c r="B28" s="30"/>
      <c r="C28" s="31"/>
      <c r="D28" s="31"/>
      <c r="E28" s="31"/>
      <c r="F28" s="31">
        <f t="shared" si="7"/>
        <v>7.9372989938715888</v>
      </c>
      <c r="G28" s="31">
        <f t="shared" si="7"/>
        <v>3.638077623085012</v>
      </c>
      <c r="H28" s="31">
        <f t="shared" si="7"/>
        <v>17.17059288356446</v>
      </c>
      <c r="I28" s="31">
        <f t="shared" si="7"/>
        <v>15.087792763459928</v>
      </c>
      <c r="J28" s="31">
        <f t="shared" si="7"/>
        <v>6.855604067358434</v>
      </c>
      <c r="K28" s="31">
        <f t="shared" si="7"/>
        <v>4.990987574725203</v>
      </c>
      <c r="L28" s="31">
        <f t="shared" si="7"/>
        <v>0.48818080018107057</v>
      </c>
      <c r="M28" s="31">
        <f t="shared" si="7"/>
        <v>-8.7691035156754698</v>
      </c>
      <c r="N28" s="31">
        <f t="shared" si="7"/>
        <v>-0.70953329047384051</v>
      </c>
      <c r="O28" s="31">
        <f t="shared" si="7"/>
        <v>5.5516161078593251</v>
      </c>
      <c r="P28" s="31">
        <f t="shared" si="7"/>
        <v>1.9260714960269487</v>
      </c>
      <c r="Q28" s="31">
        <f t="shared" si="7"/>
        <v>3.273637352125669</v>
      </c>
      <c r="R28" s="31">
        <f t="shared" si="7"/>
        <v>3.9094224277264278</v>
      </c>
      <c r="S28" s="31">
        <f t="shared" si="7"/>
        <v>4.9129427044339202</v>
      </c>
      <c r="T28" s="31">
        <f t="shared" si="7"/>
        <v>6.5376972951074031</v>
      </c>
      <c r="U28" s="31">
        <f t="shared" si="7"/>
        <v>11.520328985120386</v>
      </c>
      <c r="V28" s="31">
        <f t="shared" si="7"/>
        <v>4.6408415445653217</v>
      </c>
      <c r="W28" s="31">
        <f t="shared" si="7"/>
        <v>-0.78729266830108724</v>
      </c>
      <c r="X28" s="31">
        <f t="shared" si="7"/>
        <v>1.3067368298941284</v>
      </c>
      <c r="Y28" s="31">
        <f t="shared" si="7"/>
        <v>2.0576705611368817</v>
      </c>
      <c r="Z28" s="31">
        <f t="shared" si="7"/>
        <v>5.5468607443061035</v>
      </c>
      <c r="AA28" s="31">
        <f t="shared" si="7"/>
        <v>2.6482747074602075</v>
      </c>
      <c r="AB28" s="31">
        <f t="shared" si="7"/>
        <v>0.77972909632364473</v>
      </c>
      <c r="AC28" s="31">
        <f t="shared" si="7"/>
        <v>-0.36124103638733862</v>
      </c>
      <c r="AD28" s="31">
        <f t="shared" si="7"/>
        <v>0.40453456288831457</v>
      </c>
      <c r="AE28" s="31">
        <f t="shared" si="7"/>
        <v>1.2003275357004739</v>
      </c>
      <c r="AF28" s="31">
        <f t="shared" si="7"/>
        <v>0.73903157766754823</v>
      </c>
      <c r="AG28" s="31">
        <f t="shared" si="7"/>
        <v>8.376590377339177E-2</v>
      </c>
      <c r="AH28" s="31">
        <f t="shared" si="7"/>
        <v>2.0166004546030791</v>
      </c>
      <c r="AI28" s="31">
        <f t="shared" si="7"/>
        <v>3.3370114133888906</v>
      </c>
      <c r="AJ28" s="31">
        <f t="shared" si="7"/>
        <v>-0.46512455812386388</v>
      </c>
      <c r="AK28" s="31">
        <f t="shared" si="7"/>
        <v>5.2581694506015575</v>
      </c>
      <c r="AL28" s="31">
        <f t="shared" si="7"/>
        <v>5.2786518296505047</v>
      </c>
      <c r="AM28" s="31">
        <f t="shared" si="7"/>
        <v>4.4442102218395174</v>
      </c>
      <c r="AN28" s="31">
        <f t="shared" si="7"/>
        <v>9.7871335086024303</v>
      </c>
      <c r="AO28" s="31">
        <f t="shared" si="7"/>
        <v>4.8172933761159609</v>
      </c>
      <c r="AP28" s="31">
        <f t="shared" si="7"/>
        <v>8.7027251810285478</v>
      </c>
      <c r="AQ28" s="31">
        <f t="shared" si="7"/>
        <v>6.1590104642994081</v>
      </c>
      <c r="AR28" s="31">
        <f t="shared" si="7"/>
        <v>4.6966464124611917</v>
      </c>
      <c r="AS28" s="31">
        <f t="shared" si="7"/>
        <v>4.235727277346979</v>
      </c>
      <c r="AT28" s="31">
        <f t="shared" si="7"/>
        <v>-0.74168270033646566</v>
      </c>
      <c r="AU28" s="31">
        <f t="shared" si="7"/>
        <v>5.2790307674631221</v>
      </c>
      <c r="AV28" s="31">
        <f t="shared" si="7"/>
        <v>9.9462452657122835</v>
      </c>
      <c r="AW28" s="31">
        <f t="shared" si="7"/>
        <v>7.4201458362937345</v>
      </c>
      <c r="AX28" s="31">
        <f t="shared" si="7"/>
        <v>8.8741801793187811</v>
      </c>
      <c r="AY28" s="31">
        <f t="shared" si="7"/>
        <v>7.1191958760606022</v>
      </c>
      <c r="AZ28" s="31">
        <f t="shared" si="7"/>
        <v>5.9891875243986092</v>
      </c>
      <c r="BA28" s="31">
        <f t="shared" si="7"/>
        <v>8.8006258589266686</v>
      </c>
      <c r="BB28" s="31">
        <f t="shared" si="7"/>
        <v>0.21260104202702745</v>
      </c>
      <c r="BC28" s="31">
        <f t="shared" si="7"/>
        <v>-32.15409698628752</v>
      </c>
      <c r="BD28" s="31">
        <f t="shared" si="7"/>
        <v>-25.733912617513642</v>
      </c>
      <c r="BE28" s="31">
        <f t="shared" si="7"/>
        <v>-23.610354081911545</v>
      </c>
      <c r="BF28" s="31">
        <f t="shared" si="7"/>
        <v>-20.814827181849882</v>
      </c>
      <c r="BG28" s="31">
        <f t="shared" si="7"/>
        <v>26.692710046846368</v>
      </c>
      <c r="BH28" s="31">
        <f t="shared" si="7"/>
        <v>16.594436668060908</v>
      </c>
      <c r="BI28" s="31">
        <f t="shared" si="7"/>
        <v>20.731873605300354</v>
      </c>
      <c r="BJ28" s="31">
        <f t="shared" si="7"/>
        <v>28.593922880636381</v>
      </c>
      <c r="BK28" s="31">
        <f t="shared" si="7"/>
        <v>22.808029041035404</v>
      </c>
      <c r="BL28" s="31">
        <f t="shared" si="7"/>
        <v>25.895535992469899</v>
      </c>
      <c r="BM28" s="31">
        <f t="shared" si="7"/>
        <v>16.997398048620905</v>
      </c>
      <c r="BN28" s="31">
        <f t="shared" si="7"/>
        <v>14.709529256438469</v>
      </c>
      <c r="BO28" s="31">
        <f t="shared" si="7"/>
        <v>8.2000235749024153</v>
      </c>
      <c r="BP28" s="31">
        <f>+(BP14/BL14-1)*100</f>
        <v>3.7323493217365611</v>
      </c>
      <c r="BQ28" s="31">
        <f>+(BQ14/BM14-1)*100</f>
        <v>7.0026159142369648</v>
      </c>
      <c r="BR28" s="31">
        <f>+(BR14/BN14-1)*100</f>
        <v>11.517415978071611</v>
      </c>
      <c r="BS28" s="31">
        <f>+(BS14/BO14-1)*100</f>
        <v>8.1911269982935622</v>
      </c>
      <c r="BT28" s="31">
        <f>+(BT14/BP14-1)*100</f>
        <v>7.9724742310140595</v>
      </c>
      <c r="BU28" s="31">
        <f t="shared" si="2"/>
        <v>8.1888932536411616</v>
      </c>
      <c r="BV28" s="31">
        <f t="shared" si="3"/>
        <v>7.0086407829731634</v>
      </c>
      <c r="BW28" s="31">
        <f t="shared" si="3"/>
        <v>8.0999774648553124</v>
      </c>
      <c r="BX28" s="31">
        <f t="shared" si="3"/>
        <v>9.3217083689633782</v>
      </c>
    </row>
    <row r="29" spans="1:76" ht="15" customHeight="1" x14ac:dyDescent="0.25">
      <c r="A29" s="32"/>
    </row>
    <row r="30" spans="1:76" ht="15" customHeight="1" x14ac:dyDescent="0.25">
      <c r="A30" s="32" t="s">
        <v>116</v>
      </c>
    </row>
  </sheetData>
  <pageMargins left="0.138125" right="0.31496062992125984" top="0.55118110236220474" bottom="0.74803149606299213" header="0.31496062992125984" footer="0.31496062992125984"/>
  <pageSetup paperSize="9" scale="34" orientation="landscape" r:id="rId1"/>
  <headerFooter>
    <oddHeader>&amp;C&amp;G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X28"/>
  <sheetViews>
    <sheetView showGridLines="0" view="pageLayout" topLeftCell="AW1" zoomScaleNormal="100" zoomScaleSheetLayoutView="40" workbookViewId="0">
      <selection activeCell="BX13" sqref="BX13"/>
    </sheetView>
  </sheetViews>
  <sheetFormatPr defaultColWidth="10" defaultRowHeight="15" customHeight="1" x14ac:dyDescent="0.25"/>
  <cols>
    <col min="1" max="1" width="37.28515625" style="4" customWidth="1"/>
    <col min="2" max="3" width="7.28515625" style="4" bestFit="1" customWidth="1"/>
    <col min="4" max="4" width="7.85546875" style="4" bestFit="1" customWidth="1"/>
    <col min="5" max="5" width="8" style="4" bestFit="1" customWidth="1"/>
    <col min="6" max="7" width="7.28515625" style="4" bestFit="1" customWidth="1"/>
    <col min="8" max="8" width="7.85546875" style="4" bestFit="1" customWidth="1"/>
    <col min="9" max="9" width="8" style="4" bestFit="1" customWidth="1"/>
    <col min="10" max="11" width="7.28515625" style="4" bestFit="1" customWidth="1"/>
    <col min="12" max="12" width="7.85546875" style="4" bestFit="1" customWidth="1"/>
    <col min="13" max="13" width="8" style="4" bestFit="1" customWidth="1"/>
    <col min="14" max="15" width="7.28515625" style="4" bestFit="1" customWidth="1"/>
    <col min="16" max="16" width="7.85546875" style="4" bestFit="1" customWidth="1"/>
    <col min="17" max="17" width="8" style="4" bestFit="1" customWidth="1"/>
    <col min="18" max="19" width="7.28515625" style="4" bestFit="1" customWidth="1"/>
    <col min="20" max="20" width="7.85546875" style="4" bestFit="1" customWidth="1"/>
    <col min="21" max="21" width="8" style="4" bestFit="1" customWidth="1"/>
    <col min="22" max="23" width="7.28515625" style="4" bestFit="1" customWidth="1"/>
    <col min="24" max="24" width="7.85546875" style="4" bestFit="1" customWidth="1"/>
    <col min="25" max="25" width="8" style="4" bestFit="1" customWidth="1"/>
    <col min="26" max="27" width="7.28515625" style="4" bestFit="1" customWidth="1"/>
    <col min="28" max="28" width="7.85546875" style="4" bestFit="1" customWidth="1"/>
    <col min="29" max="29" width="8" style="4" bestFit="1" customWidth="1"/>
    <col min="30" max="31" width="7.28515625" style="4" bestFit="1" customWidth="1"/>
    <col min="32" max="32" width="7.85546875" style="4" bestFit="1" customWidth="1"/>
    <col min="33" max="33" width="8" style="4" bestFit="1" customWidth="1"/>
    <col min="34" max="35" width="7.28515625" style="4" bestFit="1" customWidth="1"/>
    <col min="36" max="36" width="7.85546875" style="4" bestFit="1" customWidth="1"/>
    <col min="37" max="37" width="8" style="4" bestFit="1" customWidth="1"/>
    <col min="38" max="39" width="7.28515625" style="4" bestFit="1" customWidth="1"/>
    <col min="40" max="40" width="7.85546875" style="4" bestFit="1" customWidth="1"/>
    <col min="41" max="41" width="8" style="4" bestFit="1" customWidth="1"/>
    <col min="42" max="43" width="7.28515625" style="4" bestFit="1" customWidth="1"/>
    <col min="44" max="44" width="7.85546875" style="4" bestFit="1" customWidth="1"/>
    <col min="45" max="45" width="8" style="4" bestFit="1" customWidth="1"/>
    <col min="46" max="47" width="7.28515625" style="4" bestFit="1" customWidth="1"/>
    <col min="48" max="48" width="7.85546875" style="4" bestFit="1" customWidth="1"/>
    <col min="49" max="49" width="8" style="4" bestFit="1" customWidth="1"/>
    <col min="50" max="51" width="7.28515625" style="4" bestFit="1" customWidth="1"/>
    <col min="52" max="52" width="7.85546875" style="4" bestFit="1" customWidth="1"/>
    <col min="53" max="53" width="8" style="4" bestFit="1" customWidth="1"/>
    <col min="54" max="55" width="7.28515625" style="4" bestFit="1" customWidth="1"/>
    <col min="56" max="56" width="7.85546875" style="4" bestFit="1" customWidth="1"/>
    <col min="57" max="57" width="8" style="4" bestFit="1" customWidth="1"/>
    <col min="58" max="58" width="8.140625" style="4" bestFit="1" customWidth="1"/>
    <col min="59" max="59" width="8.7109375" style="4" bestFit="1" customWidth="1"/>
    <col min="60" max="60" width="9.28515625" style="4" bestFit="1" customWidth="1"/>
    <col min="61" max="61" width="9.42578125" style="4" bestFit="1" customWidth="1"/>
    <col min="62" max="62" width="8.140625" style="4" bestFit="1" customWidth="1"/>
    <col min="63" max="63" width="8.7109375" style="4" bestFit="1" customWidth="1"/>
    <col min="64" max="64" width="9.28515625" style="4" bestFit="1" customWidth="1"/>
    <col min="65" max="65" width="9.42578125" style="4" bestFit="1" customWidth="1"/>
    <col min="66" max="66" width="8.140625" style="4" bestFit="1" customWidth="1"/>
    <col min="67" max="67" width="8.7109375" style="4" bestFit="1" customWidth="1"/>
    <col min="68" max="68" width="9.28515625" style="4" bestFit="1" customWidth="1"/>
    <col min="69" max="70" width="9.42578125" style="4" customWidth="1"/>
    <col min="71" max="71" width="8.7109375" style="4" bestFit="1" customWidth="1"/>
    <col min="72" max="76" width="8.7109375" style="4" customWidth="1"/>
    <col min="77" max="16384" width="10" style="4"/>
  </cols>
  <sheetData>
    <row r="1" spans="1:76" ht="18" customHeight="1" x14ac:dyDescent="0.25">
      <c r="A1" s="5" t="s">
        <v>153</v>
      </c>
      <c r="B1" s="6"/>
      <c r="C1" s="6"/>
      <c r="D1" s="6"/>
      <c r="E1" s="6"/>
      <c r="F1" s="6"/>
      <c r="G1" s="6"/>
      <c r="H1" s="6"/>
    </row>
    <row r="2" spans="1:76" ht="15" customHeight="1" x14ac:dyDescent="0.25">
      <c r="A2" s="7" t="s">
        <v>82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8" t="s">
        <v>39</v>
      </c>
      <c r="AO2" s="8" t="s">
        <v>40</v>
      </c>
      <c r="AP2" s="8" t="s">
        <v>41</v>
      </c>
      <c r="AQ2" s="8" t="s">
        <v>42</v>
      </c>
      <c r="AR2" s="8" t="s">
        <v>43</v>
      </c>
      <c r="AS2" s="8" t="s">
        <v>44</v>
      </c>
      <c r="AT2" s="8" t="s">
        <v>45</v>
      </c>
      <c r="AU2" s="8" t="s">
        <v>46</v>
      </c>
      <c r="AV2" s="8" t="s">
        <v>47</v>
      </c>
      <c r="AW2" s="8" t="s">
        <v>48</v>
      </c>
      <c r="AX2" s="8" t="s">
        <v>49</v>
      </c>
      <c r="AY2" s="8" t="s">
        <v>50</v>
      </c>
      <c r="AZ2" s="8" t="s">
        <v>51</v>
      </c>
      <c r="BA2" s="8" t="s">
        <v>52</v>
      </c>
      <c r="BB2" s="8" t="s">
        <v>53</v>
      </c>
      <c r="BC2" s="8" t="s">
        <v>54</v>
      </c>
      <c r="BD2" s="8" t="s">
        <v>55</v>
      </c>
      <c r="BE2" s="8" t="s">
        <v>56</v>
      </c>
      <c r="BF2" s="9" t="s">
        <v>57</v>
      </c>
      <c r="BG2" s="9" t="s">
        <v>58</v>
      </c>
      <c r="BH2" s="9" t="s">
        <v>59</v>
      </c>
      <c r="BI2" s="9" t="s">
        <v>60</v>
      </c>
      <c r="BJ2" s="9" t="s">
        <v>61</v>
      </c>
      <c r="BK2" s="9" t="s">
        <v>62</v>
      </c>
      <c r="BL2" s="9" t="s">
        <v>63</v>
      </c>
      <c r="BM2" s="9" t="s">
        <v>64</v>
      </c>
      <c r="BN2" s="9" t="s">
        <v>123</v>
      </c>
      <c r="BO2" s="127" t="s">
        <v>125</v>
      </c>
      <c r="BP2" s="127" t="s">
        <v>128</v>
      </c>
      <c r="BQ2" s="128" t="s">
        <v>129</v>
      </c>
      <c r="BR2" s="132" t="s">
        <v>132</v>
      </c>
      <c r="BS2" s="132" t="s">
        <v>134</v>
      </c>
      <c r="BT2" s="132" t="s">
        <v>135</v>
      </c>
      <c r="BU2" s="132" t="s">
        <v>142</v>
      </c>
      <c r="BV2" s="132" t="s">
        <v>143</v>
      </c>
      <c r="BW2" s="132" t="s">
        <v>152</v>
      </c>
      <c r="BX2" s="132" t="s">
        <v>154</v>
      </c>
    </row>
    <row r="3" spans="1:76" ht="15" customHeight="1" x14ac:dyDescent="0.25">
      <c r="A3" s="10" t="s">
        <v>83</v>
      </c>
      <c r="B3" s="11">
        <v>28611.709281713451</v>
      </c>
      <c r="C3" s="11">
        <v>28732.70904192534</v>
      </c>
      <c r="D3" s="11">
        <v>29098.241635051112</v>
      </c>
      <c r="E3" s="11">
        <v>32376.958370545621</v>
      </c>
      <c r="F3" s="11">
        <v>30545.796465755509</v>
      </c>
      <c r="G3" s="11">
        <v>28308.719643312554</v>
      </c>
      <c r="H3" s="11">
        <v>30787.644156553266</v>
      </c>
      <c r="I3" s="11">
        <v>31753.425735487643</v>
      </c>
      <c r="J3" s="11">
        <v>29678.764884490851</v>
      </c>
      <c r="K3" s="11">
        <v>32756.320896125177</v>
      </c>
      <c r="L3" s="11">
        <v>32794.688820376417</v>
      </c>
      <c r="M3" s="11">
        <v>33736.405970395725</v>
      </c>
      <c r="N3" s="11">
        <v>29735.875995722039</v>
      </c>
      <c r="O3" s="11">
        <v>32681.463943572824</v>
      </c>
      <c r="P3" s="11">
        <v>32596.691156895951</v>
      </c>
      <c r="Q3" s="11">
        <v>33365.326846924792</v>
      </c>
      <c r="R3" s="11">
        <v>31118.98690017503</v>
      </c>
      <c r="S3" s="11">
        <v>31540.297248495237</v>
      </c>
      <c r="T3" s="11">
        <v>33682.648397001969</v>
      </c>
      <c r="U3" s="11">
        <v>36089.914710422294</v>
      </c>
      <c r="V3" s="11">
        <v>32390.432506545389</v>
      </c>
      <c r="W3" s="11">
        <v>32317.584744127227</v>
      </c>
      <c r="X3" s="11">
        <v>33139.913437878538</v>
      </c>
      <c r="Y3" s="11">
        <v>35953.323046979007</v>
      </c>
      <c r="Z3" s="11">
        <v>33711.427119210071</v>
      </c>
      <c r="AA3" s="11">
        <v>32328.472449835674</v>
      </c>
      <c r="AB3" s="11">
        <v>33738.782770826547</v>
      </c>
      <c r="AC3" s="11">
        <v>36452.691459648078</v>
      </c>
      <c r="AD3" s="11">
        <v>33460.137802281795</v>
      </c>
      <c r="AE3" s="11">
        <v>32581.055530385154</v>
      </c>
      <c r="AF3" s="11">
        <v>35590.092149928598</v>
      </c>
      <c r="AG3" s="11">
        <v>37599.969425505165</v>
      </c>
      <c r="AH3" s="11">
        <v>33921.292689814043</v>
      </c>
      <c r="AI3" s="11">
        <v>34058.435004243183</v>
      </c>
      <c r="AJ3" s="11">
        <v>35620.722449700879</v>
      </c>
      <c r="AK3" s="11">
        <v>40103.636856241945</v>
      </c>
      <c r="AL3" s="11">
        <v>37776.493706618887</v>
      </c>
      <c r="AM3" s="11">
        <v>36998.504380055572</v>
      </c>
      <c r="AN3" s="11">
        <v>38171.208507545038</v>
      </c>
      <c r="AO3" s="11">
        <v>40903.563405780522</v>
      </c>
      <c r="AP3" s="11">
        <v>41777.763551314718</v>
      </c>
      <c r="AQ3" s="11">
        <v>41833.081504252747</v>
      </c>
      <c r="AR3" s="11">
        <v>40161.850023387837</v>
      </c>
      <c r="AS3" s="11">
        <v>42957.544612492551</v>
      </c>
      <c r="AT3" s="11">
        <v>41219.098758215303</v>
      </c>
      <c r="AU3" s="11">
        <v>42661.04272918377</v>
      </c>
      <c r="AV3" s="11">
        <v>43757.036148910542</v>
      </c>
      <c r="AW3" s="11">
        <v>46690.195236063824</v>
      </c>
      <c r="AX3" s="11">
        <v>43047.466449152329</v>
      </c>
      <c r="AY3" s="11">
        <v>44052.205478483847</v>
      </c>
      <c r="AZ3" s="11">
        <v>46434.106472822132</v>
      </c>
      <c r="BA3" s="11">
        <v>52346.260191440626</v>
      </c>
      <c r="BB3" s="11">
        <v>47943.613053460569</v>
      </c>
      <c r="BC3" s="11">
        <v>34753.593315419785</v>
      </c>
      <c r="BD3" s="11">
        <v>39388.049977057432</v>
      </c>
      <c r="BE3" s="11">
        <v>45060.173046886368</v>
      </c>
      <c r="BF3" s="11">
        <v>40206.608572666169</v>
      </c>
      <c r="BG3" s="11">
        <v>44268.903604408159</v>
      </c>
      <c r="BH3" s="11">
        <v>46894.115347401988</v>
      </c>
      <c r="BI3" s="11">
        <v>52596.008518863338</v>
      </c>
      <c r="BJ3" s="11">
        <v>48330.820203536416</v>
      </c>
      <c r="BK3" s="11">
        <v>49835.051974338123</v>
      </c>
      <c r="BL3" s="11">
        <v>49491.611441624809</v>
      </c>
      <c r="BM3" s="11">
        <v>53670.50849511406</v>
      </c>
      <c r="BN3" s="11">
        <v>49207.070760998511</v>
      </c>
      <c r="BO3" s="11">
        <v>48999.008852873179</v>
      </c>
      <c r="BP3" s="11">
        <v>51340.013974767477</v>
      </c>
      <c r="BQ3" s="11">
        <v>54468.261842641652</v>
      </c>
      <c r="BR3" s="11">
        <v>54307.938146660425</v>
      </c>
      <c r="BS3" s="11">
        <v>52959.204609558146</v>
      </c>
      <c r="BT3" s="11">
        <v>52794.927374783256</v>
      </c>
      <c r="BU3" s="11">
        <v>60664.382188099116</v>
      </c>
      <c r="BV3" s="11">
        <v>54996.542132090879</v>
      </c>
      <c r="BW3" s="11">
        <v>54722.36491921141</v>
      </c>
      <c r="BX3" s="11">
        <v>55051.491941381486</v>
      </c>
    </row>
    <row r="4" spans="1:76" ht="15" customHeight="1" x14ac:dyDescent="0.25">
      <c r="A4" s="12" t="s">
        <v>84</v>
      </c>
      <c r="B4" s="13">
        <v>22878.246954419636</v>
      </c>
      <c r="C4" s="13">
        <v>22580.672381632707</v>
      </c>
      <c r="D4" s="13">
        <v>21908.275035683495</v>
      </c>
      <c r="E4" s="13">
        <v>23533.690610432521</v>
      </c>
      <c r="F4" s="13">
        <v>24096.190168318717</v>
      </c>
      <c r="G4" s="13">
        <v>21672.206705540211</v>
      </c>
      <c r="H4" s="13">
        <v>22778.162492392301</v>
      </c>
      <c r="I4" s="13">
        <v>23851.778201495566</v>
      </c>
      <c r="J4" s="13">
        <v>23258.404007232399</v>
      </c>
      <c r="K4" s="13">
        <v>25261.916784832552</v>
      </c>
      <c r="L4" s="13">
        <v>24976.873205439373</v>
      </c>
      <c r="M4" s="13">
        <v>24371.09158014214</v>
      </c>
      <c r="N4" s="13">
        <v>23050.733712548565</v>
      </c>
      <c r="O4" s="13">
        <v>24964.69630172192</v>
      </c>
      <c r="P4" s="13">
        <v>24377.568405409078</v>
      </c>
      <c r="Q4" s="13">
        <v>24264.612832156083</v>
      </c>
      <c r="R4" s="13">
        <v>23305.254235289827</v>
      </c>
      <c r="S4" s="13">
        <v>23558.387235364553</v>
      </c>
      <c r="T4" s="13">
        <v>25469.732945298252</v>
      </c>
      <c r="U4" s="13">
        <v>26459.558168371292</v>
      </c>
      <c r="V4" s="13">
        <v>25209.571276622162</v>
      </c>
      <c r="W4" s="13">
        <v>24714.205048745218</v>
      </c>
      <c r="X4" s="13">
        <v>25650.747266040889</v>
      </c>
      <c r="Y4" s="13">
        <v>26519.643052315816</v>
      </c>
      <c r="Z4" s="13">
        <v>26342.13066839394</v>
      </c>
      <c r="AA4" s="13">
        <v>24480.725410991836</v>
      </c>
      <c r="AB4" s="13">
        <v>26386.291885704268</v>
      </c>
      <c r="AC4" s="13">
        <v>26702.317375085247</v>
      </c>
      <c r="AD4" s="13">
        <v>25509.391821663823</v>
      </c>
      <c r="AE4" s="13">
        <v>24278.160647352219</v>
      </c>
      <c r="AF4" s="13">
        <v>27273.245427562237</v>
      </c>
      <c r="AG4" s="13">
        <v>28215.192056922555</v>
      </c>
      <c r="AH4" s="13">
        <v>25782.610697517579</v>
      </c>
      <c r="AI4" s="13">
        <v>25376.037900199277</v>
      </c>
      <c r="AJ4" s="13">
        <v>27659.860307125749</v>
      </c>
      <c r="AK4" s="13">
        <v>29652.180095157433</v>
      </c>
      <c r="AL4" s="13">
        <v>29024.929176290178</v>
      </c>
      <c r="AM4" s="13">
        <v>28191.0248281729</v>
      </c>
      <c r="AN4" s="13">
        <v>29465.708138032674</v>
      </c>
      <c r="AO4" s="13">
        <v>30587.011857504269</v>
      </c>
      <c r="AP4" s="13">
        <v>34028.22270024367</v>
      </c>
      <c r="AQ4" s="13">
        <v>33763.558213920551</v>
      </c>
      <c r="AR4" s="13">
        <v>31619.359591087101</v>
      </c>
      <c r="AS4" s="13">
        <v>33711.768163772853</v>
      </c>
      <c r="AT4" s="13">
        <v>33328.353061961607</v>
      </c>
      <c r="AU4" s="13">
        <v>33986.277101030755</v>
      </c>
      <c r="AV4" s="13">
        <v>34916.485926434048</v>
      </c>
      <c r="AW4" s="13">
        <v>36613.977699917545</v>
      </c>
      <c r="AX4" s="13">
        <v>33705.85099500684</v>
      </c>
      <c r="AY4" s="13">
        <v>34183.426620292739</v>
      </c>
      <c r="AZ4" s="13">
        <v>36410.044690818591</v>
      </c>
      <c r="BA4" s="13">
        <v>40178.096338538271</v>
      </c>
      <c r="BB4" s="13">
        <v>38752.382949482504</v>
      </c>
      <c r="BC4" s="13">
        <v>24647.065463288869</v>
      </c>
      <c r="BD4" s="13">
        <v>28706.801275925838</v>
      </c>
      <c r="BE4" s="13">
        <v>32463.657669736858</v>
      </c>
      <c r="BF4" s="13">
        <v>29005.65377505423</v>
      </c>
      <c r="BG4" s="13">
        <v>32615.077782870223</v>
      </c>
      <c r="BH4" s="13">
        <v>35492.971525295572</v>
      </c>
      <c r="BI4" s="13">
        <v>40005.684959204067</v>
      </c>
      <c r="BJ4" s="13">
        <v>38097.173367558142</v>
      </c>
      <c r="BK4" s="13">
        <v>38897.679651931147</v>
      </c>
      <c r="BL4" s="13">
        <v>38232.768323626791</v>
      </c>
      <c r="BM4" s="13">
        <v>40728.772592015855</v>
      </c>
      <c r="BN4" s="13">
        <v>38211.534584998342</v>
      </c>
      <c r="BO4" s="13">
        <v>37491.04541229891</v>
      </c>
      <c r="BP4" s="13">
        <v>39459.861438410495</v>
      </c>
      <c r="BQ4" s="13">
        <v>41078.993946442388</v>
      </c>
      <c r="BR4" s="13">
        <v>42606.355003944373</v>
      </c>
      <c r="BS4" s="13">
        <v>39977.921634756058</v>
      </c>
      <c r="BT4" s="13">
        <v>41351.591862594258</v>
      </c>
      <c r="BU4" s="13">
        <v>46505.646991745452</v>
      </c>
      <c r="BV4" s="13">
        <v>43459.588719938591</v>
      </c>
      <c r="BW4" s="13">
        <v>41051.841927989888</v>
      </c>
      <c r="BX4" s="13">
        <v>42599.467031611064</v>
      </c>
    </row>
    <row r="5" spans="1:76" ht="15" customHeight="1" x14ac:dyDescent="0.25">
      <c r="A5" s="84" t="s">
        <v>131</v>
      </c>
      <c r="B5" s="14">
        <v>5753.8473866538834</v>
      </c>
      <c r="C5" s="14">
        <v>6167.7351398739229</v>
      </c>
      <c r="D5" s="14">
        <v>7194.2493735360003</v>
      </c>
      <c r="E5" s="14">
        <v>8837.827892590667</v>
      </c>
      <c r="F5" s="14">
        <v>6467.3923959490694</v>
      </c>
      <c r="G5" s="14">
        <v>6645.0170633394146</v>
      </c>
      <c r="H5" s="14">
        <v>8009.1465166647595</v>
      </c>
      <c r="I5" s="14">
        <v>7905.6480970094763</v>
      </c>
      <c r="J5" s="14">
        <v>6422.2290092775229</v>
      </c>
      <c r="K5" s="14">
        <v>7499.7959147748234</v>
      </c>
      <c r="L5" s="14">
        <v>7825.7798977320754</v>
      </c>
      <c r="M5" s="14">
        <v>9384.2978732877855</v>
      </c>
      <c r="N5" s="14">
        <v>6695.409369738245</v>
      </c>
      <c r="O5" s="14">
        <v>7726.2396838242421</v>
      </c>
      <c r="P5" s="14">
        <v>8226.0077791665462</v>
      </c>
      <c r="Q5" s="14">
        <v>9104.3875390820722</v>
      </c>
      <c r="R5" s="14">
        <v>7821.0615274318088</v>
      </c>
      <c r="S5" s="14">
        <v>7989.330449440512</v>
      </c>
      <c r="T5" s="14">
        <v>8220.8780661662313</v>
      </c>
      <c r="U5" s="14">
        <v>9638.7864147125711</v>
      </c>
      <c r="V5" s="14">
        <v>7158.6855376892254</v>
      </c>
      <c r="W5" s="14">
        <v>7593.740873438227</v>
      </c>
      <c r="X5" s="14">
        <v>7470.5236748589386</v>
      </c>
      <c r="Y5" s="14">
        <v>9450.7084897618515</v>
      </c>
      <c r="Z5" s="14">
        <v>7336.7532081396112</v>
      </c>
      <c r="AA5" s="14">
        <v>7846.9459445598832</v>
      </c>
      <c r="AB5" s="14">
        <v>7319.0338455627716</v>
      </c>
      <c r="AC5" s="14">
        <v>9784.57892402988</v>
      </c>
      <c r="AD5" s="14">
        <v>7943.167081723619</v>
      </c>
      <c r="AE5" s="14">
        <v>8314.5828496924078</v>
      </c>
      <c r="AF5" s="14">
        <v>8304.0267012705608</v>
      </c>
      <c r="AG5" s="14">
        <v>9391.5660560028355</v>
      </c>
      <c r="AH5" s="14">
        <v>8136.7950561703501</v>
      </c>
      <c r="AI5" s="14">
        <v>8685.9130369285722</v>
      </c>
      <c r="AJ5" s="14">
        <v>7952.6784181048797</v>
      </c>
      <c r="AK5" s="14">
        <v>10458.011488796212</v>
      </c>
      <c r="AL5" s="14">
        <v>8751.5645303287256</v>
      </c>
      <c r="AM5" s="14">
        <v>8807.4795518826686</v>
      </c>
      <c r="AN5" s="14">
        <v>8705.5003695123705</v>
      </c>
      <c r="AO5" s="14">
        <v>10316.551548276253</v>
      </c>
      <c r="AP5" s="14">
        <v>7733.3753252391634</v>
      </c>
      <c r="AQ5" s="14">
        <v>8055.628830626697</v>
      </c>
      <c r="AR5" s="14">
        <v>8535.0379760891574</v>
      </c>
      <c r="AS5" s="14">
        <v>9238.6093246351174</v>
      </c>
      <c r="AT5" s="14">
        <v>7889.2398068490274</v>
      </c>
      <c r="AU5" s="14">
        <v>8661.6044261557581</v>
      </c>
      <c r="AV5" s="14">
        <v>8828.3545615577368</v>
      </c>
      <c r="AW5" s="14">
        <v>10048.516480075767</v>
      </c>
      <c r="AX5" s="14">
        <v>9307.4973319003893</v>
      </c>
      <c r="AY5" s="14">
        <v>9822.857796516173</v>
      </c>
      <c r="AZ5" s="14">
        <v>9989.1280594716154</v>
      </c>
      <c r="BA5" s="14">
        <v>12097.883765973413</v>
      </c>
      <c r="BB5" s="14">
        <v>9197.1805830039284</v>
      </c>
      <c r="BC5" s="14">
        <v>9986.4498065096286</v>
      </c>
      <c r="BD5" s="14">
        <v>10573.078046797513</v>
      </c>
      <c r="BE5" s="14">
        <v>12459.1470223046</v>
      </c>
      <c r="BF5" s="14">
        <v>11078.973997138452</v>
      </c>
      <c r="BG5" s="14">
        <v>11544.610972725186</v>
      </c>
      <c r="BH5" s="14">
        <v>11320.335601299546</v>
      </c>
      <c r="BI5" s="14">
        <v>12506.974717521549</v>
      </c>
      <c r="BJ5" s="14">
        <v>10210.801905899718</v>
      </c>
      <c r="BK5" s="14">
        <v>10898.765256048007</v>
      </c>
      <c r="BL5" s="14">
        <v>11204.996621665096</v>
      </c>
      <c r="BM5" s="14">
        <v>12854.733033296976</v>
      </c>
      <c r="BN5" s="14">
        <v>10948.32585548279</v>
      </c>
      <c r="BO5" s="14">
        <v>11447.644064172864</v>
      </c>
      <c r="BP5" s="14">
        <v>11821.180741374639</v>
      </c>
      <c r="BQ5" s="14">
        <v>13308.005281886824</v>
      </c>
      <c r="BR5" s="14">
        <v>11662.331536262742</v>
      </c>
      <c r="BS5" s="14">
        <v>12901.711517378784</v>
      </c>
      <c r="BT5" s="14">
        <v>11403.395640291334</v>
      </c>
      <c r="BU5" s="14">
        <v>14086.290005482764</v>
      </c>
      <c r="BV5" s="14">
        <v>11508.318181878514</v>
      </c>
      <c r="BW5" s="14">
        <v>13578.044034238761</v>
      </c>
      <c r="BX5" s="14">
        <v>12396.974773390097</v>
      </c>
    </row>
    <row r="6" spans="1:76" ht="15" customHeight="1" x14ac:dyDescent="0.25">
      <c r="A6" s="4" t="s">
        <v>85</v>
      </c>
      <c r="B6" s="13">
        <v>14849.846615177144</v>
      </c>
      <c r="C6" s="13">
        <v>18815.350247597351</v>
      </c>
      <c r="D6" s="13">
        <v>17427.669739008794</v>
      </c>
      <c r="E6" s="13">
        <v>18886.520649212245</v>
      </c>
      <c r="F6" s="13">
        <v>14927.115283723642</v>
      </c>
      <c r="G6" s="13">
        <v>16228.161764386747</v>
      </c>
      <c r="H6" s="13">
        <v>18518.996152434447</v>
      </c>
      <c r="I6" s="13">
        <v>23077.549235771774</v>
      </c>
      <c r="J6" s="13">
        <v>18692.4917100772</v>
      </c>
      <c r="K6" s="13">
        <v>15858.651594358413</v>
      </c>
      <c r="L6" s="13">
        <v>15481.423841984342</v>
      </c>
      <c r="M6" s="13">
        <v>15723.505037336612</v>
      </c>
      <c r="N6" s="13">
        <v>18130.172495213752</v>
      </c>
      <c r="O6" s="13">
        <v>18428.555810644571</v>
      </c>
      <c r="P6" s="13">
        <v>17280.142762860229</v>
      </c>
      <c r="Q6" s="13">
        <v>18930.552645151722</v>
      </c>
      <c r="R6" s="13">
        <v>17807.183534710595</v>
      </c>
      <c r="S6" s="13">
        <v>21304.717753839224</v>
      </c>
      <c r="T6" s="13">
        <v>18030.894921808591</v>
      </c>
      <c r="U6" s="13">
        <v>16927.965934425458</v>
      </c>
      <c r="V6" s="13">
        <v>14469.060900228194</v>
      </c>
      <c r="W6" s="13">
        <v>14962.751870262677</v>
      </c>
      <c r="X6" s="13">
        <v>15628.887153499089</v>
      </c>
      <c r="Y6" s="13">
        <v>13941.543147261555</v>
      </c>
      <c r="Z6" s="13">
        <v>10924.365484948294</v>
      </c>
      <c r="AA6" s="13">
        <v>14468.546181574942</v>
      </c>
      <c r="AB6" s="13">
        <v>12224.90037218981</v>
      </c>
      <c r="AC6" s="13">
        <v>13846.111411398591</v>
      </c>
      <c r="AD6" s="13">
        <v>13363.340100455154</v>
      </c>
      <c r="AE6" s="13">
        <v>15918.495732700896</v>
      </c>
      <c r="AF6" s="13">
        <v>17858.676674351955</v>
      </c>
      <c r="AG6" s="13">
        <v>13191.079094362378</v>
      </c>
      <c r="AH6" s="13">
        <v>13293.210709401461</v>
      </c>
      <c r="AI6" s="13">
        <v>15684.424762133707</v>
      </c>
      <c r="AJ6" s="13">
        <v>9920.2622361677604</v>
      </c>
      <c r="AK6" s="13">
        <v>11722.626292297016</v>
      </c>
      <c r="AL6" s="13">
        <v>9770.9129249039433</v>
      </c>
      <c r="AM6" s="13">
        <v>14519.562833578935</v>
      </c>
      <c r="AN6" s="13">
        <v>17010.729535204322</v>
      </c>
      <c r="AO6" s="13">
        <v>13195.199706312756</v>
      </c>
      <c r="AP6" s="13">
        <v>10565.783218516157</v>
      </c>
      <c r="AQ6" s="13">
        <v>14154.645668466041</v>
      </c>
      <c r="AR6" s="13">
        <v>15312.905913110562</v>
      </c>
      <c r="AS6" s="13">
        <v>15738.234315542006</v>
      </c>
      <c r="AT6" s="13">
        <v>9632.6335130505886</v>
      </c>
      <c r="AU6" s="13">
        <v>16316.956604877401</v>
      </c>
      <c r="AV6" s="13">
        <v>18068.70122358622</v>
      </c>
      <c r="AW6" s="13">
        <v>14002.016701560402</v>
      </c>
      <c r="AX6" s="13">
        <v>12263.818304684111</v>
      </c>
      <c r="AY6" s="13">
        <v>15475.746969562533</v>
      </c>
      <c r="AZ6" s="13">
        <v>16716.714304325862</v>
      </c>
      <c r="BA6" s="13">
        <v>11414.528712229338</v>
      </c>
      <c r="BB6" s="13">
        <v>8269.803882885446</v>
      </c>
      <c r="BC6" s="13">
        <v>14179.365209771913</v>
      </c>
      <c r="BD6" s="13">
        <v>18144.921098020532</v>
      </c>
      <c r="BE6" s="13">
        <v>15322.726038459103</v>
      </c>
      <c r="BF6" s="13">
        <v>15386.714448540968</v>
      </c>
      <c r="BG6" s="13">
        <v>16842.797977064085</v>
      </c>
      <c r="BH6" s="13">
        <v>13494.327945434179</v>
      </c>
      <c r="BI6" s="13">
        <v>11550.347197358027</v>
      </c>
      <c r="BJ6" s="13">
        <v>8102.6350365573808</v>
      </c>
      <c r="BK6" s="13">
        <v>13075.547921444921</v>
      </c>
      <c r="BL6" s="13">
        <v>16914.389260191063</v>
      </c>
      <c r="BM6" s="13">
        <v>13289.55271251575</v>
      </c>
      <c r="BN6" s="13">
        <v>11677.450245504118</v>
      </c>
      <c r="BO6" s="13">
        <v>11695.316611792361</v>
      </c>
      <c r="BP6" s="13">
        <v>17519.991394146706</v>
      </c>
      <c r="BQ6" s="13">
        <v>10973.814259985131</v>
      </c>
      <c r="BR6" s="13">
        <v>10673.564968870811</v>
      </c>
      <c r="BS6" s="13">
        <v>13683.778984484803</v>
      </c>
      <c r="BT6" s="13">
        <v>13998.522096625406</v>
      </c>
      <c r="BU6" s="13">
        <v>10606.971189365742</v>
      </c>
      <c r="BV6" s="13">
        <v>11322.043173037373</v>
      </c>
      <c r="BW6" s="13">
        <v>15371.142419581338</v>
      </c>
      <c r="BX6" s="13">
        <v>21517.879976823733</v>
      </c>
    </row>
    <row r="7" spans="1:76" ht="15" customHeight="1" x14ac:dyDescent="0.25">
      <c r="A7" s="15" t="s">
        <v>86</v>
      </c>
      <c r="B7" s="14">
        <v>12582.46464836108</v>
      </c>
      <c r="C7" s="14">
        <v>13586.17195305281</v>
      </c>
      <c r="D7" s="14">
        <v>11795.510193183889</v>
      </c>
      <c r="E7" s="14">
        <v>15004.142306478658</v>
      </c>
      <c r="F7" s="14">
        <v>15070.905520777249</v>
      </c>
      <c r="G7" s="14">
        <v>14283.970519403327</v>
      </c>
      <c r="H7" s="14">
        <v>13632.09467179099</v>
      </c>
      <c r="I7" s="14">
        <v>14081.734830999632</v>
      </c>
      <c r="J7" s="14">
        <v>11425.205958292312</v>
      </c>
      <c r="K7" s="14">
        <v>11786.373872491695</v>
      </c>
      <c r="L7" s="14">
        <v>12062.64501102806</v>
      </c>
      <c r="M7" s="14">
        <v>12155.978197371434</v>
      </c>
      <c r="N7" s="14">
        <v>11815.473585973039</v>
      </c>
      <c r="O7" s="14">
        <v>11991.166009094746</v>
      </c>
      <c r="P7" s="14">
        <v>13253.800066583592</v>
      </c>
      <c r="Q7" s="14">
        <v>13487.975595769429</v>
      </c>
      <c r="R7" s="14">
        <v>12629.019213487243</v>
      </c>
      <c r="S7" s="14">
        <v>12704.881000007401</v>
      </c>
      <c r="T7" s="14">
        <v>14949.084949852479</v>
      </c>
      <c r="U7" s="14">
        <v>15702.854565346452</v>
      </c>
      <c r="V7" s="14">
        <v>15433.556938484915</v>
      </c>
      <c r="W7" s="14">
        <v>16048.395330809701</v>
      </c>
      <c r="X7" s="14">
        <v>16517.620660098863</v>
      </c>
      <c r="Y7" s="14">
        <v>15674.672156900628</v>
      </c>
      <c r="Z7" s="14">
        <v>15680.216578958338</v>
      </c>
      <c r="AA7" s="14">
        <v>15490.047232889685</v>
      </c>
      <c r="AB7" s="14">
        <v>16121.264672939802</v>
      </c>
      <c r="AC7" s="14">
        <v>16652.342341542433</v>
      </c>
      <c r="AD7" s="14">
        <v>15490.037415454139</v>
      </c>
      <c r="AE7" s="14">
        <v>14411.731706567136</v>
      </c>
      <c r="AF7" s="14">
        <v>13826.16194673901</v>
      </c>
      <c r="AG7" s="14">
        <v>19278.62036573347</v>
      </c>
      <c r="AH7" s="14">
        <v>18312.271616728889</v>
      </c>
      <c r="AI7" s="14">
        <v>16594.678703642199</v>
      </c>
      <c r="AJ7" s="14">
        <v>17981.814341011257</v>
      </c>
      <c r="AK7" s="14">
        <v>18649.799338617653</v>
      </c>
      <c r="AL7" s="14">
        <v>20423.34911195367</v>
      </c>
      <c r="AM7" s="14">
        <v>17249.47324264823</v>
      </c>
      <c r="AN7" s="14">
        <v>18379.02732801373</v>
      </c>
      <c r="AO7" s="14">
        <v>21865.408317384383</v>
      </c>
      <c r="AP7" s="14">
        <v>23194.40983615302</v>
      </c>
      <c r="AQ7" s="14">
        <v>17911.360164109276</v>
      </c>
      <c r="AR7" s="14">
        <v>20399.965420341214</v>
      </c>
      <c r="AS7" s="14">
        <v>24023.997167946269</v>
      </c>
      <c r="AT7" s="14">
        <v>25515.008058753523</v>
      </c>
      <c r="AU7" s="14">
        <v>22953.510566375375</v>
      </c>
      <c r="AV7" s="14">
        <v>21953.907365210889</v>
      </c>
      <c r="AW7" s="14">
        <v>26569.224473759903</v>
      </c>
      <c r="AX7" s="14">
        <v>26766.842634038392</v>
      </c>
      <c r="AY7" s="14">
        <v>24429.371386753712</v>
      </c>
      <c r="AZ7" s="14">
        <v>24702.277269515926</v>
      </c>
      <c r="BA7" s="14">
        <v>30007.442750080041</v>
      </c>
      <c r="BB7" s="14">
        <v>26830.663888539992</v>
      </c>
      <c r="BC7" s="14">
        <v>5984.3342425100564</v>
      </c>
      <c r="BD7" s="14">
        <v>5524.1713784659396</v>
      </c>
      <c r="BE7" s="14">
        <v>7684.1010955123193</v>
      </c>
      <c r="BF7" s="14">
        <v>8283.5056092289651</v>
      </c>
      <c r="BG7" s="14">
        <v>9254.4136780340687</v>
      </c>
      <c r="BH7" s="14">
        <v>11230.062287197639</v>
      </c>
      <c r="BI7" s="14">
        <v>15938.360438285412</v>
      </c>
      <c r="BJ7" s="14">
        <v>18663.454806691287</v>
      </c>
      <c r="BK7" s="14">
        <v>18568.854331682505</v>
      </c>
      <c r="BL7" s="14">
        <v>21074.562102838903</v>
      </c>
      <c r="BM7" s="14">
        <v>21686.845716280917</v>
      </c>
      <c r="BN7" s="14">
        <v>23366.470744335671</v>
      </c>
      <c r="BO7" s="14">
        <v>18604.807659749007</v>
      </c>
      <c r="BP7" s="14">
        <v>19829.907975994967</v>
      </c>
      <c r="BQ7" s="14">
        <v>22899.170226434566</v>
      </c>
      <c r="BR7" s="14">
        <v>26107.863180497516</v>
      </c>
      <c r="BS7" s="14">
        <v>21007.627715194645</v>
      </c>
      <c r="BT7" s="14">
        <v>20972.635792846184</v>
      </c>
      <c r="BU7" s="14">
        <v>23854.48018388564</v>
      </c>
      <c r="BV7" s="14">
        <v>24446.722378379563</v>
      </c>
      <c r="BW7" s="14">
        <v>21689.434836349694</v>
      </c>
      <c r="BX7" s="14">
        <v>20176.21246737766</v>
      </c>
    </row>
    <row r="8" spans="1:76" ht="15" customHeight="1" x14ac:dyDescent="0.25">
      <c r="A8" s="12" t="s">
        <v>87</v>
      </c>
      <c r="B8" s="13">
        <v>741.0524979847894</v>
      </c>
      <c r="C8" s="13">
        <v>711.29726756666901</v>
      </c>
      <c r="D8" s="13">
        <v>429.12357983412556</v>
      </c>
      <c r="E8" s="13">
        <v>623.39901572910003</v>
      </c>
      <c r="F8" s="13">
        <v>793.84380820095339</v>
      </c>
      <c r="G8" s="13">
        <v>696.84841357931816</v>
      </c>
      <c r="H8" s="13">
        <v>971.93021606348896</v>
      </c>
      <c r="I8" s="13">
        <v>797.27061436458371</v>
      </c>
      <c r="J8" s="13">
        <v>472.2160834795921</v>
      </c>
      <c r="K8" s="13">
        <v>731.17769796765833</v>
      </c>
      <c r="L8" s="13">
        <v>878.93852056615663</v>
      </c>
      <c r="M8" s="13">
        <v>889.57595588494826</v>
      </c>
      <c r="N8" s="13">
        <v>810.34054289198741</v>
      </c>
      <c r="O8" s="13">
        <v>1251.3678942168444</v>
      </c>
      <c r="P8" s="13">
        <v>689.99497626518939</v>
      </c>
      <c r="Q8" s="13">
        <v>1528.4391484582425</v>
      </c>
      <c r="R8" s="13">
        <v>1243.2061348111279</v>
      </c>
      <c r="S8" s="13">
        <v>1371.1847955907967</v>
      </c>
      <c r="T8" s="13">
        <v>1182.455297566868</v>
      </c>
      <c r="U8" s="13">
        <v>1587.0611543380674</v>
      </c>
      <c r="V8" s="13">
        <v>986.5384200966256</v>
      </c>
      <c r="W8" s="13">
        <v>1567.8940549718502</v>
      </c>
      <c r="X8" s="13">
        <v>1459.6080127936339</v>
      </c>
      <c r="Y8" s="13">
        <v>950.81682818084846</v>
      </c>
      <c r="Z8" s="13">
        <v>767.51944345970969</v>
      </c>
      <c r="AA8" s="13">
        <v>1636.7212322457019</v>
      </c>
      <c r="AB8" s="13">
        <v>1818.1303006501571</v>
      </c>
      <c r="AC8" s="13">
        <v>1615.0298641596237</v>
      </c>
      <c r="AD8" s="13">
        <v>1355.1669040192069</v>
      </c>
      <c r="AE8" s="13">
        <v>1012.7175233654017</v>
      </c>
      <c r="AF8" s="13">
        <v>1802.4346939504048</v>
      </c>
      <c r="AG8" s="13">
        <v>2802.4154357437073</v>
      </c>
      <c r="AH8" s="13">
        <v>3565.0893311086234</v>
      </c>
      <c r="AI8" s="13">
        <v>3978.6466610448779</v>
      </c>
      <c r="AJ8" s="13">
        <v>3535.7660957490134</v>
      </c>
      <c r="AK8" s="13">
        <v>4105.3229120974929</v>
      </c>
      <c r="AL8" s="13">
        <v>3926.4710849053899</v>
      </c>
      <c r="AM8" s="13">
        <v>3301.0953936801388</v>
      </c>
      <c r="AN8" s="13">
        <v>3104.855361302848</v>
      </c>
      <c r="AO8" s="13">
        <v>3524.106160111633</v>
      </c>
      <c r="AP8" s="13">
        <v>3648.3235469822976</v>
      </c>
      <c r="AQ8" s="13">
        <v>3237.5989270291625</v>
      </c>
      <c r="AR8" s="13">
        <v>3136.8543427242166</v>
      </c>
      <c r="AS8" s="13">
        <v>4402.9601726746596</v>
      </c>
      <c r="AT8" s="13">
        <v>4449.0394527387061</v>
      </c>
      <c r="AU8" s="13">
        <v>4310.464644007252</v>
      </c>
      <c r="AV8" s="13">
        <v>4232.4465902871516</v>
      </c>
      <c r="AW8" s="13">
        <v>4546.1384569745624</v>
      </c>
      <c r="AX8" s="13">
        <v>3950.614257230367</v>
      </c>
      <c r="AY8" s="13">
        <v>3916.38921582493</v>
      </c>
      <c r="AZ8" s="13">
        <v>3447.4673397203273</v>
      </c>
      <c r="BA8" s="13">
        <v>4214.6703559364041</v>
      </c>
      <c r="BB8" s="13">
        <v>3025.3701338477472</v>
      </c>
      <c r="BC8" s="13">
        <v>1025.7807516410967</v>
      </c>
      <c r="BD8" s="13">
        <v>1118.2401671515136</v>
      </c>
      <c r="BE8" s="13">
        <v>1503.4991383300635</v>
      </c>
      <c r="BF8" s="13">
        <v>1507.1748829398152</v>
      </c>
      <c r="BG8" s="13">
        <v>1878.3718237668716</v>
      </c>
      <c r="BH8" s="13">
        <v>1618.1230126791561</v>
      </c>
      <c r="BI8" s="13">
        <v>1722.2266880717279</v>
      </c>
      <c r="BJ8" s="13">
        <v>2228.0096047474985</v>
      </c>
      <c r="BK8" s="13">
        <v>2500.6826282398247</v>
      </c>
      <c r="BL8" s="13">
        <v>2524.3087339106701</v>
      </c>
      <c r="BM8" s="13">
        <v>1932.269514123607</v>
      </c>
      <c r="BN8" s="13">
        <v>2489.6615531532948</v>
      </c>
      <c r="BO8" s="13">
        <v>1794.0823416862379</v>
      </c>
      <c r="BP8" s="13">
        <v>1386.3327595447295</v>
      </c>
      <c r="BQ8" s="13">
        <v>2111.864085977415</v>
      </c>
      <c r="BR8" s="13">
        <v>2929.3845056532873</v>
      </c>
      <c r="BS8" s="13">
        <v>2354.6333736642864</v>
      </c>
      <c r="BT8" s="13">
        <v>2049.4454515908556</v>
      </c>
      <c r="BU8" s="13">
        <v>2263.4059501580296</v>
      </c>
      <c r="BV8" s="13">
        <v>2380.8629368217426</v>
      </c>
      <c r="BW8" s="13">
        <v>2120.1749630253225</v>
      </c>
      <c r="BX8" s="13">
        <v>1939.9801917913524</v>
      </c>
    </row>
    <row r="9" spans="1:76" ht="15" customHeight="1" x14ac:dyDescent="0.25">
      <c r="A9" s="12" t="s">
        <v>88</v>
      </c>
      <c r="B9" s="13">
        <v>11957.905387304332</v>
      </c>
      <c r="C9" s="13">
        <v>13006.02745656516</v>
      </c>
      <c r="D9" s="13">
        <v>11491.632400216366</v>
      </c>
      <c r="E9" s="13">
        <v>14535.37568728258</v>
      </c>
      <c r="F9" s="13">
        <v>14422.256491035829</v>
      </c>
      <c r="G9" s="13">
        <v>13728.089804729932</v>
      </c>
      <c r="H9" s="13">
        <v>12776.166054776853</v>
      </c>
      <c r="I9" s="13">
        <v>13416.775727967739</v>
      </c>
      <c r="J9" s="13">
        <v>11074.696530633742</v>
      </c>
      <c r="K9" s="13">
        <v>11160.861181563991</v>
      </c>
      <c r="L9" s="13">
        <v>11281.20246579492</v>
      </c>
      <c r="M9" s="13">
        <v>11364.339880560628</v>
      </c>
      <c r="N9" s="13">
        <v>11105.673110756528</v>
      </c>
      <c r="O9" s="13">
        <v>10812.502334230448</v>
      </c>
      <c r="P9" s="13">
        <v>12691.557346770933</v>
      </c>
      <c r="Q9" s="13">
        <v>12033.051841827792</v>
      </c>
      <c r="R9" s="13">
        <v>11466.883571852657</v>
      </c>
      <c r="S9" s="13">
        <v>11406.590749430859</v>
      </c>
      <c r="T9" s="13">
        <v>13883.378335258383</v>
      </c>
      <c r="U9" s="13">
        <v>14213.629662423036</v>
      </c>
      <c r="V9" s="13">
        <v>14574.609197801718</v>
      </c>
      <c r="W9" s="13">
        <v>14584.86199134745</v>
      </c>
      <c r="X9" s="13">
        <v>15173.475199717261</v>
      </c>
      <c r="Y9" s="13">
        <v>14856.110195571762</v>
      </c>
      <c r="Z9" s="13">
        <v>15049.47541200717</v>
      </c>
      <c r="AA9" s="13">
        <v>13952.432238893098</v>
      </c>
      <c r="AB9" s="13">
        <v>14401.576696338358</v>
      </c>
      <c r="AC9" s="13">
        <v>15149.77881665102</v>
      </c>
      <c r="AD9" s="13">
        <v>14246.368325545909</v>
      </c>
      <c r="AE9" s="13">
        <v>13516.500370787835</v>
      </c>
      <c r="AF9" s="13">
        <v>12090.394356636411</v>
      </c>
      <c r="AG9" s="13">
        <v>16553.136991285141</v>
      </c>
      <c r="AH9" s="13">
        <v>14733.829665214915</v>
      </c>
      <c r="AI9" s="13">
        <v>12634.958351925026</v>
      </c>
      <c r="AJ9" s="13">
        <v>14434.388932014026</v>
      </c>
      <c r="AK9" s="13">
        <v>14550.562050846</v>
      </c>
      <c r="AL9" s="13">
        <v>16496.878027048271</v>
      </c>
      <c r="AM9" s="13">
        <v>13948.377848968086</v>
      </c>
      <c r="AN9" s="13">
        <v>15274.171966710875</v>
      </c>
      <c r="AO9" s="13">
        <v>18341.302157272741</v>
      </c>
      <c r="AP9" s="13">
        <v>19629.847423133189</v>
      </c>
      <c r="AQ9" s="13">
        <v>14664.566375955163</v>
      </c>
      <c r="AR9" s="13">
        <v>17349.423809769454</v>
      </c>
      <c r="AS9" s="13">
        <v>19598.075841356793</v>
      </c>
      <c r="AT9" s="13">
        <v>21048.735031688848</v>
      </c>
      <c r="AU9" s="13">
        <v>18504.016318045033</v>
      </c>
      <c r="AV9" s="13">
        <v>17544.50052864727</v>
      </c>
      <c r="AW9" s="13">
        <v>22039.913746665345</v>
      </c>
      <c r="AX9" s="13">
        <v>23308.37214528571</v>
      </c>
      <c r="AY9" s="13">
        <v>20759.671889179444</v>
      </c>
      <c r="AZ9" s="13">
        <v>21838.277306670388</v>
      </c>
      <c r="BA9" s="13">
        <v>26484.079929285919</v>
      </c>
      <c r="BB9" s="13">
        <v>25197.11086075487</v>
      </c>
      <c r="BC9" s="13">
        <v>4928.4783951527934</v>
      </c>
      <c r="BD9" s="13">
        <v>4211.9540920324825</v>
      </c>
      <c r="BE9" s="13">
        <v>5961.1956577614455</v>
      </c>
      <c r="BF9" s="13">
        <v>6568.5445335439927</v>
      </c>
      <c r="BG9" s="13">
        <v>6903.4031488374476</v>
      </c>
      <c r="BH9" s="13">
        <v>9855.8547592165905</v>
      </c>
      <c r="BI9" s="13">
        <v>15272.290194570773</v>
      </c>
      <c r="BJ9" s="13">
        <v>17952.884837623034</v>
      </c>
      <c r="BK9" s="13">
        <v>16961.460848977007</v>
      </c>
      <c r="BL9" s="13">
        <v>20245.351424931567</v>
      </c>
      <c r="BM9" s="13">
        <v>22943.384504197005</v>
      </c>
      <c r="BN9" s="13">
        <v>23459.855288549359</v>
      </c>
      <c r="BO9" s="13">
        <v>19307.582334234266</v>
      </c>
      <c r="BP9" s="13">
        <v>22334.662084594278</v>
      </c>
      <c r="BQ9" s="13">
        <v>24085.756909230568</v>
      </c>
      <c r="BR9" s="13">
        <v>25700.211740128911</v>
      </c>
      <c r="BS9" s="13">
        <v>20688.010097492916</v>
      </c>
      <c r="BT9" s="13">
        <v>21670.194018170234</v>
      </c>
      <c r="BU9" s="13">
        <v>24876.19053916858</v>
      </c>
      <c r="BV9" s="13">
        <v>25363.761218057392</v>
      </c>
      <c r="BW9" s="13">
        <v>22473.05223424259</v>
      </c>
      <c r="BX9" s="13">
        <v>21028.561055764902</v>
      </c>
    </row>
    <row r="10" spans="1:76" ht="15" customHeight="1" x14ac:dyDescent="0.25">
      <c r="A10" s="15" t="s">
        <v>89</v>
      </c>
      <c r="B10" s="14">
        <v>19921.354541065502</v>
      </c>
      <c r="C10" s="14">
        <v>23375.411641408849</v>
      </c>
      <c r="D10" s="14">
        <v>22162.956838607362</v>
      </c>
      <c r="E10" s="14">
        <v>25365.104942959239</v>
      </c>
      <c r="F10" s="14">
        <v>20864.307973750769</v>
      </c>
      <c r="G10" s="14">
        <v>20868.569184585183</v>
      </c>
      <c r="H10" s="14">
        <v>22742.309422495018</v>
      </c>
      <c r="I10" s="14">
        <v>25100.452690799113</v>
      </c>
      <c r="J10" s="14">
        <v>20762.578029770797</v>
      </c>
      <c r="K10" s="14">
        <v>21239.12606503837</v>
      </c>
      <c r="L10" s="14">
        <v>20356.858285503731</v>
      </c>
      <c r="M10" s="14">
        <v>20965.434656397447</v>
      </c>
      <c r="N10" s="14">
        <v>20030.423480181984</v>
      </c>
      <c r="O10" s="14">
        <v>22495.765761726976</v>
      </c>
      <c r="P10" s="14">
        <v>22874.07235780478</v>
      </c>
      <c r="Q10" s="14">
        <v>24592.017851664914</v>
      </c>
      <c r="R10" s="14">
        <v>21739.878975795342</v>
      </c>
      <c r="S10" s="14">
        <v>24303.125252423211</v>
      </c>
      <c r="T10" s="14">
        <v>24334.551223672042</v>
      </c>
      <c r="U10" s="14">
        <v>23950.983677497868</v>
      </c>
      <c r="V10" s="14">
        <v>20804.505379803821</v>
      </c>
      <c r="W10" s="14">
        <v>21605.521139607248</v>
      </c>
      <c r="X10" s="14">
        <v>23115.917087751102</v>
      </c>
      <c r="Y10" s="14">
        <v>20823.034306082656</v>
      </c>
      <c r="Z10" s="14">
        <v>17658.447232344595</v>
      </c>
      <c r="AA10" s="14">
        <v>20596.477185985492</v>
      </c>
      <c r="AB10" s="14">
        <v>20049.912922747393</v>
      </c>
      <c r="AC10" s="14">
        <v>22347.457354265243</v>
      </c>
      <c r="AD10" s="14">
        <v>19748.684756211584</v>
      </c>
      <c r="AE10" s="14">
        <v>20775.687262016185</v>
      </c>
      <c r="AF10" s="14">
        <v>24259.884920516401</v>
      </c>
      <c r="AG10" s="14">
        <v>25329.206455166764</v>
      </c>
      <c r="AH10" s="14">
        <v>22406.780270831907</v>
      </c>
      <c r="AI10" s="14">
        <v>23337.045007780915</v>
      </c>
      <c r="AJ10" s="14">
        <v>21573.643318424492</v>
      </c>
      <c r="AK10" s="14">
        <v>24634.892402962701</v>
      </c>
      <c r="AL10" s="14">
        <v>23348.411265182269</v>
      </c>
      <c r="AM10" s="14">
        <v>24780.972194501141</v>
      </c>
      <c r="AN10" s="14">
        <v>28119.872502982806</v>
      </c>
      <c r="AO10" s="14">
        <v>28658.737037333809</v>
      </c>
      <c r="AP10" s="14">
        <v>27976.732604463868</v>
      </c>
      <c r="AQ10" s="14">
        <v>27835.82882399307</v>
      </c>
      <c r="AR10" s="14">
        <v>29570.255080371477</v>
      </c>
      <c r="AS10" s="14">
        <v>33519.997088591408</v>
      </c>
      <c r="AT10" s="14">
        <v>28964.19908542679</v>
      </c>
      <c r="AU10" s="14">
        <v>34035.698634012486</v>
      </c>
      <c r="AV10" s="14">
        <v>34324.996413447647</v>
      </c>
      <c r="AW10" s="14">
        <v>36053.00215907352</v>
      </c>
      <c r="AX10" s="14">
        <v>30973.640502000915</v>
      </c>
      <c r="AY10" s="14">
        <v>33600.913218797294</v>
      </c>
      <c r="AZ10" s="14">
        <v>35315.132637246534</v>
      </c>
      <c r="BA10" s="14">
        <v>37915.29472797257</v>
      </c>
      <c r="BB10" s="14">
        <v>33418.822627132795</v>
      </c>
      <c r="BC10" s="14">
        <v>20642.385305403401</v>
      </c>
      <c r="BD10" s="14">
        <v>23395.232193496533</v>
      </c>
      <c r="BE10" s="14">
        <v>25645.264944834405</v>
      </c>
      <c r="BF10" s="14">
        <v>23966.749276933799</v>
      </c>
      <c r="BG10" s="14">
        <v>26533.703722758488</v>
      </c>
      <c r="BH10" s="14">
        <v>27792.972384202356</v>
      </c>
      <c r="BI10" s="14">
        <v>30424.937593892741</v>
      </c>
      <c r="BJ10" s="14">
        <v>27868.715013233814</v>
      </c>
      <c r="BK10" s="14">
        <v>32084.894421741123</v>
      </c>
      <c r="BL10" s="14">
        <v>34860.627327378497</v>
      </c>
      <c r="BM10" s="14">
        <v>33685.872527769388</v>
      </c>
      <c r="BN10" s="14">
        <v>32751.554673337039</v>
      </c>
      <c r="BO10" s="14">
        <v>28126.590621494739</v>
      </c>
      <c r="BP10" s="14">
        <v>34843.013399471798</v>
      </c>
      <c r="BQ10" s="14">
        <v>30557.274357280767</v>
      </c>
      <c r="BR10" s="14">
        <v>33612.668915749819</v>
      </c>
      <c r="BS10" s="14">
        <v>33000.10860983951</v>
      </c>
      <c r="BT10" s="14">
        <v>32009.474802028832</v>
      </c>
      <c r="BU10" s="14">
        <v>33680.55922276331</v>
      </c>
      <c r="BV10" s="14">
        <v>31165.861867026957</v>
      </c>
      <c r="BW10" s="14">
        <v>33055.879101495157</v>
      </c>
      <c r="BX10" s="14">
        <v>34945.369563462227</v>
      </c>
    </row>
    <row r="11" spans="1:76" ht="15" customHeight="1" x14ac:dyDescent="0.25">
      <c r="A11" s="12" t="s">
        <v>90</v>
      </c>
      <c r="B11" s="13">
        <v>15156.248281119753</v>
      </c>
      <c r="C11" s="13">
        <v>18239.495646529231</v>
      </c>
      <c r="D11" s="13">
        <v>17098.777885743672</v>
      </c>
      <c r="E11" s="13">
        <v>19633.61568055391</v>
      </c>
      <c r="F11" s="13">
        <v>15486.389275694393</v>
      </c>
      <c r="G11" s="13">
        <v>15586.581953922834</v>
      </c>
      <c r="H11" s="13">
        <v>17449.228345970241</v>
      </c>
      <c r="I11" s="13">
        <v>19637.18313595916</v>
      </c>
      <c r="J11" s="13">
        <v>15817.594796564226</v>
      </c>
      <c r="K11" s="13">
        <v>15965.281372118283</v>
      </c>
      <c r="L11" s="13">
        <v>14885.239152098331</v>
      </c>
      <c r="M11" s="13">
        <v>15565.257939459545</v>
      </c>
      <c r="N11" s="13">
        <v>15490.797920379862</v>
      </c>
      <c r="O11" s="13">
        <v>17967.476044056872</v>
      </c>
      <c r="P11" s="13">
        <v>17421.936957235666</v>
      </c>
      <c r="Q11" s="13">
        <v>17893.692179000423</v>
      </c>
      <c r="R11" s="13">
        <v>16842.707447491193</v>
      </c>
      <c r="S11" s="13">
        <v>19406.945388829961</v>
      </c>
      <c r="T11" s="13">
        <v>19289.423930559802</v>
      </c>
      <c r="U11" s="13">
        <v>18947.302746488356</v>
      </c>
      <c r="V11" s="13">
        <v>15828.721437766697</v>
      </c>
      <c r="W11" s="13">
        <v>16610.622823076294</v>
      </c>
      <c r="X11" s="13">
        <v>15314.99475779248</v>
      </c>
      <c r="Y11" s="13">
        <v>15797.314584589185</v>
      </c>
      <c r="Z11" s="13">
        <v>12274.912923145142</v>
      </c>
      <c r="AA11" s="13">
        <v>15044.582067356188</v>
      </c>
      <c r="AB11" s="13">
        <v>14249.912340519435</v>
      </c>
      <c r="AC11" s="13">
        <v>16565.284087849839</v>
      </c>
      <c r="AD11" s="13">
        <v>14278.120078411675</v>
      </c>
      <c r="AE11" s="13">
        <v>14864.387161939219</v>
      </c>
      <c r="AF11" s="13">
        <v>18454.556452149991</v>
      </c>
      <c r="AG11" s="13">
        <v>18436.537627476559</v>
      </c>
      <c r="AH11" s="13">
        <v>17290.420693540982</v>
      </c>
      <c r="AI11" s="13">
        <v>17780.865549315167</v>
      </c>
      <c r="AJ11" s="13">
        <v>15855.114325796987</v>
      </c>
      <c r="AK11" s="13">
        <v>18364.398431346879</v>
      </c>
      <c r="AL11" s="13">
        <v>16809.60844013004</v>
      </c>
      <c r="AM11" s="13">
        <v>17971.796388421102</v>
      </c>
      <c r="AN11" s="13">
        <v>21632.910272658115</v>
      </c>
      <c r="AO11" s="13">
        <v>21958.955898790766</v>
      </c>
      <c r="AP11" s="13">
        <v>21666.803657792025</v>
      </c>
      <c r="AQ11" s="13">
        <v>21525.309871144036</v>
      </c>
      <c r="AR11" s="13">
        <v>23133.585153363092</v>
      </c>
      <c r="AS11" s="13">
        <v>26444.826186442446</v>
      </c>
      <c r="AT11" s="13">
        <v>22349.899326530871</v>
      </c>
      <c r="AU11" s="13">
        <v>26563.127098457928</v>
      </c>
      <c r="AV11" s="13">
        <v>26874.723225376554</v>
      </c>
      <c r="AW11" s="13">
        <v>27715.655864142846</v>
      </c>
      <c r="AX11" s="13">
        <v>23424.943241798959</v>
      </c>
      <c r="AY11" s="13">
        <v>26617.30758480959</v>
      </c>
      <c r="AZ11" s="13">
        <v>27491.068126547045</v>
      </c>
      <c r="BA11" s="13">
        <v>30218.788411209272</v>
      </c>
      <c r="BB11" s="13">
        <v>26683.699754484187</v>
      </c>
      <c r="BC11" s="13">
        <v>17550.015547920611</v>
      </c>
      <c r="BD11" s="13">
        <v>20222.000985427469</v>
      </c>
      <c r="BE11" s="13">
        <v>21762.382778154697</v>
      </c>
      <c r="BF11" s="13">
        <v>20727.008722132672</v>
      </c>
      <c r="BG11" s="13">
        <v>22849.732622882151</v>
      </c>
      <c r="BH11" s="13">
        <v>23822.438212665449</v>
      </c>
      <c r="BI11" s="13">
        <v>26372.170412011248</v>
      </c>
      <c r="BJ11" s="13">
        <v>24128.849926403916</v>
      </c>
      <c r="BK11" s="13">
        <v>28131.083867177163</v>
      </c>
      <c r="BL11" s="13">
        <v>31034.634816733294</v>
      </c>
      <c r="BM11" s="13">
        <v>29382.679605835048</v>
      </c>
      <c r="BN11" s="13">
        <v>28197.476850569616</v>
      </c>
      <c r="BO11" s="13">
        <v>23412.352014870812</v>
      </c>
      <c r="BP11" s="13">
        <v>29966.082875239885</v>
      </c>
      <c r="BQ11" s="13">
        <v>26039.415359345545</v>
      </c>
      <c r="BR11" s="13">
        <v>27565.425491146056</v>
      </c>
      <c r="BS11" s="13">
        <v>26601.671823452933</v>
      </c>
      <c r="BT11" s="13">
        <v>26401.941006807258</v>
      </c>
      <c r="BU11" s="13">
        <v>27496.736766063146</v>
      </c>
      <c r="BV11" s="13">
        <v>25339.104651455538</v>
      </c>
      <c r="BW11" s="13">
        <v>26831.793710511025</v>
      </c>
      <c r="BX11" s="13">
        <v>28841.571403473707</v>
      </c>
    </row>
    <row r="12" spans="1:76" ht="15" customHeight="1" x14ac:dyDescent="0.25">
      <c r="A12" s="12" t="s">
        <v>91</v>
      </c>
      <c r="B12" s="13">
        <v>4722.584722114646</v>
      </c>
      <c r="C12" s="13">
        <v>5081.9686851145671</v>
      </c>
      <c r="D12" s="13">
        <v>5014.7623782481978</v>
      </c>
      <c r="E12" s="13">
        <v>5674.3599336219422</v>
      </c>
      <c r="F12" s="13">
        <v>5336.8312969500894</v>
      </c>
      <c r="G12" s="13">
        <v>5240.0278194674693</v>
      </c>
      <c r="H12" s="13">
        <v>5243.2318185244849</v>
      </c>
      <c r="I12" s="13">
        <v>5404.8812538900847</v>
      </c>
      <c r="J12" s="13">
        <v>4900.3153214297054</v>
      </c>
      <c r="K12" s="13">
        <v>5231.8867678482848</v>
      </c>
      <c r="L12" s="13">
        <v>5438.6338767354737</v>
      </c>
      <c r="M12" s="13">
        <v>5362.1292316122226</v>
      </c>
      <c r="N12" s="13">
        <v>4503.8559828004072</v>
      </c>
      <c r="O12" s="13">
        <v>4490.4072856235362</v>
      </c>
      <c r="P12" s="13">
        <v>5410.2111958777059</v>
      </c>
      <c r="Q12" s="13">
        <v>6649.892176684205</v>
      </c>
      <c r="R12" s="13">
        <v>4855.2721720958534</v>
      </c>
      <c r="S12" s="13">
        <v>4843.5762492317735</v>
      </c>
      <c r="T12" s="13">
        <v>4993.8769293115001</v>
      </c>
      <c r="U12" s="13">
        <v>4953.6178454596584</v>
      </c>
      <c r="V12" s="13">
        <v>4955.2522548984944</v>
      </c>
      <c r="W12" s="13">
        <v>4967.0586171319082</v>
      </c>
      <c r="X12" s="13">
        <v>7863.9819845436923</v>
      </c>
      <c r="Y12" s="13">
        <v>5006.8893821574757</v>
      </c>
      <c r="Z12" s="13">
        <v>5417.0799458940846</v>
      </c>
      <c r="AA12" s="13">
        <v>5556.3483051957955</v>
      </c>
      <c r="AB12" s="13">
        <v>5823.1863579344908</v>
      </c>
      <c r="AC12" s="13">
        <v>5775.482566718234</v>
      </c>
      <c r="AD12" s="13">
        <v>5482.5503276516274</v>
      </c>
      <c r="AE12" s="13">
        <v>5928.8267617255415</v>
      </c>
      <c r="AF12" s="13">
        <v>5791.2569975488796</v>
      </c>
      <c r="AG12" s="13">
        <v>6904.1463959032008</v>
      </c>
      <c r="AH12" s="13">
        <v>5128.7632215017429</v>
      </c>
      <c r="AI12" s="13">
        <v>5562.1467213078222</v>
      </c>
      <c r="AJ12" s="13">
        <v>5706.2488522299227</v>
      </c>
      <c r="AK12" s="13">
        <v>6264.4032049605248</v>
      </c>
      <c r="AL12" s="13">
        <v>6538.8028250522393</v>
      </c>
      <c r="AM12" s="13">
        <v>6809.1758060800348</v>
      </c>
      <c r="AN12" s="13">
        <v>6486.9622303246952</v>
      </c>
      <c r="AO12" s="13">
        <v>6699.7811385430477</v>
      </c>
      <c r="AP12" s="13">
        <v>6362.7067236362227</v>
      </c>
      <c r="AQ12" s="13">
        <v>6360.8015504574314</v>
      </c>
      <c r="AR12" s="13">
        <v>6508.4779758036902</v>
      </c>
      <c r="AS12" s="13">
        <v>7171.8086753452826</v>
      </c>
      <c r="AT12" s="13">
        <v>6660.8304590474609</v>
      </c>
      <c r="AU12" s="13">
        <v>7550.9005397798028</v>
      </c>
      <c r="AV12" s="13">
        <v>7536.0363724826448</v>
      </c>
      <c r="AW12" s="13">
        <v>8387.0434672345818</v>
      </c>
      <c r="AX12" s="13">
        <v>7547.7240437337496</v>
      </c>
      <c r="AY12" s="13">
        <v>7103.711890562231</v>
      </c>
      <c r="AZ12" s="13">
        <v>7901.6305369174142</v>
      </c>
      <c r="BA12" s="13">
        <v>7850.5091781760748</v>
      </c>
      <c r="BB12" s="13">
        <v>6885.8009236740145</v>
      </c>
      <c r="BC12" s="13">
        <v>3312.1850233391765</v>
      </c>
      <c r="BD12" s="13">
        <v>3461.7113258740028</v>
      </c>
      <c r="BE12" s="13">
        <v>4151.0998008777651</v>
      </c>
      <c r="BF12" s="13">
        <v>3553.8887334979263</v>
      </c>
      <c r="BG12" s="13">
        <v>4017.7666714716211</v>
      </c>
      <c r="BH12" s="13">
        <v>4304.0864854155634</v>
      </c>
      <c r="BI12" s="13">
        <v>4460.2007661719563</v>
      </c>
      <c r="BJ12" s="13">
        <v>4107.3531002115478</v>
      </c>
      <c r="BK12" s="13">
        <v>4420.8672075499644</v>
      </c>
      <c r="BL12" s="13">
        <v>4392.1775681333756</v>
      </c>
      <c r="BM12" s="13">
        <v>4774.5467799625258</v>
      </c>
      <c r="BN12" s="13">
        <v>5004.2460107646821</v>
      </c>
      <c r="BO12" s="13">
        <v>5059.2567036735818</v>
      </c>
      <c r="BP12" s="13">
        <v>5354.1873103948938</v>
      </c>
      <c r="BQ12" s="13">
        <v>4923.9477746537832</v>
      </c>
      <c r="BR12" s="13">
        <v>6466.5482781392902</v>
      </c>
      <c r="BS12" s="13">
        <v>6798.3527119252622</v>
      </c>
      <c r="BT12" s="13">
        <v>6010.6910948124496</v>
      </c>
      <c r="BU12" s="13">
        <v>6600.8078135634105</v>
      </c>
      <c r="BV12" s="13">
        <v>6206.070116881755</v>
      </c>
      <c r="BW12" s="13">
        <v>6623.8300640470552</v>
      </c>
      <c r="BX12" s="13">
        <v>6554.2299205976633</v>
      </c>
    </row>
    <row r="13" spans="1:76" ht="15" customHeight="1" x14ac:dyDescent="0.25">
      <c r="A13" s="16" t="s">
        <v>93</v>
      </c>
      <c r="B13" s="17">
        <v>36053.803557306826</v>
      </c>
      <c r="C13" s="17">
        <v>37711.746460005379</v>
      </c>
      <c r="D13" s="17">
        <v>36163.964311454052</v>
      </c>
      <c r="E13" s="17">
        <v>40822.528179825655</v>
      </c>
      <c r="F13" s="17">
        <v>39525.621512940437</v>
      </c>
      <c r="G13" s="17">
        <v>37835.634630616347</v>
      </c>
      <c r="H13" s="17">
        <v>40160.628806905006</v>
      </c>
      <c r="I13" s="17">
        <v>43841.610894066187</v>
      </c>
      <c r="J13" s="17">
        <v>39079.388334452364</v>
      </c>
      <c r="K13" s="17">
        <v>39180.003165568298</v>
      </c>
      <c r="L13" s="17">
        <v>40002.832977973725</v>
      </c>
      <c r="M13" s="17">
        <v>40675.031172995368</v>
      </c>
      <c r="N13" s="17">
        <v>39667.267214834261</v>
      </c>
      <c r="O13" s="17">
        <v>40659.636861969942</v>
      </c>
      <c r="P13" s="17">
        <v>40284.442128340706</v>
      </c>
      <c r="Q13" s="17">
        <v>41244.663698989352</v>
      </c>
      <c r="R13" s="17">
        <v>39840.076423571125</v>
      </c>
      <c r="S13" s="17">
        <v>41288.264476729892</v>
      </c>
      <c r="T13" s="17">
        <v>42321.015366621345</v>
      </c>
      <c r="U13" s="17">
        <v>44759.045930603788</v>
      </c>
      <c r="V13" s="17">
        <v>41471.210469685218</v>
      </c>
      <c r="W13" s="17">
        <v>41684.155992842185</v>
      </c>
      <c r="X13" s="17">
        <v>42107.91506227426</v>
      </c>
      <c r="Y13" s="17">
        <v>44767.908512504488</v>
      </c>
      <c r="Z13" s="17">
        <v>42769.515316801422</v>
      </c>
      <c r="AA13" s="17">
        <v>41682.75810044472</v>
      </c>
      <c r="AB13" s="17">
        <v>42053.527299104251</v>
      </c>
      <c r="AC13" s="17">
        <v>44600.218866539377</v>
      </c>
      <c r="AD13" s="17">
        <v>42593.039530427384</v>
      </c>
      <c r="AE13" s="17">
        <v>42101.9964089079</v>
      </c>
      <c r="AF13" s="17">
        <v>42919.066903072089</v>
      </c>
      <c r="AG13" s="17">
        <v>44683.955657674611</v>
      </c>
      <c r="AH13" s="17">
        <v>43122.217667495293</v>
      </c>
      <c r="AI13" s="17">
        <v>42939.935101438001</v>
      </c>
      <c r="AJ13" s="17">
        <v>41996.1566927026</v>
      </c>
      <c r="AK13" s="17">
        <v>45852.504538364126</v>
      </c>
      <c r="AL13" s="17">
        <v>44622.344478294246</v>
      </c>
      <c r="AM13" s="17">
        <v>43986.56826178162</v>
      </c>
      <c r="AN13" s="17">
        <v>45441.092867780302</v>
      </c>
      <c r="AO13" s="17">
        <v>47305.43439214387</v>
      </c>
      <c r="AP13" s="17">
        <v>47666.214683293176</v>
      </c>
      <c r="AQ13" s="17">
        <v>46162.906608882731</v>
      </c>
      <c r="AR13" s="17">
        <v>46397.184336783626</v>
      </c>
      <c r="AS13" s="17">
        <v>49383.191420243238</v>
      </c>
      <c r="AT13" s="17">
        <v>47212.853909760466</v>
      </c>
      <c r="AU13" s="17">
        <v>48209.934729126289</v>
      </c>
      <c r="AV13" s="17">
        <v>49833.92992347468</v>
      </c>
      <c r="AW13" s="17">
        <v>51381.535382025213</v>
      </c>
      <c r="AX13" s="17">
        <v>50988.970950709314</v>
      </c>
      <c r="AY13" s="17">
        <v>50465.397934449473</v>
      </c>
      <c r="AZ13" s="17">
        <v>52686.827570607835</v>
      </c>
      <c r="BA13" s="17">
        <v>56159.141861032964</v>
      </c>
      <c r="BB13" s="17">
        <v>50220.996619240454</v>
      </c>
      <c r="BC13" s="17">
        <v>34246.14455732108</v>
      </c>
      <c r="BD13" s="17">
        <v>39475.795865194254</v>
      </c>
      <c r="BE13" s="17">
        <v>42603.835637866796</v>
      </c>
      <c r="BF13" s="17">
        <v>39896.952133484643</v>
      </c>
      <c r="BG13" s="17">
        <v>43840.835496774984</v>
      </c>
      <c r="BH13" s="17">
        <v>44266.127932004929</v>
      </c>
      <c r="BI13" s="17">
        <v>50256.974509785454</v>
      </c>
      <c r="BJ13" s="17">
        <v>48023.119078046904</v>
      </c>
      <c r="BK13" s="17">
        <v>50009.236874199058</v>
      </c>
      <c r="BL13" s="17">
        <v>52928.498508606921</v>
      </c>
      <c r="BM13" s="17">
        <v>55543.112987394226</v>
      </c>
      <c r="BN13" s="17">
        <v>52247.369937869516</v>
      </c>
      <c r="BO13" s="17">
        <v>51633.181700586763</v>
      </c>
      <c r="BP13" s="17">
        <v>54031.812551054711</v>
      </c>
      <c r="BQ13" s="17">
        <v>58492.97570106027</v>
      </c>
      <c r="BR13" s="17">
        <v>58342.201065644069</v>
      </c>
      <c r="BS13" s="17">
        <v>55181.983730630389</v>
      </c>
      <c r="BT13" s="17">
        <v>56213.545627837171</v>
      </c>
      <c r="BU13" s="17">
        <v>62343.7642817987</v>
      </c>
      <c r="BV13" s="17">
        <v>60498.297656424082</v>
      </c>
      <c r="BW13" s="17">
        <v>58621.231754555607</v>
      </c>
      <c r="BX13" s="17">
        <v>60312.174765575743</v>
      </c>
    </row>
    <row r="14" spans="1:76" ht="15" customHeight="1" x14ac:dyDescent="0.25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6"/>
      <c r="BP14" s="126"/>
      <c r="BQ14" s="129"/>
      <c r="BR14" s="133"/>
      <c r="BS14" s="133"/>
      <c r="BT14" s="133"/>
      <c r="BU14" s="133"/>
      <c r="BV14" s="133"/>
      <c r="BW14" s="133"/>
      <c r="BX14" s="133"/>
    </row>
    <row r="15" spans="1:76" ht="15" customHeight="1" x14ac:dyDescent="0.25">
      <c r="A15" s="117" t="s">
        <v>94</v>
      </c>
      <c r="B15" s="117"/>
      <c r="C15" s="117"/>
      <c r="D15" s="117"/>
      <c r="E15" s="117"/>
      <c r="F15" s="21" t="s">
        <v>5</v>
      </c>
      <c r="G15" s="21" t="s">
        <v>6</v>
      </c>
      <c r="H15" s="21" t="s">
        <v>7</v>
      </c>
      <c r="I15" s="21" t="s">
        <v>8</v>
      </c>
      <c r="J15" s="21" t="s">
        <v>9</v>
      </c>
      <c r="K15" s="21" t="s">
        <v>10</v>
      </c>
      <c r="L15" s="21" t="s">
        <v>11</v>
      </c>
      <c r="M15" s="21" t="s">
        <v>12</v>
      </c>
      <c r="N15" s="21" t="s">
        <v>13</v>
      </c>
      <c r="O15" s="21" t="s">
        <v>14</v>
      </c>
      <c r="P15" s="21" t="s">
        <v>15</v>
      </c>
      <c r="Q15" s="21" t="s">
        <v>16</v>
      </c>
      <c r="R15" s="21" t="s">
        <v>17</v>
      </c>
      <c r="S15" s="21" t="s">
        <v>18</v>
      </c>
      <c r="T15" s="21" t="s">
        <v>19</v>
      </c>
      <c r="U15" s="21" t="s">
        <v>20</v>
      </c>
      <c r="V15" s="21" t="s">
        <v>21</v>
      </c>
      <c r="W15" s="21" t="s">
        <v>22</v>
      </c>
      <c r="X15" s="21" t="s">
        <v>23</v>
      </c>
      <c r="Y15" s="21" t="s">
        <v>24</v>
      </c>
      <c r="Z15" s="21" t="s">
        <v>25</v>
      </c>
      <c r="AA15" s="21" t="s">
        <v>26</v>
      </c>
      <c r="AB15" s="21" t="s">
        <v>27</v>
      </c>
      <c r="AC15" s="21" t="s">
        <v>28</v>
      </c>
      <c r="AD15" s="21" t="s">
        <v>29</v>
      </c>
      <c r="AE15" s="21" t="s">
        <v>30</v>
      </c>
      <c r="AF15" s="21" t="s">
        <v>31</v>
      </c>
      <c r="AG15" s="21" t="s">
        <v>32</v>
      </c>
      <c r="AH15" s="21" t="s">
        <v>33</v>
      </c>
      <c r="AI15" s="21" t="s">
        <v>34</v>
      </c>
      <c r="AJ15" s="21" t="s">
        <v>35</v>
      </c>
      <c r="AK15" s="21" t="s">
        <v>36</v>
      </c>
      <c r="AL15" s="21" t="s">
        <v>37</v>
      </c>
      <c r="AM15" s="21" t="s">
        <v>38</v>
      </c>
      <c r="AN15" s="21" t="s">
        <v>39</v>
      </c>
      <c r="AO15" s="21" t="s">
        <v>40</v>
      </c>
      <c r="AP15" s="21" t="s">
        <v>41</v>
      </c>
      <c r="AQ15" s="21" t="s">
        <v>42</v>
      </c>
      <c r="AR15" s="21" t="s">
        <v>43</v>
      </c>
      <c r="AS15" s="21" t="s">
        <v>44</v>
      </c>
      <c r="AT15" s="21" t="s">
        <v>45</v>
      </c>
      <c r="AU15" s="21" t="s">
        <v>46</v>
      </c>
      <c r="AV15" s="21" t="s">
        <v>47</v>
      </c>
      <c r="AW15" s="21" t="s">
        <v>48</v>
      </c>
      <c r="AX15" s="21" t="s">
        <v>49</v>
      </c>
      <c r="AY15" s="21" t="s">
        <v>50</v>
      </c>
      <c r="AZ15" s="21" t="s">
        <v>51</v>
      </c>
      <c r="BA15" s="21" t="s">
        <v>52</v>
      </c>
      <c r="BB15" s="21" t="s">
        <v>53</v>
      </c>
      <c r="BC15" s="21" t="s">
        <v>54</v>
      </c>
      <c r="BD15" s="21" t="s">
        <v>55</v>
      </c>
      <c r="BE15" s="21" t="s">
        <v>56</v>
      </c>
      <c r="BF15" s="22" t="s">
        <v>57</v>
      </c>
      <c r="BG15" s="22" t="s">
        <v>58</v>
      </c>
      <c r="BH15" s="22" t="s">
        <v>59</v>
      </c>
      <c r="BI15" s="22" t="s">
        <v>60</v>
      </c>
      <c r="BJ15" s="22" t="s">
        <v>61</v>
      </c>
      <c r="BK15" s="22" t="s">
        <v>62</v>
      </c>
      <c r="BL15" s="22" t="s">
        <v>63</v>
      </c>
      <c r="BM15" s="23" t="s">
        <v>64</v>
      </c>
      <c r="BN15" s="22" t="s">
        <v>123</v>
      </c>
      <c r="BO15" s="22" t="s">
        <v>125</v>
      </c>
      <c r="BP15" s="22" t="s">
        <v>128</v>
      </c>
      <c r="BQ15" s="22" t="s">
        <v>129</v>
      </c>
      <c r="BR15" s="134" t="s">
        <v>132</v>
      </c>
      <c r="BS15" s="134" t="s">
        <v>134</v>
      </c>
      <c r="BT15" s="134" t="s">
        <v>135</v>
      </c>
      <c r="BU15" s="134" t="s">
        <v>142</v>
      </c>
      <c r="BV15" s="134" t="s">
        <v>143</v>
      </c>
      <c r="BW15" s="22" t="s">
        <v>152</v>
      </c>
      <c r="BX15" s="22" t="s">
        <v>154</v>
      </c>
    </row>
    <row r="16" spans="1:76" ht="15" customHeight="1" x14ac:dyDescent="0.25">
      <c r="A16" s="15" t="s">
        <v>95</v>
      </c>
      <c r="B16" s="16"/>
      <c r="C16" s="16"/>
      <c r="D16" s="16"/>
      <c r="E16" s="16"/>
      <c r="F16" s="26">
        <f t="shared" ref="F16:BM20" si="0">+(F3/B3-1)*100</f>
        <v>6.7597750452406125</v>
      </c>
      <c r="G16" s="26">
        <f t="shared" si="0"/>
        <v>-1.4756332164646335</v>
      </c>
      <c r="H16" s="26">
        <f t="shared" si="0"/>
        <v>5.8058577651892707</v>
      </c>
      <c r="I16" s="26">
        <f t="shared" si="0"/>
        <v>-1.9258530338823521</v>
      </c>
      <c r="J16" s="26">
        <f t="shared" si="0"/>
        <v>-2.8384644749292254</v>
      </c>
      <c r="K16" s="26">
        <f t="shared" si="0"/>
        <v>15.711064678487819</v>
      </c>
      <c r="L16" s="26">
        <f t="shared" si="0"/>
        <v>6.5189939626996152</v>
      </c>
      <c r="M16" s="26">
        <f t="shared" si="0"/>
        <v>6.2449332283914805</v>
      </c>
      <c r="N16" s="26">
        <f t="shared" si="0"/>
        <v>0.19243088940346098</v>
      </c>
      <c r="O16" s="26">
        <f t="shared" si="0"/>
        <v>-0.22852674080747759</v>
      </c>
      <c r="P16" s="26">
        <f t="shared" si="0"/>
        <v>-0.60374917586485388</v>
      </c>
      <c r="Q16" s="26">
        <f t="shared" si="0"/>
        <v>-1.0999367383608072</v>
      </c>
      <c r="R16" s="26">
        <f t="shared" si="0"/>
        <v>4.6513205282803005</v>
      </c>
      <c r="S16" s="26">
        <f t="shared" si="0"/>
        <v>-3.4917857322667722</v>
      </c>
      <c r="T16" s="26">
        <f t="shared" si="0"/>
        <v>3.3314953191998509</v>
      </c>
      <c r="U16" s="26">
        <f t="shared" si="0"/>
        <v>8.1659258906634058</v>
      </c>
      <c r="V16" s="26">
        <f t="shared" si="0"/>
        <v>4.0857551386520363</v>
      </c>
      <c r="W16" s="26">
        <f t="shared" si="0"/>
        <v>2.4644266650628133</v>
      </c>
      <c r="X16" s="26">
        <f t="shared" si="0"/>
        <v>-1.6113191359730994</v>
      </c>
      <c r="Y16" s="26">
        <f t="shared" si="0"/>
        <v>-0.37847599402567322</v>
      </c>
      <c r="Z16" s="26">
        <f t="shared" si="0"/>
        <v>4.0783481739484095</v>
      </c>
      <c r="AA16" s="26">
        <f t="shared" si="0"/>
        <v>3.3689725871077769E-2</v>
      </c>
      <c r="AB16" s="26">
        <f t="shared" si="0"/>
        <v>1.8070938358683453</v>
      </c>
      <c r="AC16" s="26">
        <f t="shared" si="0"/>
        <v>1.3889353482473998</v>
      </c>
      <c r="AD16" s="26">
        <f t="shared" si="0"/>
        <v>-0.74541287154551439</v>
      </c>
      <c r="AE16" s="26">
        <f t="shared" si="0"/>
        <v>0.78130224352981337</v>
      </c>
      <c r="AF16" s="26">
        <f t="shared" si="0"/>
        <v>5.4871848568966541</v>
      </c>
      <c r="AG16" s="26">
        <f t="shared" si="0"/>
        <v>3.1473066045811349</v>
      </c>
      <c r="AH16" s="26">
        <f t="shared" si="0"/>
        <v>1.3782217223887283</v>
      </c>
      <c r="AI16" s="26">
        <f t="shared" si="0"/>
        <v>4.5344739444681981</v>
      </c>
      <c r="AJ16" s="26">
        <f t="shared" si="0"/>
        <v>8.6064120439033331E-2</v>
      </c>
      <c r="AK16" s="26">
        <f t="shared" si="0"/>
        <v>6.6586953898916335</v>
      </c>
      <c r="AL16" s="26">
        <f t="shared" si="0"/>
        <v>11.365135910526458</v>
      </c>
      <c r="AM16" s="26">
        <f t="shared" si="0"/>
        <v>8.6324265206140449</v>
      </c>
      <c r="AN16" s="26">
        <f t="shared" si="0"/>
        <v>7.1601188365722601</v>
      </c>
      <c r="AO16" s="26">
        <f t="shared" si="0"/>
        <v>1.994648396618115</v>
      </c>
      <c r="AP16" s="26">
        <f t="shared" si="0"/>
        <v>10.591956669590964</v>
      </c>
      <c r="AQ16" s="26">
        <f t="shared" si="0"/>
        <v>13.066952854459979</v>
      </c>
      <c r="AR16" s="26">
        <f t="shared" si="0"/>
        <v>5.2150340365810566</v>
      </c>
      <c r="AS16" s="26">
        <f t="shared" si="0"/>
        <v>5.0215214413856124</v>
      </c>
      <c r="AT16" s="26">
        <f t="shared" si="0"/>
        <v>-1.3372300133137061</v>
      </c>
      <c r="AU16" s="26">
        <f t="shared" si="0"/>
        <v>1.9792020935556875</v>
      </c>
      <c r="AV16" s="26">
        <f t="shared" si="0"/>
        <v>8.9517443131456496</v>
      </c>
      <c r="AW16" s="26">
        <f t="shared" si="0"/>
        <v>8.6891619556993316</v>
      </c>
      <c r="AX16" s="26">
        <f t="shared" si="0"/>
        <v>4.4357294216012422</v>
      </c>
      <c r="AY16" s="26">
        <f t="shared" si="0"/>
        <v>3.2609675251758619</v>
      </c>
      <c r="AZ16" s="26">
        <f t="shared" si="0"/>
        <v>6.1180339427039598</v>
      </c>
      <c r="BA16" s="26">
        <f t="shared" si="0"/>
        <v>12.114031493721455</v>
      </c>
      <c r="BB16" s="26">
        <f t="shared" si="0"/>
        <v>11.37383220936259</v>
      </c>
      <c r="BC16" s="26">
        <f t="shared" si="0"/>
        <v>-21.108164874073619</v>
      </c>
      <c r="BD16" s="26">
        <f t="shared" si="0"/>
        <v>-15.174312657203293</v>
      </c>
      <c r="BE16" s="26">
        <f t="shared" si="0"/>
        <v>-13.919021374034358</v>
      </c>
      <c r="BF16" s="26">
        <f t="shared" si="0"/>
        <v>-16.137716763580347</v>
      </c>
      <c r="BG16" s="26">
        <f t="shared" si="0"/>
        <v>27.379356726162008</v>
      </c>
      <c r="BH16" s="26">
        <f t="shared" si="0"/>
        <v>19.056707236628</v>
      </c>
      <c r="BI16" s="26">
        <f t="shared" si="0"/>
        <v>16.723938152957651</v>
      </c>
      <c r="BJ16" s="26">
        <f t="shared" si="0"/>
        <v>20.206159930617385</v>
      </c>
      <c r="BK16" s="26">
        <f t="shared" si="0"/>
        <v>12.573494974417443</v>
      </c>
      <c r="BL16" s="26">
        <f t="shared" si="0"/>
        <v>5.5390662026141069</v>
      </c>
      <c r="BM16" s="26">
        <f t="shared" si="0"/>
        <v>2.0429306453271234</v>
      </c>
      <c r="BN16" s="26">
        <f t="shared" ref="BN16:BT24" si="1">+(BN3/BJ3-1)*100</f>
        <v>1.8130264575935806</v>
      </c>
      <c r="BO16" s="26">
        <f t="shared" si="1"/>
        <v>-1.6776206472011945</v>
      </c>
      <c r="BP16" s="26">
        <f t="shared" si="1"/>
        <v>3.7347794490847352</v>
      </c>
      <c r="BQ16" s="26">
        <f t="shared" si="1"/>
        <v>1.4863905148210232</v>
      </c>
      <c r="BR16" s="26">
        <f t="shared" si="1"/>
        <v>10.366126873182747</v>
      </c>
      <c r="BS16" s="26">
        <f t="shared" si="1"/>
        <v>8.08219563905066</v>
      </c>
      <c r="BT16" s="26">
        <f t="shared" si="1"/>
        <v>2.833878075551044</v>
      </c>
      <c r="BU16" s="26">
        <f t="shared" ref="BU16:BU26" si="2">+(BU3/BQ3-1)*100</f>
        <v>11.37565278539272</v>
      </c>
      <c r="BV16" s="26">
        <f t="shared" ref="BV16:BX26" si="3">+(BV3/BR3-1)*100</f>
        <v>1.2679619387700791</v>
      </c>
      <c r="BW16" s="26">
        <f t="shared" si="3"/>
        <v>3.3292801934095673</v>
      </c>
      <c r="BX16" s="26">
        <f t="shared" si="3"/>
        <v>4.2742071611903576</v>
      </c>
    </row>
    <row r="17" spans="1:76" ht="15" customHeight="1" x14ac:dyDescent="0.25">
      <c r="A17" s="12" t="s">
        <v>84</v>
      </c>
      <c r="B17" s="20"/>
      <c r="C17" s="20"/>
      <c r="D17" s="20"/>
      <c r="E17" s="20"/>
      <c r="F17" s="27">
        <f t="shared" si="0"/>
        <v>5.3235862709480886</v>
      </c>
      <c r="G17" s="27">
        <f t="shared" si="0"/>
        <v>-4.0232002871245287</v>
      </c>
      <c r="H17" s="27">
        <f t="shared" si="0"/>
        <v>3.9705885346608127</v>
      </c>
      <c r="I17" s="27">
        <f t="shared" si="0"/>
        <v>1.3516264674697354</v>
      </c>
      <c r="J17" s="27">
        <f t="shared" si="0"/>
        <v>-3.4768407587844607</v>
      </c>
      <c r="K17" s="27">
        <f t="shared" si="0"/>
        <v>16.56365744414332</v>
      </c>
      <c r="L17" s="27">
        <f t="shared" si="0"/>
        <v>9.6527132677248328</v>
      </c>
      <c r="M17" s="27">
        <f t="shared" si="0"/>
        <v>2.1772522545677964</v>
      </c>
      <c r="N17" s="27">
        <f t="shared" si="0"/>
        <v>-0.89288282471685632</v>
      </c>
      <c r="O17" s="27">
        <f t="shared" si="0"/>
        <v>-1.176555546604785</v>
      </c>
      <c r="P17" s="27">
        <f t="shared" si="0"/>
        <v>-2.3994388532980193</v>
      </c>
      <c r="Q17" s="27">
        <f t="shared" si="0"/>
        <v>-0.4369059450452184</v>
      </c>
      <c r="R17" s="27">
        <f t="shared" si="0"/>
        <v>1.1041753634189355</v>
      </c>
      <c r="S17" s="27">
        <f t="shared" si="0"/>
        <v>-5.6331911646782977</v>
      </c>
      <c r="T17" s="27">
        <f t="shared" si="0"/>
        <v>4.480202954314505</v>
      </c>
      <c r="U17" s="27">
        <f t="shared" si="0"/>
        <v>9.0458700140741968</v>
      </c>
      <c r="V17" s="27">
        <f t="shared" si="0"/>
        <v>8.1711918784766358</v>
      </c>
      <c r="W17" s="27">
        <f t="shared" si="0"/>
        <v>4.9061839498317328</v>
      </c>
      <c r="X17" s="27">
        <f t="shared" si="0"/>
        <v>0.71070364629031157</v>
      </c>
      <c r="Y17" s="27">
        <f t="shared" si="0"/>
        <v>0.22708196245071477</v>
      </c>
      <c r="Z17" s="27">
        <f t="shared" si="0"/>
        <v>4.4925769635045132</v>
      </c>
      <c r="AA17" s="27">
        <f t="shared" si="0"/>
        <v>-0.94471838075663728</v>
      </c>
      <c r="AB17" s="27">
        <f t="shared" si="0"/>
        <v>2.8675368091017228</v>
      </c>
      <c r="AC17" s="27">
        <f t="shared" si="0"/>
        <v>0.68882647631820504</v>
      </c>
      <c r="AD17" s="27">
        <f t="shared" si="0"/>
        <v>-3.1612433223910053</v>
      </c>
      <c r="AE17" s="27">
        <f t="shared" si="0"/>
        <v>-0.82744592016323892</v>
      </c>
      <c r="AF17" s="27">
        <f t="shared" si="0"/>
        <v>3.361417912376341</v>
      </c>
      <c r="AG17" s="27">
        <f t="shared" si="0"/>
        <v>5.6657055662476141</v>
      </c>
      <c r="AH17" s="27">
        <f t="shared" si="0"/>
        <v>1.0710520962782244</v>
      </c>
      <c r="AI17" s="27">
        <f t="shared" si="0"/>
        <v>4.5220775527193613</v>
      </c>
      <c r="AJ17" s="27">
        <f t="shared" si="0"/>
        <v>1.4175609594771599</v>
      </c>
      <c r="AK17" s="27">
        <f t="shared" si="0"/>
        <v>5.0929585569924107</v>
      </c>
      <c r="AL17" s="27">
        <f t="shared" si="0"/>
        <v>12.575601892343569</v>
      </c>
      <c r="AM17" s="27">
        <f t="shared" si="0"/>
        <v>11.09309080891434</v>
      </c>
      <c r="AN17" s="27">
        <f t="shared" si="0"/>
        <v>6.5287669961286987</v>
      </c>
      <c r="AO17" s="27">
        <f t="shared" si="0"/>
        <v>3.1526577787766241</v>
      </c>
      <c r="AP17" s="27">
        <f t="shared" si="0"/>
        <v>17.23791811364892</v>
      </c>
      <c r="AQ17" s="27">
        <f t="shared" si="0"/>
        <v>19.767047915827106</v>
      </c>
      <c r="AR17" s="27">
        <f t="shared" si="0"/>
        <v>7.3090096561250206</v>
      </c>
      <c r="AS17" s="27">
        <f t="shared" si="0"/>
        <v>10.215958070130849</v>
      </c>
      <c r="AT17" s="27">
        <f t="shared" si="0"/>
        <v>-2.0567328609761626</v>
      </c>
      <c r="AU17" s="27">
        <f t="shared" si="0"/>
        <v>0.65964281874288933</v>
      </c>
      <c r="AV17" s="27">
        <f t="shared" si="0"/>
        <v>10.427555706334868</v>
      </c>
      <c r="AW17" s="27">
        <f t="shared" si="0"/>
        <v>8.6088914768447147</v>
      </c>
      <c r="AX17" s="27">
        <f t="shared" si="0"/>
        <v>1.1326630282132877</v>
      </c>
      <c r="AY17" s="27">
        <f t="shared" si="0"/>
        <v>0.58008565832592396</v>
      </c>
      <c r="AZ17" s="27">
        <f t="shared" si="0"/>
        <v>4.277517409774112</v>
      </c>
      <c r="BA17" s="27">
        <f t="shared" si="0"/>
        <v>9.7343114911788255</v>
      </c>
      <c r="BB17" s="27">
        <f t="shared" si="0"/>
        <v>14.972272782026042</v>
      </c>
      <c r="BC17" s="27">
        <f t="shared" si="0"/>
        <v>-27.897616183810779</v>
      </c>
      <c r="BD17" s="27">
        <f t="shared" si="0"/>
        <v>-21.156918318299279</v>
      </c>
      <c r="BE17" s="27">
        <f t="shared" si="0"/>
        <v>-19.200607723671148</v>
      </c>
      <c r="BF17" s="27">
        <f t="shared" si="0"/>
        <v>-25.151302791196308</v>
      </c>
      <c r="BG17" s="27">
        <f t="shared" si="0"/>
        <v>32.328442229560729</v>
      </c>
      <c r="BH17" s="27">
        <f t="shared" si="0"/>
        <v>23.639590437617898</v>
      </c>
      <c r="BI17" s="27">
        <f t="shared" si="0"/>
        <v>23.232216671930985</v>
      </c>
      <c r="BJ17" s="27">
        <f t="shared" si="0"/>
        <v>31.343956812733186</v>
      </c>
      <c r="BK17" s="27">
        <f t="shared" si="0"/>
        <v>19.262875627298403</v>
      </c>
      <c r="BL17" s="27">
        <f t="shared" si="0"/>
        <v>7.7192657604860937</v>
      </c>
      <c r="BM17" s="27">
        <f t="shared" si="0"/>
        <v>1.8074621983079631</v>
      </c>
      <c r="BN17" s="27">
        <f t="shared" si="1"/>
        <v>0.30018294621716457</v>
      </c>
      <c r="BO17" s="27">
        <f t="shared" si="1"/>
        <v>-3.6162420283658236</v>
      </c>
      <c r="BP17" s="27">
        <f t="shared" si="1"/>
        <v>3.209532473287835</v>
      </c>
      <c r="BQ17" s="27">
        <f t="shared" si="1"/>
        <v>0.85988683708868585</v>
      </c>
      <c r="BR17" s="27">
        <f t="shared" si="1"/>
        <v>11.501292650705054</v>
      </c>
      <c r="BS17" s="27">
        <f t="shared" si="1"/>
        <v>6.6332538746474379</v>
      </c>
      <c r="BT17" s="27">
        <f t="shared" si="1"/>
        <v>4.7940625111834168</v>
      </c>
      <c r="BU17" s="27">
        <f t="shared" si="2"/>
        <v>13.210287117494101</v>
      </c>
      <c r="BV17" s="27">
        <f t="shared" si="3"/>
        <v>2.0025973024804022</v>
      </c>
      <c r="BW17" s="27">
        <f t="shared" si="3"/>
        <v>2.6862834517644929</v>
      </c>
      <c r="BX17" s="27">
        <f t="shared" si="3"/>
        <v>3.0177197849198256</v>
      </c>
    </row>
    <row r="18" spans="1:76" ht="15" customHeight="1" x14ac:dyDescent="0.25">
      <c r="A18" s="84" t="s">
        <v>131</v>
      </c>
      <c r="B18" s="16"/>
      <c r="C18" s="16"/>
      <c r="D18" s="16"/>
      <c r="E18" s="16"/>
      <c r="F18" s="28">
        <f t="shared" si="0"/>
        <v>12.401180659575051</v>
      </c>
      <c r="G18" s="28">
        <f t="shared" si="0"/>
        <v>7.7383660718486791</v>
      </c>
      <c r="H18" s="28">
        <f t="shared" si="0"/>
        <v>11.327062780536256</v>
      </c>
      <c r="I18" s="28">
        <f t="shared" si="0"/>
        <v>-10.547612002748984</v>
      </c>
      <c r="J18" s="28">
        <f t="shared" si="0"/>
        <v>-0.69832451638214277</v>
      </c>
      <c r="K18" s="28">
        <f t="shared" si="0"/>
        <v>12.863456079762781</v>
      </c>
      <c r="L18" s="28">
        <f t="shared" si="0"/>
        <v>-2.2894651577561986</v>
      </c>
      <c r="M18" s="28">
        <f t="shared" si="0"/>
        <v>18.703713574572699</v>
      </c>
      <c r="N18" s="28">
        <f t="shared" si="0"/>
        <v>4.2536689374683911</v>
      </c>
      <c r="O18" s="28">
        <f t="shared" si="0"/>
        <v>3.0193324141436717</v>
      </c>
      <c r="P18" s="28">
        <f t="shared" si="0"/>
        <v>5.1142235874849673</v>
      </c>
      <c r="Q18" s="28">
        <f t="shared" si="0"/>
        <v>-2.9827520181608058</v>
      </c>
      <c r="R18" s="28">
        <f t="shared" si="0"/>
        <v>16.812297733149229</v>
      </c>
      <c r="S18" s="28">
        <f t="shared" si="0"/>
        <v>3.4051592544699361</v>
      </c>
      <c r="T18" s="28">
        <f t="shared" si="0"/>
        <v>-6.2359690606017537E-2</v>
      </c>
      <c r="U18" s="28">
        <f t="shared" si="0"/>
        <v>5.8696850648822352</v>
      </c>
      <c r="V18" s="28">
        <f t="shared" si="0"/>
        <v>-8.4691315548323871</v>
      </c>
      <c r="W18" s="28">
        <f t="shared" si="0"/>
        <v>-4.951473449567823</v>
      </c>
      <c r="X18" s="28">
        <f t="shared" si="0"/>
        <v>-9.1274239231870382</v>
      </c>
      <c r="Y18" s="28">
        <f t="shared" si="0"/>
        <v>-1.9512614644478399</v>
      </c>
      <c r="Z18" s="28">
        <f t="shared" si="0"/>
        <v>2.4874352911982367</v>
      </c>
      <c r="AA18" s="28">
        <f t="shared" si="0"/>
        <v>3.3343917753018149</v>
      </c>
      <c r="AB18" s="28">
        <f t="shared" si="0"/>
        <v>-2.0278341370630559</v>
      </c>
      <c r="AC18" s="28">
        <f t="shared" si="0"/>
        <v>3.5327556090606116</v>
      </c>
      <c r="AD18" s="28">
        <f t="shared" si="0"/>
        <v>8.2654255415220312</v>
      </c>
      <c r="AE18" s="28">
        <f t="shared" si="0"/>
        <v>5.9594765713497422</v>
      </c>
      <c r="AF18" s="28">
        <f t="shared" si="0"/>
        <v>13.457962847172089</v>
      </c>
      <c r="AG18" s="28">
        <f t="shared" si="0"/>
        <v>-4.0166559141533114</v>
      </c>
      <c r="AH18" s="28">
        <f t="shared" si="0"/>
        <v>2.4376671478086864</v>
      </c>
      <c r="AI18" s="28">
        <f t="shared" si="0"/>
        <v>4.4660110308468726</v>
      </c>
      <c r="AJ18" s="28">
        <f t="shared" si="0"/>
        <v>-4.2310591693054516</v>
      </c>
      <c r="AK18" s="28">
        <f t="shared" si="0"/>
        <v>11.355352519846607</v>
      </c>
      <c r="AL18" s="28">
        <f t="shared" si="0"/>
        <v>7.5554253230475377</v>
      </c>
      <c r="AM18" s="28">
        <f t="shared" si="0"/>
        <v>1.3995824553763248</v>
      </c>
      <c r="AN18" s="28">
        <f t="shared" si="0"/>
        <v>9.4662692470204099</v>
      </c>
      <c r="AO18" s="28">
        <f t="shared" si="0"/>
        <v>-1.3526466352758004</v>
      </c>
      <c r="AP18" s="28">
        <f t="shared" si="0"/>
        <v>-11.634367792878708</v>
      </c>
      <c r="AQ18" s="28">
        <f t="shared" si="0"/>
        <v>-8.536502603576956</v>
      </c>
      <c r="AR18" s="28">
        <f t="shared" si="0"/>
        <v>-1.9580998930307514</v>
      </c>
      <c r="AS18" s="28">
        <f t="shared" si="0"/>
        <v>-10.448668032112385</v>
      </c>
      <c r="AT18" s="28">
        <f t="shared" si="0"/>
        <v>2.0154780423132124</v>
      </c>
      <c r="AU18" s="28">
        <f t="shared" si="0"/>
        <v>7.5223872433794581</v>
      </c>
      <c r="AV18" s="28">
        <f t="shared" si="0"/>
        <v>3.4366172276011353</v>
      </c>
      <c r="AW18" s="28">
        <f t="shared" si="0"/>
        <v>8.7665483730435376</v>
      </c>
      <c r="AX18" s="28">
        <f t="shared" si="0"/>
        <v>17.977112621422719</v>
      </c>
      <c r="AY18" s="28">
        <f t="shared" si="0"/>
        <v>13.406908388170402</v>
      </c>
      <c r="AZ18" s="28">
        <f t="shared" si="0"/>
        <v>13.148242855677328</v>
      </c>
      <c r="BA18" s="28">
        <f t="shared" si="0"/>
        <v>20.394724832875966</v>
      </c>
      <c r="BB18" s="28">
        <f t="shared" si="0"/>
        <v>-1.1852460974483781</v>
      </c>
      <c r="BC18" s="28">
        <f t="shared" si="0"/>
        <v>1.6654217477471311</v>
      </c>
      <c r="BD18" s="28">
        <f t="shared" si="0"/>
        <v>5.8458554525407269</v>
      </c>
      <c r="BE18" s="28">
        <f t="shared" si="0"/>
        <v>2.9861690136855135</v>
      </c>
      <c r="BF18" s="28">
        <f t="shared" si="0"/>
        <v>20.460546546318902</v>
      </c>
      <c r="BG18" s="28">
        <f t="shared" si="0"/>
        <v>15.602753695310989</v>
      </c>
      <c r="BH18" s="28">
        <f t="shared" si="0"/>
        <v>7.0675497825193112</v>
      </c>
      <c r="BI18" s="28">
        <f t="shared" si="0"/>
        <v>0.38387616047332873</v>
      </c>
      <c r="BJ18" s="28">
        <f t="shared" si="0"/>
        <v>-7.8362138178406315</v>
      </c>
      <c r="BK18" s="28">
        <f t="shared" si="0"/>
        <v>-5.5943480313284439</v>
      </c>
      <c r="BL18" s="28">
        <f t="shared" si="0"/>
        <v>-1.0188653737545628</v>
      </c>
      <c r="BM18" s="28">
        <f t="shared" si="0"/>
        <v>2.7805150616338814</v>
      </c>
      <c r="BN18" s="28">
        <f t="shared" si="1"/>
        <v>7.2229777482700541</v>
      </c>
      <c r="BO18" s="28">
        <f t="shared" si="1"/>
        <v>5.0361558876613977</v>
      </c>
      <c r="BP18" s="28">
        <f t="shared" si="1"/>
        <v>5.4991905889390402</v>
      </c>
      <c r="BQ18" s="28">
        <f t="shared" si="1"/>
        <v>3.5261117241078388</v>
      </c>
      <c r="BR18" s="28">
        <f t="shared" si="1"/>
        <v>6.5215969108408212</v>
      </c>
      <c r="BS18" s="28">
        <f t="shared" si="1"/>
        <v>12.701892590778963</v>
      </c>
      <c r="BT18" s="28">
        <f t="shared" si="1"/>
        <v>-3.5342078784147191</v>
      </c>
      <c r="BU18" s="28">
        <f t="shared" si="2"/>
        <v>5.8482447753101185</v>
      </c>
      <c r="BV18" s="28">
        <f t="shared" si="3"/>
        <v>-1.3206051800648932</v>
      </c>
      <c r="BW18" s="28">
        <f t="shared" si="3"/>
        <v>5.2421922157300349</v>
      </c>
      <c r="BX18" s="28">
        <f t="shared" si="3"/>
        <v>8.7130111454536863</v>
      </c>
    </row>
    <row r="19" spans="1:76" ht="15" customHeight="1" x14ac:dyDescent="0.25">
      <c r="A19" s="4" t="s">
        <v>96</v>
      </c>
      <c r="B19" s="20"/>
      <c r="C19" s="20"/>
      <c r="D19" s="20"/>
      <c r="E19" s="20"/>
      <c r="F19" s="27">
        <f t="shared" si="0"/>
        <v>0.52033310881154371</v>
      </c>
      <c r="G19" s="27">
        <f t="shared" si="0"/>
        <v>-13.750413620607349</v>
      </c>
      <c r="H19" s="27">
        <f t="shared" si="0"/>
        <v>6.2620329038190814</v>
      </c>
      <c r="I19" s="27">
        <f t="shared" si="0"/>
        <v>22.190580596613675</v>
      </c>
      <c r="J19" s="27">
        <f t="shared" si="0"/>
        <v>25.225077684361974</v>
      </c>
      <c r="K19" s="27">
        <f t="shared" si="0"/>
        <v>-2.2769687373910497</v>
      </c>
      <c r="L19" s="27">
        <f t="shared" si="0"/>
        <v>-16.402467420194345</v>
      </c>
      <c r="M19" s="27">
        <f t="shared" si="0"/>
        <v>-31.866660204264207</v>
      </c>
      <c r="N19" s="27">
        <f t="shared" si="0"/>
        <v>-3.0082624809206093</v>
      </c>
      <c r="O19" s="27">
        <f t="shared" si="0"/>
        <v>16.205061325644987</v>
      </c>
      <c r="P19" s="27">
        <f t="shared" si="0"/>
        <v>11.61856260273626</v>
      </c>
      <c r="Q19" s="27">
        <f t="shared" si="0"/>
        <v>20.39651846200794</v>
      </c>
      <c r="R19" s="27">
        <f t="shared" si="0"/>
        <v>-1.7814996552758866</v>
      </c>
      <c r="S19" s="27">
        <f t="shared" si="0"/>
        <v>15.607093538677329</v>
      </c>
      <c r="T19" s="27">
        <f t="shared" si="0"/>
        <v>4.3445946555599857</v>
      </c>
      <c r="U19" s="27">
        <f t="shared" si="0"/>
        <v>-10.57859613643738</v>
      </c>
      <c r="V19" s="27">
        <f t="shared" si="0"/>
        <v>-18.745932662375132</v>
      </c>
      <c r="W19" s="27">
        <f t="shared" si="0"/>
        <v>-29.767894401857031</v>
      </c>
      <c r="X19" s="27">
        <f t="shared" si="0"/>
        <v>-13.321622574619097</v>
      </c>
      <c r="Y19" s="27">
        <f t="shared" si="0"/>
        <v>-17.641947052188844</v>
      </c>
      <c r="Z19" s="27">
        <f t="shared" si="0"/>
        <v>-24.498448377005566</v>
      </c>
      <c r="AA19" s="27">
        <f t="shared" si="0"/>
        <v>-3.3029063969839068</v>
      </c>
      <c r="AB19" s="27">
        <f t="shared" si="0"/>
        <v>-21.780096995243671</v>
      </c>
      <c r="AC19" s="27">
        <f t="shared" si="0"/>
        <v>-0.6845134348108961</v>
      </c>
      <c r="AD19" s="27">
        <f t="shared" si="0"/>
        <v>22.326007115628865</v>
      </c>
      <c r="AE19" s="27">
        <f t="shared" si="0"/>
        <v>10.021390766768267</v>
      </c>
      <c r="AF19" s="27">
        <f t="shared" si="0"/>
        <v>46.084435297144125</v>
      </c>
      <c r="AG19" s="27">
        <f t="shared" si="0"/>
        <v>-4.7308034550189166</v>
      </c>
      <c r="AH19" s="27">
        <f t="shared" si="0"/>
        <v>-0.52478939042571726</v>
      </c>
      <c r="AI19" s="27">
        <f t="shared" si="0"/>
        <v>-1.4704339813110812</v>
      </c>
      <c r="AJ19" s="27">
        <f t="shared" si="0"/>
        <v>-44.451302764135292</v>
      </c>
      <c r="AK19" s="27">
        <f t="shared" si="0"/>
        <v>-11.13216584906197</v>
      </c>
      <c r="AL19" s="27">
        <f t="shared" si="0"/>
        <v>-26.496967974835574</v>
      </c>
      <c r="AM19" s="27">
        <f t="shared" si="0"/>
        <v>-7.4268705816170737</v>
      </c>
      <c r="AN19" s="27">
        <f t="shared" si="0"/>
        <v>71.474595431417143</v>
      </c>
      <c r="AO19" s="27">
        <f t="shared" si="0"/>
        <v>12.561804644266218</v>
      </c>
      <c r="AP19" s="27">
        <f t="shared" si="0"/>
        <v>8.1350668020616634</v>
      </c>
      <c r="AQ19" s="27">
        <f t="shared" si="0"/>
        <v>-2.513279285991743</v>
      </c>
      <c r="AR19" s="27">
        <f t="shared" si="0"/>
        <v>-9.9808983417204562</v>
      </c>
      <c r="AS19" s="27">
        <f t="shared" si="0"/>
        <v>19.272422288634459</v>
      </c>
      <c r="AT19" s="27">
        <f t="shared" si="0"/>
        <v>-8.831808169509447</v>
      </c>
      <c r="AU19" s="27">
        <f t="shared" si="0"/>
        <v>15.276333912254646</v>
      </c>
      <c r="AV19" s="27">
        <f t="shared" si="0"/>
        <v>17.996553535382255</v>
      </c>
      <c r="AW19" s="27">
        <f t="shared" si="0"/>
        <v>-11.031844990813443</v>
      </c>
      <c r="AX19" s="27">
        <f t="shared" si="0"/>
        <v>27.31532127811893</v>
      </c>
      <c r="AY19" s="27">
        <f t="shared" si="0"/>
        <v>-5.1554322027394299</v>
      </c>
      <c r="AZ19" s="27">
        <f t="shared" si="0"/>
        <v>-7.4824798004602844</v>
      </c>
      <c r="BA19" s="27">
        <f t="shared" si="0"/>
        <v>-18.479395107725527</v>
      </c>
      <c r="BB19" s="27">
        <f t="shared" si="0"/>
        <v>-32.567462453950156</v>
      </c>
      <c r="BC19" s="27">
        <f t="shared" si="0"/>
        <v>-8.3768606603631053</v>
      </c>
      <c r="BD19" s="27">
        <f t="shared" si="0"/>
        <v>8.5435855856260225</v>
      </c>
      <c r="BE19" s="27">
        <f t="shared" si="0"/>
        <v>34.238797104628475</v>
      </c>
      <c r="BF19" s="27">
        <f t="shared" si="0"/>
        <v>86.059000508877077</v>
      </c>
      <c r="BG19" s="27">
        <f t="shared" si="0"/>
        <v>18.783864636314096</v>
      </c>
      <c r="BH19" s="27">
        <f t="shared" si="0"/>
        <v>-25.630274871207327</v>
      </c>
      <c r="BI19" s="27">
        <f t="shared" si="0"/>
        <v>-24.619501984389956</v>
      </c>
      <c r="BJ19" s="27">
        <f t="shared" si="0"/>
        <v>-47.340057140491709</v>
      </c>
      <c r="BK19" s="27">
        <f t="shared" si="0"/>
        <v>-22.36712724779618</v>
      </c>
      <c r="BL19" s="27">
        <f t="shared" si="0"/>
        <v>25.344436037024476</v>
      </c>
      <c r="BM19" s="27">
        <f t="shared" si="0"/>
        <v>15.057603771041105</v>
      </c>
      <c r="BN19" s="27">
        <f t="shared" si="1"/>
        <v>44.119168552179943</v>
      </c>
      <c r="BO19" s="27">
        <f t="shared" si="1"/>
        <v>-10.555820053925791</v>
      </c>
      <c r="BP19" s="27">
        <f t="shared" si="1"/>
        <v>3.5803961032217613</v>
      </c>
      <c r="BQ19" s="27">
        <f t="shared" si="1"/>
        <v>-17.425255030214203</v>
      </c>
      <c r="BR19" s="27">
        <f t="shared" si="1"/>
        <v>-8.5967848762173773</v>
      </c>
      <c r="BS19" s="27">
        <f t="shared" si="1"/>
        <v>17.00221070276524</v>
      </c>
      <c r="BT19" s="27">
        <f t="shared" si="1"/>
        <v>-20.099720475306825</v>
      </c>
      <c r="BU19" s="27">
        <f t="shared" si="2"/>
        <v>-3.3428948397372094</v>
      </c>
      <c r="BV19" s="27">
        <f t="shared" si="3"/>
        <v>6.0755540070991598</v>
      </c>
      <c r="BW19" s="27">
        <f t="shared" si="3"/>
        <v>12.331121666096291</v>
      </c>
      <c r="BX19" s="27">
        <f t="shared" si="3"/>
        <v>53.715369581843241</v>
      </c>
    </row>
    <row r="20" spans="1:76" ht="15" customHeight="1" x14ac:dyDescent="0.25">
      <c r="A20" s="15" t="s">
        <v>97</v>
      </c>
      <c r="B20" s="16"/>
      <c r="C20" s="16"/>
      <c r="D20" s="16"/>
      <c r="E20" s="16"/>
      <c r="F20" s="28">
        <f t="shared" si="0"/>
        <v>19.777054352704248</v>
      </c>
      <c r="G20" s="28">
        <f t="shared" si="0"/>
        <v>5.1360940282646927</v>
      </c>
      <c r="H20" s="28">
        <f t="shared" si="0"/>
        <v>15.570199580416478</v>
      </c>
      <c r="I20" s="28">
        <f t="shared" si="0"/>
        <v>-6.1476854633719213</v>
      </c>
      <c r="J20" s="28">
        <f t="shared" si="0"/>
        <v>-24.190315289674235</v>
      </c>
      <c r="K20" s="28">
        <f t="shared" si="0"/>
        <v>-17.485310849101097</v>
      </c>
      <c r="L20" s="28">
        <f t="shared" si="0"/>
        <v>-11.512901711360657</v>
      </c>
      <c r="M20" s="28">
        <f t="shared" si="0"/>
        <v>-13.675563818946678</v>
      </c>
      <c r="N20" s="28">
        <f t="shared" si="0"/>
        <v>3.4158476364049672</v>
      </c>
      <c r="O20" s="28">
        <f t="shared" si="0"/>
        <v>1.7375330090369623</v>
      </c>
      <c r="P20" s="28">
        <f t="shared" si="0"/>
        <v>9.8747418536029095</v>
      </c>
      <c r="Q20" s="28">
        <f t="shared" si="0"/>
        <v>10.957550077590806</v>
      </c>
      <c r="R20" s="28">
        <f t="shared" si="0"/>
        <v>6.8854254685146055</v>
      </c>
      <c r="S20" s="28">
        <f t="shared" si="0"/>
        <v>5.9520065886114359</v>
      </c>
      <c r="T20" s="28">
        <f t="shared" si="0"/>
        <v>12.790934484843763</v>
      </c>
      <c r="U20" s="28">
        <f t="shared" ref="U20:BM25" si="4">+(U7/Q7-1)*100</f>
        <v>16.42113713693054</v>
      </c>
      <c r="V20" s="28">
        <f t="shared" si="4"/>
        <v>22.207090492051407</v>
      </c>
      <c r="W20" s="28">
        <f t="shared" si="4"/>
        <v>26.316770151568925</v>
      </c>
      <c r="X20" s="28">
        <f t="shared" si="4"/>
        <v>10.492519880033612</v>
      </c>
      <c r="Y20" s="28">
        <f t="shared" si="4"/>
        <v>-0.17947315456908752</v>
      </c>
      <c r="Z20" s="28">
        <f t="shared" si="4"/>
        <v>1.5982034566403458</v>
      </c>
      <c r="AA20" s="28">
        <f t="shared" si="4"/>
        <v>-3.47915219192102</v>
      </c>
      <c r="AB20" s="28">
        <f t="shared" si="4"/>
        <v>-2.3995949254151716</v>
      </c>
      <c r="AC20" s="28">
        <f t="shared" si="4"/>
        <v>6.2372608170397692</v>
      </c>
      <c r="AD20" s="28">
        <f t="shared" si="4"/>
        <v>-1.2128605657105829</v>
      </c>
      <c r="AE20" s="28">
        <f t="shared" si="4"/>
        <v>-6.9613443400804105</v>
      </c>
      <c r="AF20" s="28">
        <f t="shared" si="4"/>
        <v>-14.23649305909117</v>
      </c>
      <c r="AG20" s="28">
        <f t="shared" si="4"/>
        <v>15.771222872588254</v>
      </c>
      <c r="AH20" s="28">
        <f t="shared" si="4"/>
        <v>18.219673236289658</v>
      </c>
      <c r="AI20" s="28">
        <f t="shared" si="4"/>
        <v>15.147013846228763</v>
      </c>
      <c r="AJ20" s="28">
        <f t="shared" si="4"/>
        <v>30.056442346622326</v>
      </c>
      <c r="AK20" s="28">
        <f t="shared" si="4"/>
        <v>-3.2617532540529015</v>
      </c>
      <c r="AL20" s="28">
        <f t="shared" si="4"/>
        <v>11.528212006730175</v>
      </c>
      <c r="AM20" s="28">
        <f t="shared" si="4"/>
        <v>3.9458102847288901</v>
      </c>
      <c r="AN20" s="28">
        <f t="shared" si="4"/>
        <v>2.2089705714319674</v>
      </c>
      <c r="AO20" s="28">
        <f t="shared" si="4"/>
        <v>17.242056712686725</v>
      </c>
      <c r="AP20" s="28">
        <f t="shared" si="4"/>
        <v>13.568101436299029</v>
      </c>
      <c r="AQ20" s="28">
        <f t="shared" si="4"/>
        <v>3.8371428051760637</v>
      </c>
      <c r="AR20" s="28">
        <f t="shared" si="4"/>
        <v>10.995892526081196</v>
      </c>
      <c r="AS20" s="28">
        <f t="shared" si="4"/>
        <v>9.87216346124975</v>
      </c>
      <c r="AT20" s="28">
        <f t="shared" si="4"/>
        <v>10.004989301272914</v>
      </c>
      <c r="AU20" s="28">
        <f t="shared" si="4"/>
        <v>28.150572352230085</v>
      </c>
      <c r="AV20" s="28">
        <f t="shared" si="4"/>
        <v>7.6173753869220207</v>
      </c>
      <c r="AW20" s="28">
        <f t="shared" si="4"/>
        <v>10.59452050389671</v>
      </c>
      <c r="AX20" s="28">
        <f t="shared" si="4"/>
        <v>4.906267606901249</v>
      </c>
      <c r="AY20" s="28">
        <f t="shared" si="4"/>
        <v>6.4297825646780549</v>
      </c>
      <c r="AZ20" s="28">
        <f t="shared" si="4"/>
        <v>12.518818899000284</v>
      </c>
      <c r="BA20" s="28">
        <f t="shared" si="4"/>
        <v>12.940604569455028</v>
      </c>
      <c r="BB20" s="28">
        <f t="shared" si="4"/>
        <v>0.23843400349521371</v>
      </c>
      <c r="BC20" s="28">
        <f t="shared" si="4"/>
        <v>-75.503527504784955</v>
      </c>
      <c r="BD20" s="28">
        <f t="shared" si="4"/>
        <v>-77.636995495621392</v>
      </c>
      <c r="BE20" s="28">
        <f t="shared" si="4"/>
        <v>-74.392682643735711</v>
      </c>
      <c r="BF20" s="28">
        <f t="shared" si="4"/>
        <v>-69.126721412335073</v>
      </c>
      <c r="BG20" s="28">
        <f t="shared" si="4"/>
        <v>54.643997193452499</v>
      </c>
      <c r="BH20" s="28">
        <f t="shared" si="4"/>
        <v>103.28953462548482</v>
      </c>
      <c r="BI20" s="28">
        <f t="shared" si="4"/>
        <v>107.41997326914085</v>
      </c>
      <c r="BJ20" s="28">
        <f t="shared" si="4"/>
        <v>125.30865176088768</v>
      </c>
      <c r="BK20" s="28">
        <f t="shared" si="4"/>
        <v>100.6486307798931</v>
      </c>
      <c r="BL20" s="28">
        <f t="shared" si="4"/>
        <v>87.662023271803861</v>
      </c>
      <c r="BM20" s="28">
        <f t="shared" si="4"/>
        <v>36.066980040099452</v>
      </c>
      <c r="BN20" s="28">
        <f t="shared" si="1"/>
        <v>25.199064087310585</v>
      </c>
      <c r="BO20" s="28">
        <f t="shared" si="1"/>
        <v>0.19362168189966944</v>
      </c>
      <c r="BP20" s="28">
        <f t="shared" si="1"/>
        <v>-5.9059548700006959</v>
      </c>
      <c r="BQ20" s="28">
        <f t="shared" si="1"/>
        <v>5.5901375700917244</v>
      </c>
      <c r="BR20" s="28">
        <f t="shared" si="1"/>
        <v>11.732163004660823</v>
      </c>
      <c r="BS20" s="28">
        <f t="shared" si="1"/>
        <v>12.915049160352643</v>
      </c>
      <c r="BT20" s="28">
        <f t="shared" si="1"/>
        <v>5.7626481082743375</v>
      </c>
      <c r="BU20" s="28">
        <f t="shared" si="2"/>
        <v>4.1718103669462936</v>
      </c>
      <c r="BV20" s="28">
        <f t="shared" si="3"/>
        <v>-6.3626072751860381</v>
      </c>
      <c r="BW20" s="28">
        <f t="shared" si="3"/>
        <v>3.2455217238160694</v>
      </c>
      <c r="BX20" s="28">
        <f t="shared" si="3"/>
        <v>-3.7974403090535014</v>
      </c>
    </row>
    <row r="21" spans="1:76" ht="15" customHeight="1" x14ac:dyDescent="0.25">
      <c r="A21" s="12" t="s">
        <v>87</v>
      </c>
      <c r="B21" s="20"/>
      <c r="C21" s="20"/>
      <c r="D21" s="20"/>
      <c r="E21" s="20"/>
      <c r="F21" s="27">
        <f t="shared" ref="F21:U26" si="5">+(F8/B8-1)*100</f>
        <v>7.1238286571766674</v>
      </c>
      <c r="G21" s="27">
        <f t="shared" si="5"/>
        <v>-2.0313383231148952</v>
      </c>
      <c r="H21" s="27">
        <f t="shared" si="5"/>
        <v>126.49191555476422</v>
      </c>
      <c r="I21" s="27">
        <f t="shared" si="5"/>
        <v>27.890900410250264</v>
      </c>
      <c r="J21" s="27">
        <f t="shared" si="5"/>
        <v>-40.515240076035788</v>
      </c>
      <c r="K21" s="27">
        <f t="shared" si="5"/>
        <v>4.9263632835166993</v>
      </c>
      <c r="L21" s="27">
        <f t="shared" si="5"/>
        <v>-9.5677337694024196</v>
      </c>
      <c r="M21" s="27">
        <f t="shared" si="5"/>
        <v>11.577667589558782</v>
      </c>
      <c r="N21" s="27">
        <f t="shared" si="5"/>
        <v>71.603757525765886</v>
      </c>
      <c r="O21" s="27">
        <f t="shared" si="5"/>
        <v>71.144155202637947</v>
      </c>
      <c r="P21" s="27">
        <f t="shared" si="5"/>
        <v>-21.496787304220287</v>
      </c>
      <c r="Q21" s="27">
        <f t="shared" si="5"/>
        <v>71.816598498073674</v>
      </c>
      <c r="R21" s="27">
        <f t="shared" si="5"/>
        <v>53.417738470088906</v>
      </c>
      <c r="S21" s="27">
        <f t="shared" si="5"/>
        <v>9.5748741779042135</v>
      </c>
      <c r="T21" s="27">
        <f t="shared" si="5"/>
        <v>71.371580698641026</v>
      </c>
      <c r="U21" s="27">
        <f t="shared" si="4"/>
        <v>3.8354164075787844</v>
      </c>
      <c r="V21" s="27">
        <f t="shared" si="4"/>
        <v>-20.645628068228294</v>
      </c>
      <c r="W21" s="27">
        <f t="shared" si="4"/>
        <v>14.345933532343324</v>
      </c>
      <c r="X21" s="27">
        <f t="shared" si="4"/>
        <v>23.438747815419458</v>
      </c>
      <c r="Y21" s="27">
        <f t="shared" si="4"/>
        <v>-40.089465010098124</v>
      </c>
      <c r="Z21" s="27">
        <f t="shared" si="4"/>
        <v>-22.200754899688992</v>
      </c>
      <c r="AA21" s="27">
        <f t="shared" si="4"/>
        <v>4.3897849510684761</v>
      </c>
      <c r="AB21" s="27">
        <f t="shared" si="4"/>
        <v>24.562915845489599</v>
      </c>
      <c r="AC21" s="27">
        <f t="shared" si="4"/>
        <v>69.85709721288606</v>
      </c>
      <c r="AD21" s="27">
        <f t="shared" si="4"/>
        <v>76.564504725846106</v>
      </c>
      <c r="AE21" s="27">
        <f t="shared" si="4"/>
        <v>-38.125228449814955</v>
      </c>
      <c r="AF21" s="27">
        <f t="shared" si="4"/>
        <v>-0.86328282929664102</v>
      </c>
      <c r="AG21" s="27">
        <f t="shared" si="4"/>
        <v>73.520966883292687</v>
      </c>
      <c r="AH21" s="27">
        <f t="shared" si="4"/>
        <v>163.0738192126108</v>
      </c>
      <c r="AI21" s="27">
        <f t="shared" si="4"/>
        <v>292.86835363757507</v>
      </c>
      <c r="AJ21" s="27">
        <f t="shared" si="4"/>
        <v>96.166113957763315</v>
      </c>
      <c r="AK21" s="27">
        <f t="shared" si="4"/>
        <v>46.49230302316041</v>
      </c>
      <c r="AL21" s="27">
        <f t="shared" si="4"/>
        <v>10.136681587285468</v>
      </c>
      <c r="AM21" s="27">
        <f t="shared" si="4"/>
        <v>-17.029691879871521</v>
      </c>
      <c r="AN21" s="27">
        <f t="shared" si="4"/>
        <v>-12.187195724407262</v>
      </c>
      <c r="AO21" s="27">
        <f t="shared" si="4"/>
        <v>-14.157637886976948</v>
      </c>
      <c r="AP21" s="27">
        <f t="shared" si="4"/>
        <v>-7.0839064368098947</v>
      </c>
      <c r="AQ21" s="27">
        <f t="shared" si="4"/>
        <v>-1.9234968723575441</v>
      </c>
      <c r="AR21" s="27">
        <f t="shared" si="4"/>
        <v>1.0306110171889316</v>
      </c>
      <c r="AS21" s="27">
        <f t="shared" si="4"/>
        <v>24.938352383095829</v>
      </c>
      <c r="AT21" s="27">
        <f t="shared" si="4"/>
        <v>21.94750261167815</v>
      </c>
      <c r="AU21" s="27">
        <f t="shared" si="4"/>
        <v>33.137696829006444</v>
      </c>
      <c r="AV21" s="27">
        <f t="shared" si="4"/>
        <v>34.926462240878628</v>
      </c>
      <c r="AW21" s="27">
        <f t="shared" si="4"/>
        <v>3.2518641705751916</v>
      </c>
      <c r="AX21" s="27">
        <f t="shared" si="4"/>
        <v>-11.202984392541682</v>
      </c>
      <c r="AY21" s="27">
        <f t="shared" si="4"/>
        <v>-9.1422958016880269</v>
      </c>
      <c r="AZ21" s="27">
        <f t="shared" si="4"/>
        <v>-18.546701861949945</v>
      </c>
      <c r="BA21" s="27">
        <f t="shared" si="4"/>
        <v>-7.2912011848127678</v>
      </c>
      <c r="BB21" s="27">
        <f t="shared" si="4"/>
        <v>-23.420259816286769</v>
      </c>
      <c r="BC21" s="27">
        <f t="shared" si="4"/>
        <v>-73.80799774710259</v>
      </c>
      <c r="BD21" s="27">
        <f t="shared" si="4"/>
        <v>-67.563429701926353</v>
      </c>
      <c r="BE21" s="27">
        <f t="shared" si="4"/>
        <v>-64.327005166314592</v>
      </c>
      <c r="BF21" s="27">
        <f t="shared" si="4"/>
        <v>-50.182132557018747</v>
      </c>
      <c r="BG21" s="27">
        <f t="shared" si="4"/>
        <v>83.116306360960252</v>
      </c>
      <c r="BH21" s="27">
        <f t="shared" si="4"/>
        <v>44.702637251977009</v>
      </c>
      <c r="BI21" s="27">
        <f t="shared" si="4"/>
        <v>14.547899906654106</v>
      </c>
      <c r="BJ21" s="27">
        <f t="shared" si="4"/>
        <v>47.826879943863013</v>
      </c>
      <c r="BK21" s="27">
        <f t="shared" si="4"/>
        <v>33.130331098396496</v>
      </c>
      <c r="BL21" s="27">
        <f t="shared" si="4"/>
        <v>56.002276349257627</v>
      </c>
      <c r="BM21" s="27">
        <f t="shared" si="4"/>
        <v>12.196003435938586</v>
      </c>
      <c r="BN21" s="27">
        <f t="shared" si="1"/>
        <v>11.743753161937075</v>
      </c>
      <c r="BO21" s="27">
        <f t="shared" si="1"/>
        <v>-28.256296043890504</v>
      </c>
      <c r="BP21" s="27">
        <f t="shared" si="1"/>
        <v>-45.080697106450337</v>
      </c>
      <c r="BQ21" s="27">
        <f t="shared" si="1"/>
        <v>9.2944887108703522</v>
      </c>
      <c r="BR21" s="27">
        <f t="shared" si="1"/>
        <v>17.661956981384041</v>
      </c>
      <c r="BS21" s="27">
        <f t="shared" si="1"/>
        <v>31.244442852672694</v>
      </c>
      <c r="BT21" s="27">
        <f t="shared" si="1"/>
        <v>47.832144734420879</v>
      </c>
      <c r="BU21" s="27">
        <f t="shared" si="2"/>
        <v>7.1757394420805198</v>
      </c>
      <c r="BV21" s="27">
        <f t="shared" si="3"/>
        <v>-18.724806107664516</v>
      </c>
      <c r="BW21" s="27">
        <f t="shared" si="3"/>
        <v>-9.9573213079070193</v>
      </c>
      <c r="BX21" s="27">
        <f t="shared" si="3"/>
        <v>-5.3412136299862079</v>
      </c>
    </row>
    <row r="22" spans="1:76" ht="15" customHeight="1" x14ac:dyDescent="0.25">
      <c r="A22" s="12" t="s">
        <v>88</v>
      </c>
      <c r="B22" s="20"/>
      <c r="C22" s="20"/>
      <c r="D22" s="20"/>
      <c r="E22" s="20"/>
      <c r="F22" s="27">
        <f t="shared" si="5"/>
        <v>20.608551614297689</v>
      </c>
      <c r="G22" s="27">
        <f t="shared" si="5"/>
        <v>5.5517516826422808</v>
      </c>
      <c r="H22" s="27">
        <f t="shared" si="5"/>
        <v>11.177991166305512</v>
      </c>
      <c r="I22" s="27">
        <f t="shared" si="5"/>
        <v>-7.6957072412895178</v>
      </c>
      <c r="J22" s="27">
        <f t="shared" si="5"/>
        <v>-23.211069380736404</v>
      </c>
      <c r="K22" s="27">
        <f t="shared" si="5"/>
        <v>-18.700552368774702</v>
      </c>
      <c r="L22" s="27">
        <f t="shared" si="5"/>
        <v>-11.701190972099052</v>
      </c>
      <c r="M22" s="27">
        <f t="shared" si="5"/>
        <v>-15.297534139508173</v>
      </c>
      <c r="N22" s="27">
        <f t="shared" si="5"/>
        <v>0.27970590469095225</v>
      </c>
      <c r="O22" s="27">
        <f t="shared" si="5"/>
        <v>-3.1212541905724644</v>
      </c>
      <c r="P22" s="27">
        <f t="shared" si="5"/>
        <v>12.501813394913075</v>
      </c>
      <c r="Q22" s="27">
        <f t="shared" si="5"/>
        <v>5.884300965083189</v>
      </c>
      <c r="R22" s="27">
        <f t="shared" si="5"/>
        <v>3.2524859816581042</v>
      </c>
      <c r="S22" s="27">
        <f t="shared" si="5"/>
        <v>5.4944581451754626</v>
      </c>
      <c r="T22" s="27">
        <f t="shared" si="5"/>
        <v>9.3906599160636475</v>
      </c>
      <c r="U22" s="27">
        <f t="shared" si="4"/>
        <v>18.121569234958269</v>
      </c>
      <c r="V22" s="27">
        <f t="shared" si="4"/>
        <v>27.101745705149405</v>
      </c>
      <c r="W22" s="27">
        <f t="shared" si="4"/>
        <v>27.863463428589942</v>
      </c>
      <c r="X22" s="27">
        <f t="shared" si="4"/>
        <v>9.2923842691986067</v>
      </c>
      <c r="Y22" s="27">
        <f t="shared" si="4"/>
        <v>4.5201721756355395</v>
      </c>
      <c r="Z22" s="27">
        <f t="shared" si="4"/>
        <v>3.2581745950147178</v>
      </c>
      <c r="AA22" s="27">
        <f t="shared" si="4"/>
        <v>-4.3362066286917518</v>
      </c>
      <c r="AB22" s="27">
        <f t="shared" si="4"/>
        <v>-5.0871569842700692</v>
      </c>
      <c r="AC22" s="27">
        <f t="shared" si="4"/>
        <v>1.9767531151377193</v>
      </c>
      <c r="AD22" s="27">
        <f t="shared" si="4"/>
        <v>-5.3364457196993342</v>
      </c>
      <c r="AE22" s="27">
        <f t="shared" si="4"/>
        <v>-3.1244148736309985</v>
      </c>
      <c r="AF22" s="27">
        <f t="shared" si="4"/>
        <v>-16.048120205404814</v>
      </c>
      <c r="AG22" s="27">
        <f t="shared" si="4"/>
        <v>9.2632255006370059</v>
      </c>
      <c r="AH22" s="27">
        <f t="shared" si="4"/>
        <v>3.4216533542440697</v>
      </c>
      <c r="AI22" s="27">
        <f t="shared" si="4"/>
        <v>-6.5219694053944348</v>
      </c>
      <c r="AJ22" s="27">
        <f t="shared" si="4"/>
        <v>19.387246654125878</v>
      </c>
      <c r="AK22" s="27">
        <f t="shared" si="4"/>
        <v>-12.097857593357997</v>
      </c>
      <c r="AL22" s="27">
        <f t="shared" si="4"/>
        <v>11.965988489711776</v>
      </c>
      <c r="AM22" s="27">
        <f t="shared" si="4"/>
        <v>10.395123279871754</v>
      </c>
      <c r="AN22" s="27">
        <f t="shared" si="4"/>
        <v>5.8179327067618081</v>
      </c>
      <c r="AO22" s="27">
        <f t="shared" si="4"/>
        <v>26.052190239663897</v>
      </c>
      <c r="AP22" s="27">
        <f t="shared" si="4"/>
        <v>18.991286660106855</v>
      </c>
      <c r="AQ22" s="27">
        <f t="shared" si="4"/>
        <v>5.134564999184188</v>
      </c>
      <c r="AR22" s="27">
        <f t="shared" si="4"/>
        <v>13.586673291236107</v>
      </c>
      <c r="AS22" s="27">
        <f t="shared" si="4"/>
        <v>6.8521508086366367</v>
      </c>
      <c r="AT22" s="27">
        <f t="shared" si="4"/>
        <v>7.2282151662755201</v>
      </c>
      <c r="AU22" s="27">
        <f t="shared" si="4"/>
        <v>26.181817066103275</v>
      </c>
      <c r="AV22" s="27">
        <f t="shared" si="4"/>
        <v>1.1243988331645305</v>
      </c>
      <c r="AW22" s="27">
        <f t="shared" si="4"/>
        <v>12.459579833626666</v>
      </c>
      <c r="AX22" s="27">
        <f t="shared" si="4"/>
        <v>10.735263236460435</v>
      </c>
      <c r="AY22" s="27">
        <f t="shared" si="4"/>
        <v>12.190086370247677</v>
      </c>
      <c r="AZ22" s="27">
        <f t="shared" si="4"/>
        <v>24.473633609643606</v>
      </c>
      <c r="BA22" s="27">
        <f t="shared" si="4"/>
        <v>20.164172299871087</v>
      </c>
      <c r="BB22" s="27">
        <f t="shared" si="4"/>
        <v>8.1032630837377884</v>
      </c>
      <c r="BC22" s="27">
        <f t="shared" si="4"/>
        <v>-76.259362761308083</v>
      </c>
      <c r="BD22" s="27">
        <f t="shared" si="4"/>
        <v>-80.712974595546669</v>
      </c>
      <c r="BE22" s="27">
        <f t="shared" si="4"/>
        <v>-77.491399838400298</v>
      </c>
      <c r="BF22" s="27">
        <f t="shared" si="4"/>
        <v>-73.931358361506966</v>
      </c>
      <c r="BG22" s="27">
        <f t="shared" si="4"/>
        <v>40.071693438425385</v>
      </c>
      <c r="BH22" s="27">
        <f t="shared" si="4"/>
        <v>133.99720281520538</v>
      </c>
      <c r="BI22" s="27">
        <f>+(BI9/BE9-1)*100</f>
        <v>156.19508352634477</v>
      </c>
      <c r="BJ22" s="27">
        <f t="shared" si="4"/>
        <v>173.31602527686195</v>
      </c>
      <c r="BK22" s="27">
        <f t="shared" si="4"/>
        <v>145.69709291617085</v>
      </c>
      <c r="BL22" s="27">
        <f t="shared" si="4"/>
        <v>105.41446601573909</v>
      </c>
      <c r="BM22" s="27">
        <f t="shared" si="4"/>
        <v>50.228840677433361</v>
      </c>
      <c r="BN22" s="27">
        <f t="shared" si="1"/>
        <v>30.674571249884153</v>
      </c>
      <c r="BO22" s="27">
        <f t="shared" si="1"/>
        <v>13.832072049376333</v>
      </c>
      <c r="BP22" s="27">
        <f t="shared" si="1"/>
        <v>10.31995254520397</v>
      </c>
      <c r="BQ22" s="27">
        <f t="shared" si="1"/>
        <v>4.9790927961155473</v>
      </c>
      <c r="BR22" s="27">
        <f t="shared" si="1"/>
        <v>9.5497454013412373</v>
      </c>
      <c r="BS22" s="27">
        <f t="shared" si="1"/>
        <v>7.1496665888147737</v>
      </c>
      <c r="BT22" s="27">
        <f t="shared" si="1"/>
        <v>-2.9750531434382999</v>
      </c>
      <c r="BU22" s="27">
        <f t="shared" si="2"/>
        <v>3.2817471043855351</v>
      </c>
      <c r="BV22" s="27">
        <f t="shared" si="3"/>
        <v>-1.30913521442384</v>
      </c>
      <c r="BW22" s="27">
        <f t="shared" si="3"/>
        <v>8.628389721087748</v>
      </c>
      <c r="BX22" s="27">
        <f t="shared" si="3"/>
        <v>-2.9609008662651148</v>
      </c>
    </row>
    <row r="23" spans="1:76" ht="15" customHeight="1" x14ac:dyDescent="0.25">
      <c r="A23" s="35" t="s">
        <v>98</v>
      </c>
      <c r="B23" s="16"/>
      <c r="C23" s="16"/>
      <c r="D23" s="16"/>
      <c r="E23" s="16"/>
      <c r="F23" s="28">
        <f t="shared" si="5"/>
        <v>4.7333801059635805</v>
      </c>
      <c r="G23" s="28">
        <f t="shared" si="5"/>
        <v>-10.724270850413042</v>
      </c>
      <c r="H23" s="28">
        <f t="shared" si="5"/>
        <v>2.614058169704303</v>
      </c>
      <c r="I23" s="28">
        <f t="shared" si="5"/>
        <v>-1.0433714063287858</v>
      </c>
      <c r="J23" s="28">
        <f t="shared" si="5"/>
        <v>-0.48757880734868753</v>
      </c>
      <c r="K23" s="28">
        <f t="shared" si="5"/>
        <v>1.7756697988039472</v>
      </c>
      <c r="L23" s="28">
        <f t="shared" si="5"/>
        <v>-10.489045297360056</v>
      </c>
      <c r="M23" s="28">
        <f t="shared" si="5"/>
        <v>-16.473878321395407</v>
      </c>
      <c r="N23" s="28">
        <f t="shared" si="5"/>
        <v>-3.5263181120331</v>
      </c>
      <c r="O23" s="28">
        <f t="shared" si="5"/>
        <v>5.9166261965795108</v>
      </c>
      <c r="P23" s="28">
        <f t="shared" si="5"/>
        <v>12.365434965441469</v>
      </c>
      <c r="Q23" s="28">
        <f t="shared" si="5"/>
        <v>17.297915615409586</v>
      </c>
      <c r="R23" s="28">
        <f t="shared" si="5"/>
        <v>8.5342953298250812</v>
      </c>
      <c r="S23" s="28">
        <f t="shared" si="5"/>
        <v>8.034220794435786</v>
      </c>
      <c r="T23" s="28">
        <f t="shared" si="5"/>
        <v>6.3848659872274061</v>
      </c>
      <c r="U23" s="28">
        <f t="shared" si="4"/>
        <v>-2.606675784125001</v>
      </c>
      <c r="V23" s="28">
        <f t="shared" si="4"/>
        <v>-4.3025703916426794</v>
      </c>
      <c r="W23" s="28">
        <f t="shared" si="4"/>
        <v>-11.099823931273988</v>
      </c>
      <c r="X23" s="28">
        <f t="shared" si="4"/>
        <v>-5.0078348465102724</v>
      </c>
      <c r="Y23" s="28">
        <f t="shared" si="4"/>
        <v>-13.059795011066477</v>
      </c>
      <c r="Z23" s="28">
        <f t="shared" si="4"/>
        <v>-15.122004056454486</v>
      </c>
      <c r="AA23" s="28">
        <f t="shared" si="4"/>
        <v>-4.6703060162338605</v>
      </c>
      <c r="AB23" s="28">
        <f t="shared" si="4"/>
        <v>-13.26360599652936</v>
      </c>
      <c r="AC23" s="28">
        <f t="shared" si="4"/>
        <v>7.3208497175518916</v>
      </c>
      <c r="AD23" s="28">
        <f t="shared" si="4"/>
        <v>11.837040348815876</v>
      </c>
      <c r="AE23" s="28">
        <f t="shared" si="4"/>
        <v>0.87010062163752622</v>
      </c>
      <c r="AF23" s="28">
        <f t="shared" si="4"/>
        <v>20.997457764480522</v>
      </c>
      <c r="AG23" s="28">
        <f t="shared" si="4"/>
        <v>13.342677216620459</v>
      </c>
      <c r="AH23" s="28">
        <f t="shared" si="4"/>
        <v>13.459607803928652</v>
      </c>
      <c r="AI23" s="28">
        <f t="shared" si="4"/>
        <v>12.328630641488392</v>
      </c>
      <c r="AJ23" s="28">
        <f t="shared" si="4"/>
        <v>-11.072771412118998</v>
      </c>
      <c r="AK23" s="28">
        <f t="shared" si="4"/>
        <v>-2.7411599073702275</v>
      </c>
      <c r="AL23" s="28">
        <f t="shared" si="4"/>
        <v>4.2024377575395455</v>
      </c>
      <c r="AM23" s="28">
        <f t="shared" si="4"/>
        <v>6.1872751508976309</v>
      </c>
      <c r="AN23" s="28">
        <f t="shared" si="4"/>
        <v>30.343642415593528</v>
      </c>
      <c r="AO23" s="28">
        <f t="shared" si="4"/>
        <v>16.333924129042199</v>
      </c>
      <c r="AP23" s="28">
        <f t="shared" si="4"/>
        <v>19.82285341265797</v>
      </c>
      <c r="AQ23" s="28">
        <f t="shared" si="4"/>
        <v>12.327428502461245</v>
      </c>
      <c r="AR23" s="28">
        <f t="shared" si="4"/>
        <v>5.1578561646565824</v>
      </c>
      <c r="AS23" s="28">
        <f t="shared" si="4"/>
        <v>16.962576002301933</v>
      </c>
      <c r="AT23" s="28">
        <f t="shared" si="4"/>
        <v>3.5295990240310049</v>
      </c>
      <c r="AU23" s="28">
        <f t="shared" si="4"/>
        <v>22.272984394398353</v>
      </c>
      <c r="AV23" s="28">
        <f t="shared" si="4"/>
        <v>16.07947351198986</v>
      </c>
      <c r="AW23" s="28">
        <f t="shared" si="4"/>
        <v>7.5566983606458082</v>
      </c>
      <c r="AX23" s="28">
        <f t="shared" si="4"/>
        <v>6.9376729894981448</v>
      </c>
      <c r="AY23" s="28">
        <f t="shared" si="4"/>
        <v>-1.2774393729667821</v>
      </c>
      <c r="AZ23" s="28">
        <f t="shared" si="4"/>
        <v>2.8845923590860911</v>
      </c>
      <c r="BA23" s="28">
        <f t="shared" si="4"/>
        <v>5.1654299430661021</v>
      </c>
      <c r="BB23" s="28">
        <f t="shared" si="4"/>
        <v>7.8943969307512241</v>
      </c>
      <c r="BC23" s="28">
        <f t="shared" si="4"/>
        <v>-38.565999170952679</v>
      </c>
      <c r="BD23" s="28">
        <f t="shared" si="4"/>
        <v>-33.752953914091201</v>
      </c>
      <c r="BE23" s="28">
        <f t="shared" si="4"/>
        <v>-32.361689052322653</v>
      </c>
      <c r="BF23" s="28">
        <f t="shared" si="4"/>
        <v>-28.283681491893265</v>
      </c>
      <c r="BG23" s="28">
        <f t="shared" si="4"/>
        <v>28.539911111013705</v>
      </c>
      <c r="BH23" s="28">
        <f t="shared" si="4"/>
        <v>18.797591553411962</v>
      </c>
      <c r="BI23" s="28">
        <f t="shared" si="4"/>
        <v>18.637641916899295</v>
      </c>
      <c r="BJ23" s="28">
        <f t="shared" si="4"/>
        <v>16.280746676210136</v>
      </c>
      <c r="BK23" s="28">
        <f t="shared" si="4"/>
        <v>20.921280937577013</v>
      </c>
      <c r="BL23" s="28">
        <f t="shared" si="4"/>
        <v>25.429647629893037</v>
      </c>
      <c r="BM23" s="28">
        <f t="shared" si="4"/>
        <v>10.717967535063156</v>
      </c>
      <c r="BN23" s="28">
        <f t="shared" si="1"/>
        <v>17.520864014664994</v>
      </c>
      <c r="BO23" s="28">
        <f t="shared" si="1"/>
        <v>-12.336970002819104</v>
      </c>
      <c r="BP23" s="28">
        <f t="shared" si="1"/>
        <v>-5.052670952041538E-2</v>
      </c>
      <c r="BQ23" s="28">
        <f t="shared" si="1"/>
        <v>-9.2875675638489756</v>
      </c>
      <c r="BR23" s="28">
        <f t="shared" si="1"/>
        <v>2.6292316532803062</v>
      </c>
      <c r="BS23" s="28">
        <f t="shared" si="1"/>
        <v>17.327084017855899</v>
      </c>
      <c r="BT23" s="28">
        <f t="shared" si="1"/>
        <v>-8.1323006278381182</v>
      </c>
      <c r="BU23" s="28">
        <f t="shared" si="2"/>
        <v>10.221084606449438</v>
      </c>
      <c r="BV23" s="28">
        <f t="shared" si="3"/>
        <v>-7.2794191227592897</v>
      </c>
      <c r="BW23" s="28">
        <f t="shared" si="3"/>
        <v>0.16900093364848878</v>
      </c>
      <c r="BX23" s="28">
        <f t="shared" si="3"/>
        <v>9.1719554275451856</v>
      </c>
    </row>
    <row r="24" spans="1:76" ht="15" customHeight="1" x14ac:dyDescent="0.25">
      <c r="A24" s="12" t="s">
        <v>90</v>
      </c>
      <c r="B24" s="20"/>
      <c r="C24" s="20"/>
      <c r="D24" s="20"/>
      <c r="E24" s="20"/>
      <c r="F24" s="27">
        <f t="shared" si="5"/>
        <v>2.1782501081478056</v>
      </c>
      <c r="G24" s="27">
        <f t="shared" si="5"/>
        <v>-14.544885143856579</v>
      </c>
      <c r="H24" s="27">
        <f t="shared" si="5"/>
        <v>2.0495643757017401</v>
      </c>
      <c r="I24" s="27">
        <f t="shared" si="5"/>
        <v>1.8170139740392166E-2</v>
      </c>
      <c r="J24" s="27">
        <f t="shared" si="5"/>
        <v>2.1386878178869972</v>
      </c>
      <c r="K24" s="27">
        <f t="shared" si="5"/>
        <v>2.4296501908818824</v>
      </c>
      <c r="L24" s="27">
        <f t="shared" si="5"/>
        <v>-14.693997597114617</v>
      </c>
      <c r="M24" s="27">
        <f t="shared" si="5"/>
        <v>-20.735790710446643</v>
      </c>
      <c r="N24" s="27">
        <f t="shared" si="5"/>
        <v>-2.0660339349149903</v>
      </c>
      <c r="O24" s="27">
        <f t="shared" si="5"/>
        <v>12.540929441025806</v>
      </c>
      <c r="P24" s="27">
        <f t="shared" si="5"/>
        <v>17.041700030595376</v>
      </c>
      <c r="Q24" s="27">
        <f t="shared" si="5"/>
        <v>14.959175418725668</v>
      </c>
      <c r="R24" s="27">
        <f t="shared" si="5"/>
        <v>8.7271781225210177</v>
      </c>
      <c r="S24" s="27">
        <f t="shared" si="5"/>
        <v>8.0115278364276676</v>
      </c>
      <c r="T24" s="27">
        <f t="shared" si="5"/>
        <v>10.71916961878645</v>
      </c>
      <c r="U24" s="27">
        <f t="shared" si="4"/>
        <v>5.888167500301722</v>
      </c>
      <c r="V24" s="27">
        <f t="shared" si="4"/>
        <v>-6.0203266777962945</v>
      </c>
      <c r="W24" s="27">
        <f t="shared" si="4"/>
        <v>-14.408875326475357</v>
      </c>
      <c r="X24" s="27">
        <f t="shared" si="4"/>
        <v>-20.604188010356928</v>
      </c>
      <c r="Y24" s="27">
        <f t="shared" si="4"/>
        <v>-16.624995145987111</v>
      </c>
      <c r="Z24" s="27">
        <f t="shared" si="4"/>
        <v>-22.451646070050291</v>
      </c>
      <c r="AA24" s="27">
        <f t="shared" si="4"/>
        <v>-9.4279472383448812</v>
      </c>
      <c r="AB24" s="27">
        <f t="shared" si="4"/>
        <v>-6.954507227180839</v>
      </c>
      <c r="AC24" s="27">
        <f t="shared" si="4"/>
        <v>4.8613927332296969</v>
      </c>
      <c r="AD24" s="27">
        <f t="shared" si="4"/>
        <v>16.319522328255019</v>
      </c>
      <c r="AE24" s="27">
        <f t="shared" si="4"/>
        <v>-1.1977395225086118</v>
      </c>
      <c r="AF24" s="27">
        <f t="shared" si="4"/>
        <v>29.506455977800705</v>
      </c>
      <c r="AG24" s="27">
        <f t="shared" si="4"/>
        <v>11.296235728303806</v>
      </c>
      <c r="AH24" s="27">
        <f t="shared" si="4"/>
        <v>21.097319525165382</v>
      </c>
      <c r="AI24" s="27">
        <f t="shared" si="4"/>
        <v>19.620576049335515</v>
      </c>
      <c r="AJ24" s="27">
        <f t="shared" si="4"/>
        <v>-14.08563859604528</v>
      </c>
      <c r="AK24" s="27">
        <f t="shared" si="4"/>
        <v>-0.39128386027411644</v>
      </c>
      <c r="AL24" s="27">
        <f t="shared" si="4"/>
        <v>-2.7808013577746871</v>
      </c>
      <c r="AM24" s="27">
        <f t="shared" si="4"/>
        <v>1.0737994648032601</v>
      </c>
      <c r="AN24" s="27">
        <f t="shared" si="4"/>
        <v>36.441212772968747</v>
      </c>
      <c r="AO24" s="27">
        <f t="shared" si="4"/>
        <v>19.573510566554695</v>
      </c>
      <c r="AP24" s="27">
        <f t="shared" si="4"/>
        <v>28.895350150252575</v>
      </c>
      <c r="AQ24" s="27">
        <f t="shared" si="4"/>
        <v>19.772722803672526</v>
      </c>
      <c r="AR24" s="27">
        <f t="shared" si="4"/>
        <v>6.9369995150476038</v>
      </c>
      <c r="AS24" s="27">
        <f t="shared" si="4"/>
        <v>20.428431608165432</v>
      </c>
      <c r="AT24" s="27">
        <f t="shared" si="4"/>
        <v>3.1527293066745621</v>
      </c>
      <c r="AU24" s="27">
        <f t="shared" si="4"/>
        <v>23.404156583443125</v>
      </c>
      <c r="AV24" s="27">
        <f t="shared" si="4"/>
        <v>16.171890553114654</v>
      </c>
      <c r="AW24" s="27">
        <f t="shared" si="4"/>
        <v>4.8055890734192808</v>
      </c>
      <c r="AX24" s="27">
        <f t="shared" si="4"/>
        <v>4.8100615558117399</v>
      </c>
      <c r="AY24" s="27">
        <f t="shared" si="4"/>
        <v>0.20396878029773635</v>
      </c>
      <c r="AZ24" s="27">
        <f t="shared" si="4"/>
        <v>2.2933999952360562</v>
      </c>
      <c r="BA24" s="27">
        <f t="shared" si="4"/>
        <v>9.0314750599312266</v>
      </c>
      <c r="BB24" s="27">
        <f t="shared" si="4"/>
        <v>13.91148093315493</v>
      </c>
      <c r="BC24" s="27">
        <f t="shared" si="4"/>
        <v>-34.065399019033961</v>
      </c>
      <c r="BD24" s="27">
        <f t="shared" si="4"/>
        <v>-26.441559519108402</v>
      </c>
      <c r="BE24" s="27">
        <f t="shared" si="4"/>
        <v>-27.983933432346941</v>
      </c>
      <c r="BF24" s="27">
        <f t="shared" si="4"/>
        <v>-22.323332548180453</v>
      </c>
      <c r="BG24" s="27">
        <f t="shared" si="4"/>
        <v>30.197791338079295</v>
      </c>
      <c r="BH24" s="27">
        <f t="shared" si="4"/>
        <v>17.804554701745666</v>
      </c>
      <c r="BI24" s="27">
        <f t="shared" si="4"/>
        <v>21.182366291635589</v>
      </c>
      <c r="BJ24" s="27">
        <f t="shared" si="4"/>
        <v>16.412600823768166</v>
      </c>
      <c r="BK24" s="27">
        <f t="shared" si="4"/>
        <v>23.113405007663722</v>
      </c>
      <c r="BL24" s="27">
        <f t="shared" si="4"/>
        <v>30.274804533792032</v>
      </c>
      <c r="BM24" s="27">
        <f t="shared" si="4"/>
        <v>11.415477553764998</v>
      </c>
      <c r="BN24" s="27">
        <f t="shared" si="1"/>
        <v>16.862083922671545</v>
      </c>
      <c r="BO24" s="27">
        <f t="shared" si="1"/>
        <v>-16.774084761846243</v>
      </c>
      <c r="BP24" s="27">
        <f t="shared" si="1"/>
        <v>-3.4430949415176215</v>
      </c>
      <c r="BQ24" s="27">
        <f t="shared" si="1"/>
        <v>-11.378350413709615</v>
      </c>
      <c r="BR24" s="27">
        <f t="shared" si="1"/>
        <v>-2.2415174335387089</v>
      </c>
      <c r="BS24" s="27">
        <f t="shared" si="1"/>
        <v>13.62238106857594</v>
      </c>
      <c r="BT24" s="27">
        <f t="shared" si="1"/>
        <v>-11.893919813515485</v>
      </c>
      <c r="BU24" s="27">
        <f t="shared" si="2"/>
        <v>5.5965980288208206</v>
      </c>
      <c r="BV24" s="27">
        <f t="shared" si="3"/>
        <v>-8.0764972788307077</v>
      </c>
      <c r="BW24" s="27">
        <f t="shared" si="3"/>
        <v>0.8650655063536572</v>
      </c>
      <c r="BX24" s="27">
        <f t="shared" si="3"/>
        <v>9.2403448520600673</v>
      </c>
    </row>
    <row r="25" spans="1:76" ht="15" customHeight="1" x14ac:dyDescent="0.25">
      <c r="A25" s="12" t="s">
        <v>91</v>
      </c>
      <c r="B25" s="20"/>
      <c r="C25" s="20"/>
      <c r="D25" s="20"/>
      <c r="E25" s="20"/>
      <c r="F25" s="27">
        <f t="shared" si="5"/>
        <v>13.006576080236009</v>
      </c>
      <c r="G25" s="27">
        <f t="shared" si="5"/>
        <v>3.1101949686519692</v>
      </c>
      <c r="H25" s="27">
        <f t="shared" si="5"/>
        <v>4.5559375109633482</v>
      </c>
      <c r="I25" s="27">
        <f t="shared" si="5"/>
        <v>-4.7490586230727434</v>
      </c>
      <c r="J25" s="27">
        <f t="shared" si="5"/>
        <v>-8.1793099918643808</v>
      </c>
      <c r="K25" s="27">
        <f t="shared" si="5"/>
        <v>-0.15536275568880376</v>
      </c>
      <c r="L25" s="27">
        <f t="shared" si="5"/>
        <v>3.7267484058329803</v>
      </c>
      <c r="M25" s="27">
        <f t="shared" si="5"/>
        <v>-0.79098911279673612</v>
      </c>
      <c r="N25" s="27">
        <f t="shared" si="5"/>
        <v>-8.090486277393838</v>
      </c>
      <c r="O25" s="27">
        <f t="shared" si="5"/>
        <v>-14.172315172824291</v>
      </c>
      <c r="P25" s="27">
        <f t="shared" si="5"/>
        <v>-0.52260699105615149</v>
      </c>
      <c r="Q25" s="27">
        <f t="shared" si="5"/>
        <v>24.0158878954283</v>
      </c>
      <c r="R25" s="27">
        <f t="shared" si="5"/>
        <v>7.8025627515057039</v>
      </c>
      <c r="S25" s="27">
        <f t="shared" si="5"/>
        <v>7.8649650498060941</v>
      </c>
      <c r="T25" s="27">
        <f t="shared" si="5"/>
        <v>-7.6953422240416458</v>
      </c>
      <c r="U25" s="27">
        <f t="shared" si="4"/>
        <v>-25.508298272444318</v>
      </c>
      <c r="V25" s="27">
        <f t="shared" si="4"/>
        <v>2.0592065544182026</v>
      </c>
      <c r="W25" s="27">
        <f t="shared" si="4"/>
        <v>2.5494048518327705</v>
      </c>
      <c r="X25" s="27">
        <f t="shared" si="4"/>
        <v>57.472482719510865</v>
      </c>
      <c r="Y25" s="27">
        <f t="shared" si="4"/>
        <v>1.0754066696252007</v>
      </c>
      <c r="Z25" s="27">
        <f t="shared" si="4"/>
        <v>9.3199632882271963</v>
      </c>
      <c r="AA25" s="27">
        <f t="shared" si="4"/>
        <v>11.863956789866847</v>
      </c>
      <c r="AB25" s="27">
        <f t="shared" si="4"/>
        <v>-25.951173726240661</v>
      </c>
      <c r="AC25" s="27">
        <f t="shared" si="4"/>
        <v>15.350712306521341</v>
      </c>
      <c r="AD25" s="27">
        <f t="shared" si="4"/>
        <v>1.2085917581328376</v>
      </c>
      <c r="AE25" s="27">
        <f t="shared" si="4"/>
        <v>6.7036556398279989</v>
      </c>
      <c r="AF25" s="27">
        <f t="shared" si="4"/>
        <v>-0.54831424623917879</v>
      </c>
      <c r="AG25" s="27">
        <f t="shared" si="4"/>
        <v>19.542329426964233</v>
      </c>
      <c r="AH25" s="27">
        <f t="shared" si="4"/>
        <v>-6.452965955743883</v>
      </c>
      <c r="AI25" s="27">
        <f t="shared" si="4"/>
        <v>-6.1846981730834028</v>
      </c>
      <c r="AJ25" s="27">
        <f t="shared" si="4"/>
        <v>-1.467870366570434</v>
      </c>
      <c r="AK25" s="27">
        <f t="shared" si="4"/>
        <v>-9.2660722159989</v>
      </c>
      <c r="AL25" s="27">
        <f t="shared" si="4"/>
        <v>27.492780279640705</v>
      </c>
      <c r="AM25" s="27">
        <f t="shared" si="4"/>
        <v>22.419924307192662</v>
      </c>
      <c r="AN25" s="27">
        <f t="shared" si="4"/>
        <v>13.681726793069672</v>
      </c>
      <c r="AO25" s="27">
        <f t="shared" si="4"/>
        <v>6.95003050310945</v>
      </c>
      <c r="AP25" s="27">
        <f t="shared" si="4"/>
        <v>-2.693093921433698</v>
      </c>
      <c r="AQ25" s="27">
        <f t="shared" si="4"/>
        <v>-6.5848535621923832</v>
      </c>
      <c r="AR25" s="27">
        <f t="shared" si="4"/>
        <v>0.33167674968748173</v>
      </c>
      <c r="AS25" s="27">
        <f t="shared" si="4"/>
        <v>7.0454172612701704</v>
      </c>
      <c r="AT25" s="27">
        <f t="shared" si="4"/>
        <v>4.6854860417150146</v>
      </c>
      <c r="AU25" s="27">
        <f t="shared" si="4"/>
        <v>18.709890253324858</v>
      </c>
      <c r="AV25" s="27">
        <f t="shared" si="4"/>
        <v>15.787998369189648</v>
      </c>
      <c r="AW25" s="27">
        <f t="shared" si="4"/>
        <v>16.944606959008034</v>
      </c>
      <c r="AX25" s="27">
        <f t="shared" si="4"/>
        <v>13.315060188652804</v>
      </c>
      <c r="AY25" s="27">
        <f t="shared" si="4"/>
        <v>-5.9223220708799378</v>
      </c>
      <c r="AZ25" s="27">
        <f t="shared" ref="AZ25:BT25" si="6">+(AZ12/AV12-1)*100</f>
        <v>4.8512791919332221</v>
      </c>
      <c r="BA25" s="27">
        <f t="shared" si="6"/>
        <v>-6.3971802597014076</v>
      </c>
      <c r="BB25" s="27">
        <f t="shared" si="6"/>
        <v>-8.7698373208182527</v>
      </c>
      <c r="BC25" s="27">
        <f t="shared" si="6"/>
        <v>-53.37388291690656</v>
      </c>
      <c r="BD25" s="27">
        <f t="shared" si="6"/>
        <v>-56.189911566980363</v>
      </c>
      <c r="BE25" s="27">
        <f t="shared" si="6"/>
        <v>-47.12317753327946</v>
      </c>
      <c r="BF25" s="27">
        <f t="shared" si="6"/>
        <v>-48.388157414203903</v>
      </c>
      <c r="BG25" s="27">
        <f t="shared" si="6"/>
        <v>21.302603663762511</v>
      </c>
      <c r="BH25" s="27">
        <f t="shared" si="6"/>
        <v>24.334067177854003</v>
      </c>
      <c r="BI25" s="27">
        <f t="shared" si="6"/>
        <v>7.4462426855849362</v>
      </c>
      <c r="BJ25" s="27">
        <f t="shared" si="6"/>
        <v>15.573486066033148</v>
      </c>
      <c r="BK25" s="27">
        <f t="shared" si="6"/>
        <v>10.0329503686857</v>
      </c>
      <c r="BL25" s="27">
        <f t="shared" si="6"/>
        <v>2.0466847730943538</v>
      </c>
      <c r="BM25" s="27">
        <f t="shared" si="6"/>
        <v>7.0477996455832637</v>
      </c>
      <c r="BN25" s="27">
        <f t="shared" si="6"/>
        <v>21.836274814233537</v>
      </c>
      <c r="BO25" s="27">
        <f t="shared" si="6"/>
        <v>14.440368057954212</v>
      </c>
      <c r="BP25" s="27">
        <f t="shared" si="6"/>
        <v>21.902797128267302</v>
      </c>
      <c r="BQ25" s="27">
        <f t="shared" si="6"/>
        <v>3.1291136431682354</v>
      </c>
      <c r="BR25" s="27">
        <f t="shared" si="6"/>
        <v>29.221230615542005</v>
      </c>
      <c r="BS25" s="27">
        <f t="shared" si="6"/>
        <v>34.374535828334295</v>
      </c>
      <c r="BT25" s="27">
        <f t="shared" si="6"/>
        <v>12.261502005037928</v>
      </c>
      <c r="BU25" s="27">
        <f t="shared" si="2"/>
        <v>34.055195458029239</v>
      </c>
      <c r="BV25" s="27">
        <f t="shared" si="3"/>
        <v>-4.02808654716309</v>
      </c>
      <c r="BW25" s="27">
        <f t="shared" si="3"/>
        <v>-2.5671314107029164</v>
      </c>
      <c r="BX25" s="27">
        <f t="shared" si="3"/>
        <v>9.0428674042876125</v>
      </c>
    </row>
    <row r="26" spans="1:76" ht="15" customHeight="1" x14ac:dyDescent="0.25">
      <c r="A26" s="29" t="s">
        <v>81</v>
      </c>
      <c r="B26" s="29"/>
      <c r="C26" s="29"/>
      <c r="D26" s="29"/>
      <c r="E26" s="29"/>
      <c r="F26" s="31">
        <f t="shared" si="5"/>
        <v>9.6295469911107148</v>
      </c>
      <c r="G26" s="31">
        <f t="shared" si="5"/>
        <v>0.32851347985793922</v>
      </c>
      <c r="H26" s="31">
        <f t="shared" si="5"/>
        <v>11.051511004243263</v>
      </c>
      <c r="I26" s="31">
        <f t="shared" si="5"/>
        <v>7.3956289550252574</v>
      </c>
      <c r="J26" s="31">
        <f t="shared" si="5"/>
        <v>-1.1289719463158376</v>
      </c>
      <c r="K26" s="31">
        <f t="shared" si="5"/>
        <v>3.5531808784940999</v>
      </c>
      <c r="L26" s="31">
        <f t="shared" si="5"/>
        <v>-0.39291174869291456</v>
      </c>
      <c r="M26" s="31">
        <f t="shared" si="5"/>
        <v>-7.2227722852661103</v>
      </c>
      <c r="N26" s="31">
        <f t="shared" si="5"/>
        <v>1.5043195542127297</v>
      </c>
      <c r="O26" s="31">
        <f t="shared" si="5"/>
        <v>3.7765022380140012</v>
      </c>
      <c r="P26" s="31">
        <f t="shared" si="5"/>
        <v>0.70397301741613738</v>
      </c>
      <c r="Q26" s="31">
        <f t="shared" si="5"/>
        <v>1.4004476691640955</v>
      </c>
      <c r="R26" s="31">
        <f t="shared" si="5"/>
        <v>0.43564687176695926</v>
      </c>
      <c r="S26" s="31">
        <f t="shared" si="5"/>
        <v>1.5460728704833171</v>
      </c>
      <c r="T26" s="31">
        <f t="shared" si="5"/>
        <v>5.0554832850667086</v>
      </c>
      <c r="U26" s="31">
        <f t="shared" si="5"/>
        <v>8.5208167952659295</v>
      </c>
      <c r="V26" s="31">
        <f t="shared" ref="V26:BT26" si="7">+(V13/R13-1)*100</f>
        <v>4.0942041093802839</v>
      </c>
      <c r="W26" s="31">
        <f t="shared" si="7"/>
        <v>0.95884755905741859</v>
      </c>
      <c r="X26" s="31">
        <f t="shared" si="7"/>
        <v>-0.50353306153225752</v>
      </c>
      <c r="Y26" s="31">
        <f t="shared" si="7"/>
        <v>1.9800649715451257E-2</v>
      </c>
      <c r="Z26" s="31">
        <f t="shared" si="7"/>
        <v>3.1306171978395581</v>
      </c>
      <c r="AA26" s="31">
        <f t="shared" si="7"/>
        <v>-3.3535341286583531E-3</v>
      </c>
      <c r="AB26" s="31">
        <f t="shared" si="7"/>
        <v>-0.12916280250298007</v>
      </c>
      <c r="AC26" s="31">
        <f t="shared" si="7"/>
        <v>-0.37457556436497619</v>
      </c>
      <c r="AD26" s="31">
        <f t="shared" si="7"/>
        <v>-0.41262049632044828</v>
      </c>
      <c r="AE26" s="31">
        <f t="shared" si="7"/>
        <v>1.0057835123408188</v>
      </c>
      <c r="AF26" s="31">
        <f t="shared" si="7"/>
        <v>2.0581855067987931</v>
      </c>
      <c r="AG26" s="31">
        <f t="shared" si="7"/>
        <v>0.18774973142128282</v>
      </c>
      <c r="AH26" s="31">
        <f t="shared" si="7"/>
        <v>1.2424051978959572</v>
      </c>
      <c r="AI26" s="31">
        <f t="shared" si="7"/>
        <v>1.9902588095627838</v>
      </c>
      <c r="AJ26" s="31">
        <f t="shared" si="7"/>
        <v>-2.1503501286590843</v>
      </c>
      <c r="AK26" s="31">
        <f t="shared" si="7"/>
        <v>2.6151419754370187</v>
      </c>
      <c r="AL26" s="31">
        <f t="shared" si="7"/>
        <v>3.4787793669751821</v>
      </c>
      <c r="AM26" s="31">
        <f t="shared" si="7"/>
        <v>2.4374353567864881</v>
      </c>
      <c r="AN26" s="31">
        <f t="shared" si="7"/>
        <v>8.202979620933526</v>
      </c>
      <c r="AO26" s="31">
        <f t="shared" si="7"/>
        <v>3.1687033639876683</v>
      </c>
      <c r="AP26" s="31">
        <f t="shared" si="7"/>
        <v>6.8214035828609632</v>
      </c>
      <c r="AQ26" s="31">
        <f t="shared" si="7"/>
        <v>4.9477338949218685</v>
      </c>
      <c r="AR26" s="31">
        <f t="shared" si="7"/>
        <v>2.1040239322263954</v>
      </c>
      <c r="AS26" s="31">
        <f t="shared" si="7"/>
        <v>4.3922163590668362</v>
      </c>
      <c r="AT26" s="31">
        <f t="shared" si="7"/>
        <v>-0.95111553653873804</v>
      </c>
      <c r="AU26" s="31">
        <f t="shared" si="7"/>
        <v>4.4343570858462078</v>
      </c>
      <c r="AV26" s="31">
        <f t="shared" si="7"/>
        <v>7.4072287700579498</v>
      </c>
      <c r="AW26" s="31">
        <f t="shared" si="7"/>
        <v>4.0466075689122194</v>
      </c>
      <c r="AX26" s="31">
        <f t="shared" si="7"/>
        <v>7.9980698649699589</v>
      </c>
      <c r="AY26" s="31">
        <f t="shared" si="7"/>
        <v>4.678419952227264</v>
      </c>
      <c r="AZ26" s="31">
        <f t="shared" si="7"/>
        <v>5.7248096859189745</v>
      </c>
      <c r="BA26" s="31">
        <f t="shared" si="7"/>
        <v>9.2982945011002904</v>
      </c>
      <c r="BB26" s="31">
        <f t="shared" si="7"/>
        <v>-1.5061577379375968</v>
      </c>
      <c r="BC26" s="31">
        <f t="shared" si="7"/>
        <v>-32.139354965943021</v>
      </c>
      <c r="BD26" s="31">
        <f t="shared" si="7"/>
        <v>-25.074638794125381</v>
      </c>
      <c r="BE26" s="31">
        <f t="shared" si="7"/>
        <v>-24.137310104753862</v>
      </c>
      <c r="BF26" s="31">
        <f t="shared" si="7"/>
        <v>-20.557227416312372</v>
      </c>
      <c r="BG26" s="31">
        <f t="shared" si="7"/>
        <v>28.016849965094149</v>
      </c>
      <c r="BH26" s="31">
        <f t="shared" si="7"/>
        <v>12.134858745265475</v>
      </c>
      <c r="BI26" s="31">
        <f t="shared" si="7"/>
        <v>17.963497317402233</v>
      </c>
      <c r="BJ26" s="31">
        <f t="shared" si="7"/>
        <v>20.367889049204212</v>
      </c>
      <c r="BK26" s="31">
        <f t="shared" si="7"/>
        <v>14.069990472416594</v>
      </c>
      <c r="BL26" s="31">
        <f t="shared" si="7"/>
        <v>19.56884638725991</v>
      </c>
      <c r="BM26" s="31">
        <f t="shared" si="7"/>
        <v>10.518218673468937</v>
      </c>
      <c r="BN26" s="31">
        <f t="shared" si="7"/>
        <v>8.7962859158676956</v>
      </c>
      <c r="BO26" s="31">
        <f t="shared" si="7"/>
        <v>3.2472897566360182</v>
      </c>
      <c r="BP26" s="31">
        <f t="shared" si="7"/>
        <v>2.0845368252197405</v>
      </c>
      <c r="BQ26" s="31">
        <f t="shared" si="7"/>
        <v>5.3109423563197256</v>
      </c>
      <c r="BR26" s="31">
        <f t="shared" si="7"/>
        <v>11.665335757612837</v>
      </c>
      <c r="BS26" s="31">
        <f t="shared" si="7"/>
        <v>6.8731035221160752</v>
      </c>
      <c r="BT26" s="31">
        <f t="shared" si="7"/>
        <v>4.0378676445861128</v>
      </c>
      <c r="BU26" s="31">
        <f t="shared" si="2"/>
        <v>6.5833350664507684</v>
      </c>
      <c r="BV26" s="31">
        <f t="shared" si="3"/>
        <v>3.6956037849070311</v>
      </c>
      <c r="BW26" s="31">
        <f t="shared" si="3"/>
        <v>6.2325559746344572</v>
      </c>
      <c r="BX26" s="31">
        <f t="shared" si="3"/>
        <v>7.2911770498762296</v>
      </c>
    </row>
    <row r="27" spans="1:76" ht="15" customHeight="1" x14ac:dyDescent="0.25">
      <c r="A27" s="32"/>
      <c r="B27" s="20"/>
      <c r="C27" s="20"/>
      <c r="D27" s="20"/>
      <c r="E27" s="20"/>
    </row>
    <row r="28" spans="1:76" ht="15" customHeight="1" x14ac:dyDescent="0.25">
      <c r="A28" s="32" t="s">
        <v>116</v>
      </c>
      <c r="B28" s="20"/>
      <c r="C28" s="20"/>
      <c r="D28" s="20"/>
      <c r="E28" s="20"/>
    </row>
  </sheetData>
  <pageMargins left="0.30875000000000002" right="0.7" top="0.26270833333333332" bottom="0.75" header="0.3" footer="0.3"/>
  <pageSetup paperSize="9" scale="21" orientation="landscape" r:id="rId1"/>
  <headerFooter>
    <oddHeader>&amp;C&amp;G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Z26"/>
  <sheetViews>
    <sheetView showGridLines="0" view="pageLayout" zoomScaleNormal="100" workbookViewId="0">
      <selection activeCell="H12" sqref="H12"/>
    </sheetView>
  </sheetViews>
  <sheetFormatPr defaultColWidth="9.140625" defaultRowHeight="15" customHeight="1" x14ac:dyDescent="0.25"/>
  <cols>
    <col min="1" max="1" width="47.5703125" style="34" bestFit="1" customWidth="1"/>
    <col min="2" max="18" width="9" style="34" bestFit="1" customWidth="1"/>
    <col min="19" max="19" width="9" style="34" customWidth="1"/>
    <col min="20" max="16384" width="9.140625" style="34"/>
  </cols>
  <sheetData>
    <row r="1" spans="1:26" ht="15" customHeight="1" x14ac:dyDescent="0.25">
      <c r="A1" s="60" t="s">
        <v>144</v>
      </c>
    </row>
    <row r="2" spans="1:26" ht="15" customHeight="1" x14ac:dyDescent="0.25">
      <c r="A2" s="62" t="s">
        <v>112</v>
      </c>
      <c r="B2" s="107">
        <v>2007</v>
      </c>
      <c r="C2" s="107">
        <v>2008</v>
      </c>
      <c r="D2" s="107">
        <v>2009</v>
      </c>
      <c r="E2" s="107">
        <v>2010</v>
      </c>
      <c r="F2" s="107">
        <v>2011</v>
      </c>
      <c r="G2" s="107">
        <v>2012</v>
      </c>
      <c r="H2" s="107">
        <v>2013</v>
      </c>
      <c r="I2" s="107">
        <v>2014</v>
      </c>
      <c r="J2" s="107">
        <v>2015</v>
      </c>
      <c r="K2" s="107">
        <v>2016</v>
      </c>
      <c r="L2" s="107">
        <v>2017</v>
      </c>
      <c r="M2" s="107">
        <v>2018</v>
      </c>
      <c r="N2" s="107">
        <v>2019</v>
      </c>
      <c r="O2" s="107">
        <v>2020</v>
      </c>
      <c r="P2" s="107">
        <v>2021</v>
      </c>
      <c r="Q2" s="107">
        <v>2022</v>
      </c>
      <c r="R2" s="107">
        <v>2023</v>
      </c>
      <c r="S2" s="107" t="s">
        <v>146</v>
      </c>
    </row>
    <row r="3" spans="1:26" ht="15" customHeight="1" x14ac:dyDescent="0.25">
      <c r="A3" s="97" t="s">
        <v>65</v>
      </c>
      <c r="B3" s="65">
        <v>6739.275999999998</v>
      </c>
      <c r="C3" s="65">
        <v>6781.4519999999975</v>
      </c>
      <c r="D3" s="65">
        <v>7182.4319999999998</v>
      </c>
      <c r="E3" s="65">
        <v>6994.4529999999968</v>
      </c>
      <c r="F3" s="65">
        <v>7408.5870000000014</v>
      </c>
      <c r="G3" s="65">
        <v>8195.1860000000015</v>
      </c>
      <c r="H3" s="65">
        <v>8034.8549999999987</v>
      </c>
      <c r="I3" s="65">
        <v>7793.0839999999998</v>
      </c>
      <c r="J3" s="65">
        <v>8609.8909999999996</v>
      </c>
      <c r="K3" s="65">
        <v>9183.0600000000013</v>
      </c>
      <c r="L3" s="65">
        <v>8025.1819999999998</v>
      </c>
      <c r="M3" s="65">
        <v>6608.5230000000001</v>
      </c>
      <c r="N3" s="65">
        <v>6446.4570000000003</v>
      </c>
      <c r="O3" s="65">
        <v>7632.751000000002</v>
      </c>
      <c r="P3" s="65">
        <v>7911.3909999999996</v>
      </c>
      <c r="Q3" s="65">
        <v>7586.3880000000008</v>
      </c>
      <c r="R3" s="65">
        <v>8352.9170000000013</v>
      </c>
      <c r="S3" s="65">
        <v>9845.2420239331132</v>
      </c>
    </row>
    <row r="4" spans="1:26" ht="15" customHeight="1" x14ac:dyDescent="0.25">
      <c r="A4" s="73" t="s">
        <v>117</v>
      </c>
      <c r="B4" s="64">
        <v>1365.7009999999998</v>
      </c>
      <c r="C4" s="64">
        <v>1066.2369999999996</v>
      </c>
      <c r="D4" s="64">
        <v>1751.7339999999999</v>
      </c>
      <c r="E4" s="64">
        <v>1863.6059999999995</v>
      </c>
      <c r="F4" s="64">
        <v>1352.53</v>
      </c>
      <c r="G4" s="64">
        <v>1367.606</v>
      </c>
      <c r="H4" s="64">
        <v>1780.6159999999995</v>
      </c>
      <c r="I4" s="64">
        <v>1930.762999999999</v>
      </c>
      <c r="J4" s="64">
        <v>2534.811999999999</v>
      </c>
      <c r="K4" s="64">
        <v>2459.2069999999994</v>
      </c>
      <c r="L4" s="64">
        <v>2472.5880000000002</v>
      </c>
      <c r="M4" s="64">
        <v>2707.7579999999989</v>
      </c>
      <c r="N4" s="64">
        <v>3396.8779999999992</v>
      </c>
      <c r="O4" s="64">
        <v>3283.7849999999999</v>
      </c>
      <c r="P4" s="64">
        <v>3510.1790000000001</v>
      </c>
      <c r="Q4" s="64">
        <v>4086.721</v>
      </c>
      <c r="R4" s="64">
        <v>4025.5980000000009</v>
      </c>
      <c r="S4" s="64">
        <v>3809.2573807108593</v>
      </c>
    </row>
    <row r="5" spans="1:26" ht="15" customHeight="1" x14ac:dyDescent="0.25">
      <c r="A5" s="98" t="s">
        <v>66</v>
      </c>
      <c r="B5" s="65">
        <v>625.45899999999995</v>
      </c>
      <c r="C5" s="65">
        <v>844.65699999999981</v>
      </c>
      <c r="D5" s="65">
        <v>581.59299999999973</v>
      </c>
      <c r="E5" s="65">
        <v>547.90499999999997</v>
      </c>
      <c r="F5" s="65">
        <v>463.41500000000013</v>
      </c>
      <c r="G5" s="65">
        <v>447.82900000000012</v>
      </c>
      <c r="H5" s="65">
        <v>560.92700000000013</v>
      </c>
      <c r="I5" s="65">
        <v>669.89800000000014</v>
      </c>
      <c r="J5" s="65">
        <v>517.3309999999999</v>
      </c>
      <c r="K5" s="65">
        <v>457.78699999999998</v>
      </c>
      <c r="L5" s="65">
        <v>492.65400000000011</v>
      </c>
      <c r="M5" s="65">
        <v>498.44200000000001</v>
      </c>
      <c r="N5" s="65">
        <v>614.92700000000002</v>
      </c>
      <c r="O5" s="65">
        <v>566.20600000000002</v>
      </c>
      <c r="P5" s="65">
        <v>569.21299999999997</v>
      </c>
      <c r="Q5" s="65">
        <v>554.88900000000001</v>
      </c>
      <c r="R5" s="65">
        <v>397.29499999999996</v>
      </c>
      <c r="S5" s="65">
        <v>380.20504180982914</v>
      </c>
    </row>
    <row r="6" spans="1:26" ht="15" customHeight="1" x14ac:dyDescent="0.25">
      <c r="A6" s="73" t="s">
        <v>119</v>
      </c>
      <c r="B6" s="64">
        <v>5009.0200000000004</v>
      </c>
      <c r="C6" s="64">
        <v>5872.3900000000021</v>
      </c>
      <c r="D6" s="64">
        <v>6057.2159999999967</v>
      </c>
      <c r="E6" s="64">
        <v>6783.634</v>
      </c>
      <c r="F6" s="64">
        <v>7186.4409999999998</v>
      </c>
      <c r="G6" s="64">
        <v>7664.4189999999981</v>
      </c>
      <c r="H6" s="64">
        <v>8151.3910000000051</v>
      </c>
      <c r="I6" s="64">
        <v>8796.9940000000006</v>
      </c>
      <c r="J6" s="64">
        <v>8594.5509999999958</v>
      </c>
      <c r="K6" s="64">
        <v>9411.4199999999946</v>
      </c>
      <c r="L6" s="64">
        <v>9180.7449999999972</v>
      </c>
      <c r="M6" s="64">
        <v>9430.4180000000033</v>
      </c>
      <c r="N6" s="64">
        <v>10687.635</v>
      </c>
      <c r="O6" s="64">
        <v>9142.2210000000014</v>
      </c>
      <c r="P6" s="64">
        <v>10301.165000000001</v>
      </c>
      <c r="Q6" s="64">
        <v>11198.563</v>
      </c>
      <c r="R6" s="64">
        <v>12617.049000000001</v>
      </c>
      <c r="S6" s="64">
        <v>14272.643380812337</v>
      </c>
      <c r="T6" s="99"/>
      <c r="U6" s="99"/>
      <c r="V6" s="99"/>
      <c r="W6" s="99"/>
      <c r="X6" s="99"/>
      <c r="Y6" s="99"/>
      <c r="Z6" s="99"/>
    </row>
    <row r="7" spans="1:26" ht="15" customHeight="1" x14ac:dyDescent="0.25">
      <c r="A7" s="98" t="s">
        <v>67</v>
      </c>
      <c r="B7" s="65">
        <v>879.49600000000282</v>
      </c>
      <c r="C7" s="65">
        <v>1272.7860000000003</v>
      </c>
      <c r="D7" s="65">
        <v>2009.6500000000019</v>
      </c>
      <c r="E7" s="65">
        <v>1808.3050000000007</v>
      </c>
      <c r="F7" s="65">
        <v>1990.7559999999999</v>
      </c>
      <c r="G7" s="65">
        <v>3056.7209999999995</v>
      </c>
      <c r="H7" s="65">
        <v>3705.4309999999996</v>
      </c>
      <c r="I7" s="65">
        <v>3802.0169999999985</v>
      </c>
      <c r="J7" s="65">
        <v>4918.6939999999977</v>
      </c>
      <c r="K7" s="65">
        <v>5011.5330000000004</v>
      </c>
      <c r="L7" s="65">
        <v>4341.1289999999999</v>
      </c>
      <c r="M7" s="65">
        <v>4263.1719999999978</v>
      </c>
      <c r="N7" s="65">
        <v>4718.5799999999981</v>
      </c>
      <c r="O7" s="65">
        <v>3936.6960000000008</v>
      </c>
      <c r="P7" s="65">
        <v>3081.373000000001</v>
      </c>
      <c r="Q7" s="65">
        <v>4328.009</v>
      </c>
      <c r="R7" s="65">
        <v>4953.4380000000019</v>
      </c>
      <c r="S7" s="65">
        <v>5641.7874856197295</v>
      </c>
    </row>
    <row r="8" spans="1:26" ht="15" customHeight="1" x14ac:dyDescent="0.25">
      <c r="A8" s="73" t="s">
        <v>68</v>
      </c>
      <c r="B8" s="64">
        <v>12119.178999999996</v>
      </c>
      <c r="C8" s="64">
        <v>14865.518999999989</v>
      </c>
      <c r="D8" s="64">
        <v>15026.644000000002</v>
      </c>
      <c r="E8" s="64">
        <v>13565.630000000003</v>
      </c>
      <c r="F8" s="64">
        <v>14001.414000000004</v>
      </c>
      <c r="G8" s="64">
        <v>11961.196999999996</v>
      </c>
      <c r="H8" s="64">
        <v>12153.459000000003</v>
      </c>
      <c r="I8" s="64">
        <v>12936.322999999993</v>
      </c>
      <c r="J8" s="64">
        <v>11388.038999999999</v>
      </c>
      <c r="K8" s="64">
        <v>8477.1929999999993</v>
      </c>
      <c r="L8" s="64">
        <v>10434.092000000004</v>
      </c>
      <c r="M8" s="64">
        <v>15941.056</v>
      </c>
      <c r="N8" s="64">
        <v>13449.223999999997</v>
      </c>
      <c r="O8" s="64">
        <v>12250.317999999999</v>
      </c>
      <c r="P8" s="64">
        <v>9993.478000000001</v>
      </c>
      <c r="Q8" s="64">
        <v>10023.547999999997</v>
      </c>
      <c r="R8" s="64">
        <v>10022.283999999994</v>
      </c>
      <c r="S8" s="64">
        <v>9337.231100742747</v>
      </c>
    </row>
    <row r="9" spans="1:26" ht="15" customHeight="1" x14ac:dyDescent="0.25">
      <c r="A9" s="98" t="s">
        <v>69</v>
      </c>
      <c r="B9" s="65">
        <v>14541.154999999995</v>
      </c>
      <c r="C9" s="65">
        <v>14726.349000000004</v>
      </c>
      <c r="D9" s="65">
        <v>15904.275000000001</v>
      </c>
      <c r="E9" s="65">
        <v>16655.822999999997</v>
      </c>
      <c r="F9" s="65">
        <v>17977.619999999995</v>
      </c>
      <c r="G9" s="65">
        <v>17763.635999999999</v>
      </c>
      <c r="H9" s="65">
        <v>16340.092000000001</v>
      </c>
      <c r="I9" s="65">
        <v>16755.636999999999</v>
      </c>
      <c r="J9" s="65">
        <v>15304.749999999996</v>
      </c>
      <c r="K9" s="65">
        <v>17864.093000000001</v>
      </c>
      <c r="L9" s="65">
        <v>19635.815999999992</v>
      </c>
      <c r="M9" s="65">
        <v>21521.888999999996</v>
      </c>
      <c r="N9" s="65">
        <v>23636.420999999995</v>
      </c>
      <c r="O9" s="65">
        <v>17743.848999999998</v>
      </c>
      <c r="P9" s="65">
        <v>20569.23</v>
      </c>
      <c r="Q9" s="65">
        <v>28872.523999999998</v>
      </c>
      <c r="R9" s="65">
        <v>28904.175000000007</v>
      </c>
      <c r="S9" s="65">
        <v>30024.718016539751</v>
      </c>
    </row>
    <row r="10" spans="1:26" ht="15" customHeight="1" x14ac:dyDescent="0.25">
      <c r="A10" s="100" t="s">
        <v>120</v>
      </c>
      <c r="B10" s="64">
        <v>13248.047000000002</v>
      </c>
      <c r="C10" s="64">
        <v>15146.262000000004</v>
      </c>
      <c r="D10" s="64">
        <v>13796.352000000006</v>
      </c>
      <c r="E10" s="64">
        <v>14549.81</v>
      </c>
      <c r="F10" s="64">
        <v>13682.846999999989</v>
      </c>
      <c r="G10" s="64">
        <v>12901.475</v>
      </c>
      <c r="H10" s="64">
        <v>14377.688000000004</v>
      </c>
      <c r="I10" s="64">
        <v>12682.936000000009</v>
      </c>
      <c r="J10" s="64">
        <v>14639.397999999986</v>
      </c>
      <c r="K10" s="64">
        <v>18541.433000000001</v>
      </c>
      <c r="L10" s="64">
        <v>21996.581999999999</v>
      </c>
      <c r="M10" s="64">
        <v>19175.712999999992</v>
      </c>
      <c r="N10" s="64">
        <v>22537.073000000011</v>
      </c>
      <c r="O10" s="64">
        <v>12864.474999999999</v>
      </c>
      <c r="P10" s="64">
        <v>18729.569000000003</v>
      </c>
      <c r="Q10" s="64">
        <v>22094.839</v>
      </c>
      <c r="R10" s="64">
        <v>24609.304999999997</v>
      </c>
      <c r="S10" s="64">
        <v>28974.283383472623</v>
      </c>
    </row>
    <row r="11" spans="1:26" ht="15" customHeight="1" x14ac:dyDescent="0.25">
      <c r="A11" s="98" t="s">
        <v>70</v>
      </c>
      <c r="B11" s="65">
        <v>8560.3670000000038</v>
      </c>
      <c r="C11" s="65">
        <v>9626.663999999997</v>
      </c>
      <c r="D11" s="65">
        <v>9729.3649999999998</v>
      </c>
      <c r="E11" s="65">
        <v>10040.016999999998</v>
      </c>
      <c r="F11" s="65">
        <v>12385.539000000002</v>
      </c>
      <c r="G11" s="65">
        <v>14799.127999999999</v>
      </c>
      <c r="H11" s="65">
        <v>15344.950999999999</v>
      </c>
      <c r="I11" s="65">
        <v>14008.884000000002</v>
      </c>
      <c r="J11" s="65">
        <v>12619.694999999998</v>
      </c>
      <c r="K11" s="65">
        <v>11260.763999999997</v>
      </c>
      <c r="L11" s="65">
        <v>15061.659999999993</v>
      </c>
      <c r="M11" s="65">
        <v>15174.386999999993</v>
      </c>
      <c r="N11" s="65">
        <v>17141.282000000007</v>
      </c>
      <c r="O11" s="65">
        <v>4970.7489999999998</v>
      </c>
      <c r="P11" s="65">
        <v>3609.3870000000011</v>
      </c>
      <c r="Q11" s="65">
        <v>13529.343000000001</v>
      </c>
      <c r="R11" s="65">
        <v>18322.346999999998</v>
      </c>
      <c r="S11" s="65">
        <v>23189.679056263249</v>
      </c>
    </row>
    <row r="12" spans="1:26" ht="15" customHeight="1" x14ac:dyDescent="0.25">
      <c r="A12" s="100" t="s">
        <v>121</v>
      </c>
      <c r="B12" s="64">
        <v>6870.5639999999985</v>
      </c>
      <c r="C12" s="64">
        <v>7117.0709999999954</v>
      </c>
      <c r="D12" s="64">
        <v>7409.3019999999979</v>
      </c>
      <c r="E12" s="64">
        <v>6627.8620000000001</v>
      </c>
      <c r="F12" s="64">
        <v>6710.4509999999991</v>
      </c>
      <c r="G12" s="64">
        <v>6856.6540000000005</v>
      </c>
      <c r="H12" s="64">
        <v>6663.5140000000038</v>
      </c>
      <c r="I12" s="64">
        <v>6616.6130000000003</v>
      </c>
      <c r="J12" s="64">
        <v>6503.0270000000028</v>
      </c>
      <c r="K12" s="64">
        <v>5299.3700000000026</v>
      </c>
      <c r="L12" s="64">
        <v>5150.4430000000002</v>
      </c>
      <c r="M12" s="64">
        <v>5738.2759999999989</v>
      </c>
      <c r="N12" s="64">
        <v>5458.8979999999992</v>
      </c>
      <c r="O12" s="64">
        <v>5216.8649999999989</v>
      </c>
      <c r="P12" s="64">
        <v>5826.6639999999989</v>
      </c>
      <c r="Q12" s="64">
        <v>6691.192</v>
      </c>
      <c r="R12" s="64">
        <v>7042.8459999999995</v>
      </c>
      <c r="S12" s="64">
        <v>7046.5327631122354</v>
      </c>
      <c r="T12" s="101"/>
      <c r="U12" s="101"/>
    </row>
    <row r="13" spans="1:26" ht="15" customHeight="1" x14ac:dyDescent="0.25">
      <c r="A13" s="98" t="s">
        <v>72</v>
      </c>
      <c r="B13" s="65">
        <v>9618.8770000000004</v>
      </c>
      <c r="C13" s="65">
        <v>12063.088999999998</v>
      </c>
      <c r="D13" s="65">
        <v>10111.99</v>
      </c>
      <c r="E13" s="65">
        <v>9980.9030000000002</v>
      </c>
      <c r="F13" s="65">
        <v>9961.5229999999956</v>
      </c>
      <c r="G13" s="65">
        <v>10200.721</v>
      </c>
      <c r="H13" s="65">
        <v>10268.475</v>
      </c>
      <c r="I13" s="65">
        <v>11185.089</v>
      </c>
      <c r="J13" s="65">
        <v>11517.222999999996</v>
      </c>
      <c r="K13" s="65">
        <v>13188.686999999996</v>
      </c>
      <c r="L13" s="65">
        <v>13257.640000000003</v>
      </c>
      <c r="M13" s="65">
        <v>14475.338</v>
      </c>
      <c r="N13" s="65">
        <v>15818.884000000004</v>
      </c>
      <c r="O13" s="65">
        <v>14629.156000000004</v>
      </c>
      <c r="P13" s="65">
        <v>13490.208999999999</v>
      </c>
      <c r="Q13" s="65">
        <v>14171.090999999997</v>
      </c>
      <c r="R13" s="65">
        <v>15972.535</v>
      </c>
      <c r="S13" s="65">
        <v>16689.35513951434</v>
      </c>
    </row>
    <row r="14" spans="1:26" ht="15" customHeight="1" x14ac:dyDescent="0.25">
      <c r="A14" s="73" t="s">
        <v>73</v>
      </c>
      <c r="B14" s="64">
        <v>12970.084000000001</v>
      </c>
      <c r="C14" s="64">
        <v>14175.618</v>
      </c>
      <c r="D14" s="64">
        <v>14119.714999999998</v>
      </c>
      <c r="E14" s="64">
        <v>15159.441999999995</v>
      </c>
      <c r="F14" s="64">
        <v>15479.516999999996</v>
      </c>
      <c r="G14" s="64">
        <v>16099.203999999998</v>
      </c>
      <c r="H14" s="64">
        <v>16117.112999999999</v>
      </c>
      <c r="I14" s="64">
        <v>15939.882</v>
      </c>
      <c r="J14" s="64">
        <v>16334.932999999997</v>
      </c>
      <c r="K14" s="64">
        <v>19129.182999999997</v>
      </c>
      <c r="L14" s="64">
        <v>17269.211999999996</v>
      </c>
      <c r="M14" s="64">
        <v>16473.276000000002</v>
      </c>
      <c r="N14" s="64">
        <v>18095.61</v>
      </c>
      <c r="O14" s="64">
        <v>16507.781999999999</v>
      </c>
      <c r="P14" s="64">
        <v>17888.032999999996</v>
      </c>
      <c r="Q14" s="64">
        <v>20337.780999999999</v>
      </c>
      <c r="R14" s="64">
        <v>21974.330999999998</v>
      </c>
      <c r="S14" s="64">
        <v>23053.249170220319</v>
      </c>
    </row>
    <row r="15" spans="1:26" ht="15" customHeight="1" x14ac:dyDescent="0.25">
      <c r="A15" s="98" t="s">
        <v>74</v>
      </c>
      <c r="B15" s="65">
        <v>2580.5460000000003</v>
      </c>
      <c r="C15" s="65">
        <v>3009.2049999999995</v>
      </c>
      <c r="D15" s="65">
        <v>2968.7680000000009</v>
      </c>
      <c r="E15" s="65">
        <v>3606.3789999999995</v>
      </c>
      <c r="F15" s="65">
        <v>4499.8270000000002</v>
      </c>
      <c r="G15" s="65">
        <v>4680.5509999999986</v>
      </c>
      <c r="H15" s="65">
        <v>4958.6530000000002</v>
      </c>
      <c r="I15" s="65">
        <v>4424.5339999999978</v>
      </c>
      <c r="J15" s="65">
        <v>5721.4780000000001</v>
      </c>
      <c r="K15" s="65">
        <v>6159.5669999999991</v>
      </c>
      <c r="L15" s="65">
        <v>6165.8940000000002</v>
      </c>
      <c r="M15" s="65">
        <v>7202.0880000000016</v>
      </c>
      <c r="N15" s="65">
        <v>7652.7160000000013</v>
      </c>
      <c r="O15" s="65">
        <v>4416.5699999999988</v>
      </c>
      <c r="P15" s="65">
        <v>6142.5119999999997</v>
      </c>
      <c r="Q15" s="65">
        <v>8712.7769999999982</v>
      </c>
      <c r="R15" s="65">
        <v>10473.382</v>
      </c>
      <c r="S15" s="65">
        <v>10783.70121016435</v>
      </c>
      <c r="T15" s="101"/>
    </row>
    <row r="16" spans="1:26" ht="15" customHeight="1" x14ac:dyDescent="0.25">
      <c r="A16" s="73" t="s">
        <v>75</v>
      </c>
      <c r="B16" s="64">
        <v>11481.821</v>
      </c>
      <c r="C16" s="64">
        <v>11852.578999999998</v>
      </c>
      <c r="D16" s="64">
        <v>13709.563</v>
      </c>
      <c r="E16" s="64">
        <v>13973.169999999996</v>
      </c>
      <c r="F16" s="64">
        <v>15736.195</v>
      </c>
      <c r="G16" s="64">
        <v>15948.225</v>
      </c>
      <c r="H16" s="64">
        <v>16174.460999999999</v>
      </c>
      <c r="I16" s="64">
        <v>17334.573</v>
      </c>
      <c r="J16" s="64">
        <v>18244.603999999999</v>
      </c>
      <c r="K16" s="64">
        <v>19523.989000000001</v>
      </c>
      <c r="L16" s="64">
        <v>19662.050999999999</v>
      </c>
      <c r="M16" s="64">
        <v>20773.846999999998</v>
      </c>
      <c r="N16" s="64">
        <v>24682.268</v>
      </c>
      <c r="O16" s="64">
        <v>23199.147000000001</v>
      </c>
      <c r="P16" s="64">
        <v>23773.600999999999</v>
      </c>
      <c r="Q16" s="64">
        <v>24423.319999999996</v>
      </c>
      <c r="R16" s="64">
        <v>27033.446000000004</v>
      </c>
      <c r="S16" s="64">
        <v>28145.169641501583</v>
      </c>
    </row>
    <row r="17" spans="1:20" ht="15" customHeight="1" x14ac:dyDescent="0.25">
      <c r="A17" s="98" t="s">
        <v>76</v>
      </c>
      <c r="B17" s="65">
        <v>5764.3919999999998</v>
      </c>
      <c r="C17" s="65">
        <v>6396.4610000000002</v>
      </c>
      <c r="D17" s="65">
        <v>6592.4529999999995</v>
      </c>
      <c r="E17" s="65">
        <v>7066.3310000000019</v>
      </c>
      <c r="F17" s="65">
        <v>7534.2460000000001</v>
      </c>
      <c r="G17" s="65">
        <v>8062.0069999999996</v>
      </c>
      <c r="H17" s="65">
        <v>8184.1239999999998</v>
      </c>
      <c r="I17" s="65">
        <v>8578.35</v>
      </c>
      <c r="J17" s="65">
        <v>8717.3349999999991</v>
      </c>
      <c r="K17" s="65">
        <v>9363.1520000000019</v>
      </c>
      <c r="L17" s="65">
        <v>9502.3970000000008</v>
      </c>
      <c r="M17" s="65">
        <v>9983.5789999999997</v>
      </c>
      <c r="N17" s="65">
        <v>10230.906999999999</v>
      </c>
      <c r="O17" s="65">
        <v>9681.6990000000005</v>
      </c>
      <c r="P17" s="65">
        <v>11572.928</v>
      </c>
      <c r="Q17" s="65">
        <v>11570.936000000002</v>
      </c>
      <c r="R17" s="65">
        <v>10598.260000000002</v>
      </c>
      <c r="S17" s="65">
        <v>11018.356902234107</v>
      </c>
      <c r="T17" s="101"/>
    </row>
    <row r="18" spans="1:20" ht="15" customHeight="1" x14ac:dyDescent="0.25">
      <c r="A18" s="73" t="s">
        <v>118</v>
      </c>
      <c r="B18" s="64">
        <v>1662.6030000000005</v>
      </c>
      <c r="C18" s="64">
        <v>1842.0430000000006</v>
      </c>
      <c r="D18" s="64">
        <v>2038.8030000000006</v>
      </c>
      <c r="E18" s="64">
        <v>2283.7579999999998</v>
      </c>
      <c r="F18" s="64">
        <v>2615.8249999999989</v>
      </c>
      <c r="G18" s="64">
        <v>2337.1909999999998</v>
      </c>
      <c r="H18" s="64">
        <v>2974.6339999999996</v>
      </c>
      <c r="I18" s="64">
        <v>3206.5770000000002</v>
      </c>
      <c r="J18" s="64">
        <v>3201.4630000000002</v>
      </c>
      <c r="K18" s="64">
        <v>3543.6009999999992</v>
      </c>
      <c r="L18" s="64">
        <v>4268.4840000000004</v>
      </c>
      <c r="M18" s="64">
        <v>4136.9000000000005</v>
      </c>
      <c r="N18" s="64">
        <v>4423.3070000000007</v>
      </c>
      <c r="O18" s="64">
        <v>4528.634</v>
      </c>
      <c r="P18" s="64">
        <v>5725.3770000000004</v>
      </c>
      <c r="Q18" s="64">
        <v>5966.6540000000005</v>
      </c>
      <c r="R18" s="64">
        <v>5257.8520000000017</v>
      </c>
      <c r="S18" s="64">
        <v>6022.0769495451432</v>
      </c>
    </row>
    <row r="19" spans="1:20" ht="15" customHeight="1" x14ac:dyDescent="0.25">
      <c r="A19" s="98" t="s">
        <v>113</v>
      </c>
      <c r="B19" s="65">
        <v>2223.1990000000005</v>
      </c>
      <c r="C19" s="65">
        <v>2192.8290000000002</v>
      </c>
      <c r="D19" s="65">
        <v>2519.0940000000001</v>
      </c>
      <c r="E19" s="65">
        <v>2538.7869999999998</v>
      </c>
      <c r="F19" s="65">
        <v>2542.404</v>
      </c>
      <c r="G19" s="65">
        <v>3745.9759999999997</v>
      </c>
      <c r="H19" s="65">
        <v>3277.6260000000007</v>
      </c>
      <c r="I19" s="65">
        <v>3798.1940000000004</v>
      </c>
      <c r="J19" s="65">
        <v>3981.5410000000002</v>
      </c>
      <c r="K19" s="65">
        <v>3888.8389999999986</v>
      </c>
      <c r="L19" s="65">
        <v>3969.1310000000012</v>
      </c>
      <c r="M19" s="65">
        <v>4239.2929999999997</v>
      </c>
      <c r="N19" s="65">
        <v>5216.085</v>
      </c>
      <c r="O19" s="65">
        <v>2582.9</v>
      </c>
      <c r="P19" s="65">
        <v>3767.5439999999994</v>
      </c>
      <c r="Q19" s="65">
        <v>6225.4690000000001</v>
      </c>
      <c r="R19" s="65">
        <v>5454.6540000000005</v>
      </c>
      <c r="S19" s="65">
        <v>5955.7326911180489</v>
      </c>
      <c r="T19" s="101"/>
    </row>
    <row r="20" spans="1:20" s="67" customFormat="1" ht="15" customHeight="1" x14ac:dyDescent="0.25">
      <c r="A20" s="102" t="s">
        <v>78</v>
      </c>
      <c r="B20" s="66">
        <v>116259.78600000002</v>
      </c>
      <c r="C20" s="66">
        <v>128851.21099999997</v>
      </c>
      <c r="D20" s="66">
        <v>131508.94899999999</v>
      </c>
      <c r="E20" s="66">
        <v>134045.81499999997</v>
      </c>
      <c r="F20" s="66">
        <v>141529.13699999999</v>
      </c>
      <c r="G20" s="66">
        <v>146087.726</v>
      </c>
      <c r="H20" s="66">
        <v>149068.01</v>
      </c>
      <c r="I20" s="66">
        <v>150460.348</v>
      </c>
      <c r="J20" s="66">
        <v>153348.76499999996</v>
      </c>
      <c r="K20" s="66">
        <v>162762.878</v>
      </c>
      <c r="L20" s="66">
        <v>170885.7</v>
      </c>
      <c r="M20" s="66">
        <v>178343.95499999999</v>
      </c>
      <c r="N20" s="66">
        <v>194207.152</v>
      </c>
      <c r="O20" s="66">
        <v>153153.80300000001</v>
      </c>
      <c r="P20" s="66">
        <v>166461.853</v>
      </c>
      <c r="Q20" s="66">
        <v>200374.04399999999</v>
      </c>
      <c r="R20" s="66">
        <v>216011.71400000004</v>
      </c>
      <c r="S20" s="66">
        <v>234189.2213373144</v>
      </c>
    </row>
    <row r="21" spans="1:20" ht="15" customHeight="1" x14ac:dyDescent="0.25">
      <c r="A21" s="73" t="s">
        <v>79</v>
      </c>
      <c r="B21" s="64">
        <v>16724.514999999999</v>
      </c>
      <c r="C21" s="64">
        <v>18778.777999999998</v>
      </c>
      <c r="D21" s="64">
        <v>16743.422999999999</v>
      </c>
      <c r="E21" s="64">
        <v>17917.095000000001</v>
      </c>
      <c r="F21" s="64">
        <v>20736.208999999995</v>
      </c>
      <c r="G21" s="64">
        <v>19047.442999999999</v>
      </c>
      <c r="H21" s="64">
        <v>19478.691999999999</v>
      </c>
      <c r="I21" s="64">
        <v>19090.299000000003</v>
      </c>
      <c r="J21" s="64">
        <v>20562.048999999999</v>
      </c>
      <c r="K21" s="64">
        <v>21639.197000000004</v>
      </c>
      <c r="L21" s="64">
        <v>24409.475999999999</v>
      </c>
      <c r="M21" s="64">
        <v>27642.281999999999</v>
      </c>
      <c r="N21" s="64">
        <v>27621.437000000002</v>
      </c>
      <c r="O21" s="64">
        <v>23165.994000000002</v>
      </c>
      <c r="P21" s="64">
        <v>24807.001</v>
      </c>
      <c r="Q21" s="64">
        <v>35253.616000000002</v>
      </c>
      <c r="R21" s="64">
        <v>38961.040000000001</v>
      </c>
      <c r="S21" s="64">
        <v>43590.469168157906</v>
      </c>
    </row>
    <row r="22" spans="1:20" ht="15" customHeight="1" x14ac:dyDescent="0.25">
      <c r="A22" s="74" t="s">
        <v>80</v>
      </c>
      <c r="B22" s="103">
        <v>132984.30100000001</v>
      </c>
      <c r="C22" s="103">
        <v>147629.98899999994</v>
      </c>
      <c r="D22" s="103">
        <v>148252.372</v>
      </c>
      <c r="E22" s="103">
        <v>151962.91</v>
      </c>
      <c r="F22" s="103">
        <v>162265.34600000002</v>
      </c>
      <c r="G22" s="103">
        <v>165135.16899999999</v>
      </c>
      <c r="H22" s="103">
        <v>168546.70199999999</v>
      </c>
      <c r="I22" s="103">
        <v>169550.647</v>
      </c>
      <c r="J22" s="103">
        <v>173910.81399999998</v>
      </c>
      <c r="K22" s="103">
        <v>184402.07500000001</v>
      </c>
      <c r="L22" s="103">
        <v>195295.17600000001</v>
      </c>
      <c r="M22" s="103">
        <v>205986.23699999999</v>
      </c>
      <c r="N22" s="103">
        <v>221828.58900000001</v>
      </c>
      <c r="O22" s="103">
        <v>176319.79700000002</v>
      </c>
      <c r="P22" s="103">
        <v>191268.85399999999</v>
      </c>
      <c r="Q22" s="103">
        <v>235627.66</v>
      </c>
      <c r="R22" s="103">
        <v>254972.75399999999</v>
      </c>
      <c r="S22" s="103">
        <v>277779.6905054723</v>
      </c>
    </row>
    <row r="23" spans="1:20" ht="15" customHeight="1" x14ac:dyDescent="0.25">
      <c r="B23" s="63"/>
      <c r="C23" s="63"/>
      <c r="D23" s="6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20" ht="15" customHeight="1" x14ac:dyDescent="0.25">
      <c r="A24" s="34" t="s">
        <v>122</v>
      </c>
      <c r="B24" s="63"/>
      <c r="C24" s="63"/>
      <c r="D24" s="6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20" ht="15" customHeight="1" x14ac:dyDescent="0.25">
      <c r="A25" s="32" t="s">
        <v>116</v>
      </c>
      <c r="B25" s="63"/>
      <c r="C25" s="63"/>
      <c r="D25" s="63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1:20" ht="15" customHeight="1" x14ac:dyDescent="0.25">
      <c r="A26" s="86" t="s">
        <v>145</v>
      </c>
    </row>
  </sheetData>
  <pageMargins left="0.7" right="0.7" top="0.75" bottom="0.75" header="0.3" footer="0.3"/>
  <pageSetup paperSize="9" scale="45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S28"/>
  <sheetViews>
    <sheetView showGridLines="0" view="pageLayout" zoomScaleNormal="100" workbookViewId="0">
      <selection activeCell="I18" sqref="I18"/>
    </sheetView>
  </sheetViews>
  <sheetFormatPr defaultColWidth="9.140625" defaultRowHeight="15" customHeight="1" x14ac:dyDescent="0.25"/>
  <cols>
    <col min="1" max="1" width="54.7109375" style="34" customWidth="1"/>
    <col min="2" max="18" width="9" style="34" bestFit="1" customWidth="1"/>
    <col min="19" max="19" width="9" style="34" customWidth="1"/>
    <col min="20" max="16384" width="9.140625" style="34"/>
  </cols>
  <sheetData>
    <row r="1" spans="1:19" ht="15" customHeight="1" thickBot="1" x14ac:dyDescent="0.3">
      <c r="A1" s="67" t="s">
        <v>147</v>
      </c>
    </row>
    <row r="2" spans="1:19" ht="15" customHeight="1" thickBot="1" x14ac:dyDescent="0.3">
      <c r="A2" s="114" t="s">
        <v>114</v>
      </c>
      <c r="B2" s="115" t="s">
        <v>100</v>
      </c>
      <c r="C2" s="115" t="s">
        <v>101</v>
      </c>
      <c r="D2" s="115" t="s">
        <v>102</v>
      </c>
      <c r="E2" s="115" t="s">
        <v>103</v>
      </c>
      <c r="F2" s="115" t="s">
        <v>104</v>
      </c>
      <c r="G2" s="115" t="s">
        <v>105</v>
      </c>
      <c r="H2" s="115" t="s">
        <v>106</v>
      </c>
      <c r="I2" s="115" t="s">
        <v>107</v>
      </c>
      <c r="J2" s="115" t="s">
        <v>108</v>
      </c>
      <c r="K2" s="115" t="s">
        <v>109</v>
      </c>
      <c r="L2" s="115" t="s">
        <v>110</v>
      </c>
      <c r="M2" s="115" t="s">
        <v>111</v>
      </c>
      <c r="N2" s="115" t="s">
        <v>124</v>
      </c>
      <c r="O2" s="115" t="s">
        <v>126</v>
      </c>
      <c r="P2" s="115" t="s">
        <v>130</v>
      </c>
      <c r="Q2" s="115" t="s">
        <v>133</v>
      </c>
      <c r="R2" s="130" t="s">
        <v>148</v>
      </c>
      <c r="S2" s="130" t="s">
        <v>146</v>
      </c>
    </row>
    <row r="3" spans="1:19" ht="15" customHeight="1" x14ac:dyDescent="0.25">
      <c r="A3" s="98" t="s">
        <v>65</v>
      </c>
      <c r="B3" s="65">
        <v>6382.96384054586</v>
      </c>
      <c r="C3" s="65">
        <v>6634.7126270245199</v>
      </c>
      <c r="D3" s="65">
        <v>7365.6984753972947</v>
      </c>
      <c r="E3" s="65">
        <v>7046.2338530713387</v>
      </c>
      <c r="F3" s="65">
        <v>7600.3347899095688</v>
      </c>
      <c r="G3" s="65">
        <v>8198.6434355612073</v>
      </c>
      <c r="H3" s="65">
        <v>7932.7983264859495</v>
      </c>
      <c r="I3" s="65">
        <v>8031.3859811094089</v>
      </c>
      <c r="J3" s="65">
        <v>8609.8910000000014</v>
      </c>
      <c r="K3" s="65">
        <v>9387.4760000000042</v>
      </c>
      <c r="L3" s="65">
        <v>7934.2075041448079</v>
      </c>
      <c r="M3" s="65">
        <v>6539.2166230104922</v>
      </c>
      <c r="N3" s="65">
        <v>6411.2439509569431</v>
      </c>
      <c r="O3" s="65">
        <v>7717.6755199078734</v>
      </c>
      <c r="P3" s="65">
        <v>7223.3661900977713</v>
      </c>
      <c r="Q3" s="65">
        <v>6669.6824988566914</v>
      </c>
      <c r="R3" s="65">
        <v>6414.2307230929327</v>
      </c>
      <c r="S3" s="65">
        <v>7094.0602678556197</v>
      </c>
    </row>
    <row r="4" spans="1:19" ht="15" customHeight="1" x14ac:dyDescent="0.25">
      <c r="A4" s="73" t="s">
        <v>117</v>
      </c>
      <c r="B4" s="64">
        <v>1743.7726769434767</v>
      </c>
      <c r="C4" s="64">
        <v>1368.000601778805</v>
      </c>
      <c r="D4" s="64">
        <v>1915.3627592836335</v>
      </c>
      <c r="E4" s="64">
        <v>1987.0751208238999</v>
      </c>
      <c r="F4" s="64">
        <v>1335.6191821246132</v>
      </c>
      <c r="G4" s="64">
        <v>1769.9045187836814</v>
      </c>
      <c r="H4" s="64">
        <v>2150.6833883942895</v>
      </c>
      <c r="I4" s="64">
        <v>2160.2143836329169</v>
      </c>
      <c r="J4" s="64">
        <v>2534.8119999999981</v>
      </c>
      <c r="K4" s="64">
        <v>2511.3239999999978</v>
      </c>
      <c r="L4" s="64">
        <v>2476.2235678167781</v>
      </c>
      <c r="M4" s="64">
        <v>2485.2037524381608</v>
      </c>
      <c r="N4" s="64">
        <v>2571.1033009200373</v>
      </c>
      <c r="O4" s="64">
        <v>2505.6078254475874</v>
      </c>
      <c r="P4" s="64">
        <v>2287.9749760358677</v>
      </c>
      <c r="Q4" s="64">
        <v>2209.253747921638</v>
      </c>
      <c r="R4" s="64">
        <v>2220.9402925921854</v>
      </c>
      <c r="S4" s="64">
        <v>2168.9345394553084</v>
      </c>
    </row>
    <row r="5" spans="1:19" ht="15" customHeight="1" x14ac:dyDescent="0.25">
      <c r="A5" s="98" t="s">
        <v>66</v>
      </c>
      <c r="B5" s="65">
        <v>1175.1475045598343</v>
      </c>
      <c r="C5" s="65">
        <v>1560.196531417683</v>
      </c>
      <c r="D5" s="65">
        <v>1071.6955002478167</v>
      </c>
      <c r="E5" s="65">
        <v>1022.9545118297046</v>
      </c>
      <c r="F5" s="65">
        <v>876.93230848293251</v>
      </c>
      <c r="G5" s="65">
        <v>571.83256830036817</v>
      </c>
      <c r="H5" s="65">
        <v>685.75625325866815</v>
      </c>
      <c r="I5" s="65">
        <v>731.31302093330464</v>
      </c>
      <c r="J5" s="65">
        <v>517.33100000000002</v>
      </c>
      <c r="K5" s="65">
        <v>470.50700000000023</v>
      </c>
      <c r="L5" s="65">
        <v>510.31725703656963</v>
      </c>
      <c r="M5" s="65">
        <v>524.53848658480251</v>
      </c>
      <c r="N5" s="65">
        <v>587.22523563260233</v>
      </c>
      <c r="O5" s="65">
        <v>482.35059225600048</v>
      </c>
      <c r="P5" s="65">
        <v>522.42649910174021</v>
      </c>
      <c r="Q5" s="65">
        <v>495.06948747564314</v>
      </c>
      <c r="R5" s="65">
        <v>358.4083288031988</v>
      </c>
      <c r="S5" s="65">
        <v>358.37223431226215</v>
      </c>
    </row>
    <row r="6" spans="1:19" ht="15" customHeight="1" x14ac:dyDescent="0.25">
      <c r="A6" s="73" t="s">
        <v>119</v>
      </c>
      <c r="B6" s="64">
        <v>6710.0141072367851</v>
      </c>
      <c r="C6" s="64">
        <v>7505.3585889527722</v>
      </c>
      <c r="D6" s="64">
        <v>7447.849019522414</v>
      </c>
      <c r="E6" s="64">
        <v>8169.5957191158195</v>
      </c>
      <c r="F6" s="64">
        <v>8517.2714777046131</v>
      </c>
      <c r="G6" s="64">
        <v>8317.8769184036319</v>
      </c>
      <c r="H6" s="64">
        <v>8683.8543475715214</v>
      </c>
      <c r="I6" s="64">
        <v>8852.1272489046351</v>
      </c>
      <c r="J6" s="64">
        <v>8594.550999999994</v>
      </c>
      <c r="K6" s="64">
        <v>9244.6579999999922</v>
      </c>
      <c r="L6" s="64">
        <v>9393.6297372747158</v>
      </c>
      <c r="M6" s="64">
        <v>10017.238374455615</v>
      </c>
      <c r="N6" s="64">
        <v>10288.102903872123</v>
      </c>
      <c r="O6" s="64">
        <v>8264.7678653273197</v>
      </c>
      <c r="P6" s="64">
        <v>9444.9132914054062</v>
      </c>
      <c r="Q6" s="64">
        <v>9665.8268340332997</v>
      </c>
      <c r="R6" s="64">
        <v>10660.193445253051</v>
      </c>
      <c r="S6" s="64">
        <v>11483.857023976805</v>
      </c>
    </row>
    <row r="7" spans="1:19" ht="15" customHeight="1" x14ac:dyDescent="0.25">
      <c r="A7" s="98" t="s">
        <v>67</v>
      </c>
      <c r="B7" s="65">
        <v>1146.713654538285</v>
      </c>
      <c r="C7" s="65">
        <v>1606.3282259234236</v>
      </c>
      <c r="D7" s="65">
        <v>1818.0003923770757</v>
      </c>
      <c r="E7" s="65">
        <v>2034.4153979093703</v>
      </c>
      <c r="F7" s="65">
        <v>1958.4774502024925</v>
      </c>
      <c r="G7" s="65">
        <v>3121.1233588266082</v>
      </c>
      <c r="H7" s="65">
        <v>3469.8256037821657</v>
      </c>
      <c r="I7" s="65">
        <v>3534.7304832008699</v>
      </c>
      <c r="J7" s="65">
        <v>4918.6939999999995</v>
      </c>
      <c r="K7" s="65">
        <v>4268.3649999999989</v>
      </c>
      <c r="L7" s="65">
        <v>4363.9002850485058</v>
      </c>
      <c r="M7" s="65">
        <v>4538.3355061541324</v>
      </c>
      <c r="N7" s="65">
        <v>3985.2046686029717</v>
      </c>
      <c r="O7" s="65">
        <v>3414.0864231576556</v>
      </c>
      <c r="P7" s="65">
        <v>3851.7008178932897</v>
      </c>
      <c r="Q7" s="65">
        <v>5551.426507824317</v>
      </c>
      <c r="R7" s="65">
        <v>5312.06406576884</v>
      </c>
      <c r="S7" s="65">
        <v>5369.2148993373567</v>
      </c>
    </row>
    <row r="8" spans="1:19" ht="15" customHeight="1" x14ac:dyDescent="0.25">
      <c r="A8" s="73" t="s">
        <v>68</v>
      </c>
      <c r="B8" s="64">
        <v>14319.871324080634</v>
      </c>
      <c r="C8" s="64">
        <v>17057.404138826958</v>
      </c>
      <c r="D8" s="64">
        <v>15752.252485106479</v>
      </c>
      <c r="E8" s="64">
        <v>14025.24496979891</v>
      </c>
      <c r="F8" s="64">
        <v>14113.20548409428</v>
      </c>
      <c r="G8" s="64">
        <v>12274.17340893829</v>
      </c>
      <c r="H8" s="64">
        <v>12339.223096404015</v>
      </c>
      <c r="I8" s="64">
        <v>13247.542633013478</v>
      </c>
      <c r="J8" s="64">
        <v>11388.038999999995</v>
      </c>
      <c r="K8" s="64">
        <v>8130.5769999999884</v>
      </c>
      <c r="L8" s="64">
        <v>8927.0715082234074</v>
      </c>
      <c r="M8" s="64">
        <v>8918.922226415687</v>
      </c>
      <c r="N8" s="64">
        <v>10078.750106121306</v>
      </c>
      <c r="O8" s="64">
        <v>8333.1739839643251</v>
      </c>
      <c r="P8" s="64">
        <v>6751.9425479040674</v>
      </c>
      <c r="Q8" s="64">
        <v>6403.3135862349081</v>
      </c>
      <c r="R8" s="64">
        <v>6273.3148371348525</v>
      </c>
      <c r="S8" s="64">
        <v>6249.7135193506292</v>
      </c>
    </row>
    <row r="9" spans="1:19" ht="15" customHeight="1" x14ac:dyDescent="0.25">
      <c r="A9" s="98" t="s">
        <v>69</v>
      </c>
      <c r="B9" s="65">
        <v>17094.005141224839</v>
      </c>
      <c r="C9" s="65">
        <v>16508.388001379171</v>
      </c>
      <c r="D9" s="65">
        <v>17435.519518942725</v>
      </c>
      <c r="E9" s="65">
        <v>17873.746006632493</v>
      </c>
      <c r="F9" s="65">
        <v>18264.87571526385</v>
      </c>
      <c r="G9" s="65">
        <v>17868.238718021537</v>
      </c>
      <c r="H9" s="65">
        <v>16435.877511299372</v>
      </c>
      <c r="I9" s="65">
        <v>16829.05488244769</v>
      </c>
      <c r="J9" s="65">
        <v>15304.750000000002</v>
      </c>
      <c r="K9" s="65">
        <v>17726.642000000007</v>
      </c>
      <c r="L9" s="65">
        <v>19513.667543264033</v>
      </c>
      <c r="M9" s="65">
        <v>21452.654192542235</v>
      </c>
      <c r="N9" s="65">
        <v>23552.807304127717</v>
      </c>
      <c r="O9" s="65">
        <v>17177.028651292509</v>
      </c>
      <c r="P9" s="65">
        <v>18709.619093630859</v>
      </c>
      <c r="Q9" s="65">
        <v>24106.975949037245</v>
      </c>
      <c r="R9" s="65">
        <v>23428.338317545593</v>
      </c>
      <c r="S9" s="65">
        <v>24252.727155769659</v>
      </c>
    </row>
    <row r="10" spans="1:19" ht="15" customHeight="1" x14ac:dyDescent="0.25">
      <c r="A10" s="100" t="s">
        <v>120</v>
      </c>
      <c r="B10" s="64">
        <v>15908.948096544646</v>
      </c>
      <c r="C10" s="64">
        <v>17130.092428345401</v>
      </c>
      <c r="D10" s="64">
        <v>15656.906212166328</v>
      </c>
      <c r="E10" s="64">
        <v>17156.258457556258</v>
      </c>
      <c r="F10" s="64">
        <v>15078.094322616089</v>
      </c>
      <c r="G10" s="64">
        <v>14128.515287000078</v>
      </c>
      <c r="H10" s="64">
        <v>15331.09776514823</v>
      </c>
      <c r="I10" s="64">
        <v>13689.870160995257</v>
      </c>
      <c r="J10" s="64">
        <v>14639.39799999999</v>
      </c>
      <c r="K10" s="64">
        <v>20329.955999999998</v>
      </c>
      <c r="L10" s="64">
        <v>23605.469515409313</v>
      </c>
      <c r="M10" s="64">
        <v>24294.925012029104</v>
      </c>
      <c r="N10" s="64">
        <v>24926.211024756165</v>
      </c>
      <c r="O10" s="64">
        <v>15727.024501122085</v>
      </c>
      <c r="P10" s="64">
        <v>23047.627857131261</v>
      </c>
      <c r="Q10" s="64">
        <v>25224.170157755038</v>
      </c>
      <c r="R10" s="64">
        <v>25438.331144772561</v>
      </c>
      <c r="S10" s="64">
        <v>28458.891355126074</v>
      </c>
    </row>
    <row r="11" spans="1:19" ht="15" customHeight="1" x14ac:dyDescent="0.25">
      <c r="A11" s="98" t="s">
        <v>70</v>
      </c>
      <c r="B11" s="65">
        <v>10789.312764683513</v>
      </c>
      <c r="C11" s="65">
        <v>11636.339596557737</v>
      </c>
      <c r="D11" s="65">
        <v>11461.601052439182</v>
      </c>
      <c r="E11" s="65">
        <v>11157.324572336473</v>
      </c>
      <c r="F11" s="65">
        <v>13684.559881081657</v>
      </c>
      <c r="G11" s="65">
        <v>15864.200502419613</v>
      </c>
      <c r="H11" s="65">
        <v>16275.177183587602</v>
      </c>
      <c r="I11" s="65">
        <v>14617.733089322224</v>
      </c>
      <c r="J11" s="65">
        <v>12619.695</v>
      </c>
      <c r="K11" s="65">
        <v>10294.278999999997</v>
      </c>
      <c r="L11" s="65">
        <v>10968.761753226414</v>
      </c>
      <c r="M11" s="65">
        <v>10404.331866564255</v>
      </c>
      <c r="N11" s="65">
        <v>11731.383784210489</v>
      </c>
      <c r="O11" s="65">
        <v>3413.4124210993091</v>
      </c>
      <c r="P11" s="65">
        <v>2559.1860053341443</v>
      </c>
      <c r="Q11" s="65">
        <v>8305.8101673556666</v>
      </c>
      <c r="R11" s="65">
        <v>10651.580017845865</v>
      </c>
      <c r="S11" s="65">
        <v>13544.345215283967</v>
      </c>
    </row>
    <row r="12" spans="1:19" ht="15" customHeight="1" x14ac:dyDescent="0.25">
      <c r="A12" s="100" t="s">
        <v>121</v>
      </c>
      <c r="B12" s="64">
        <v>4969.265608667758</v>
      </c>
      <c r="C12" s="64">
        <v>5193.745869341642</v>
      </c>
      <c r="D12" s="64">
        <v>5581.4945011487771</v>
      </c>
      <c r="E12" s="64">
        <v>5572.6272999234752</v>
      </c>
      <c r="F12" s="64">
        <v>5739.7196354602911</v>
      </c>
      <c r="G12" s="64">
        <v>7225.2534050797321</v>
      </c>
      <c r="H12" s="64">
        <v>6798.5604824017128</v>
      </c>
      <c r="I12" s="64">
        <v>6673.0054597027574</v>
      </c>
      <c r="J12" s="64">
        <v>6503.0270000000028</v>
      </c>
      <c r="K12" s="64">
        <v>4863.6990000000023</v>
      </c>
      <c r="L12" s="64">
        <v>4729.8175710893911</v>
      </c>
      <c r="M12" s="64">
        <v>4376.0677486485265</v>
      </c>
      <c r="N12" s="64">
        <v>4296.9965111342235</v>
      </c>
      <c r="O12" s="64">
        <v>4118.5438470519885</v>
      </c>
      <c r="P12" s="64">
        <v>4440.3527861918974</v>
      </c>
      <c r="Q12" s="64">
        <v>4782.4717099290328</v>
      </c>
      <c r="R12" s="64">
        <v>4525.1398022384019</v>
      </c>
      <c r="S12" s="64">
        <v>4251.8977556870113</v>
      </c>
    </row>
    <row r="13" spans="1:19" ht="15" customHeight="1" x14ac:dyDescent="0.25">
      <c r="A13" s="98" t="s">
        <v>72</v>
      </c>
      <c r="B13" s="65">
        <v>10694.705359205402</v>
      </c>
      <c r="C13" s="65">
        <v>12869.172786405898</v>
      </c>
      <c r="D13" s="65">
        <v>10775.593694048581</v>
      </c>
      <c r="E13" s="65">
        <v>10721.844612974121</v>
      </c>
      <c r="F13" s="65">
        <v>10494.949871092616</v>
      </c>
      <c r="G13" s="65">
        <v>10481.535035157527</v>
      </c>
      <c r="H13" s="65">
        <v>10332.031643726144</v>
      </c>
      <c r="I13" s="65">
        <v>11319.60461773192</v>
      </c>
      <c r="J13" s="65">
        <v>11517.222999999994</v>
      </c>
      <c r="K13" s="65">
        <v>13253.178</v>
      </c>
      <c r="L13" s="65">
        <v>12990.695740811501</v>
      </c>
      <c r="M13" s="65">
        <v>13953.069046403012</v>
      </c>
      <c r="N13" s="65">
        <v>14930.917777404911</v>
      </c>
      <c r="O13" s="65">
        <v>13700.943376755335</v>
      </c>
      <c r="P13" s="65">
        <v>12488.233166452299</v>
      </c>
      <c r="Q13" s="65">
        <v>12278.028631807481</v>
      </c>
      <c r="R13" s="65">
        <v>13104.150712902996</v>
      </c>
      <c r="S13" s="65">
        <v>13616.077260493683</v>
      </c>
    </row>
    <row r="14" spans="1:19" ht="15" customHeight="1" x14ac:dyDescent="0.25">
      <c r="A14" s="73" t="s">
        <v>73</v>
      </c>
      <c r="B14" s="64">
        <v>14896.915903476956</v>
      </c>
      <c r="C14" s="64">
        <v>15574.963533388531</v>
      </c>
      <c r="D14" s="64">
        <v>15137.714533902128</v>
      </c>
      <c r="E14" s="64">
        <v>15620.990464523549</v>
      </c>
      <c r="F14" s="64">
        <v>15874.439029098296</v>
      </c>
      <c r="G14" s="64">
        <v>15861.150437410393</v>
      </c>
      <c r="H14" s="64">
        <v>15888.466462291353</v>
      </c>
      <c r="I14" s="64">
        <v>15937.45941817886</v>
      </c>
      <c r="J14" s="64">
        <v>16334.932999999995</v>
      </c>
      <c r="K14" s="64">
        <v>16877.671999999988</v>
      </c>
      <c r="L14" s="64">
        <v>16951.713706672363</v>
      </c>
      <c r="M14" s="64">
        <v>17335.035259165274</v>
      </c>
      <c r="N14" s="64">
        <v>19060.674221924295</v>
      </c>
      <c r="O14" s="64">
        <v>17035.433938424936</v>
      </c>
      <c r="P14" s="64">
        <v>18061.53002214176</v>
      </c>
      <c r="Q14" s="64">
        <v>20005.454138150406</v>
      </c>
      <c r="R14" s="64">
        <v>21091.539294696926</v>
      </c>
      <c r="S14" s="64">
        <v>22486.032427882765</v>
      </c>
    </row>
    <row r="15" spans="1:19" ht="15" customHeight="1" x14ac:dyDescent="0.25">
      <c r="A15" s="98" t="s">
        <v>74</v>
      </c>
      <c r="B15" s="65">
        <v>2917.4034813248786</v>
      </c>
      <c r="C15" s="65">
        <v>3259.7618277533702</v>
      </c>
      <c r="D15" s="65">
        <v>3255.5360169860519</v>
      </c>
      <c r="E15" s="65">
        <v>4016.4303597255712</v>
      </c>
      <c r="F15" s="65">
        <v>4431.9012271571592</v>
      </c>
      <c r="G15" s="65">
        <v>4515.568890213317</v>
      </c>
      <c r="H15" s="65">
        <v>4750.0942065270392</v>
      </c>
      <c r="I15" s="65">
        <v>4506.2236467380708</v>
      </c>
      <c r="J15" s="65">
        <v>5721.4780000000001</v>
      </c>
      <c r="K15" s="65">
        <v>5913.9129999999977</v>
      </c>
      <c r="L15" s="65">
        <v>6490.3622669244478</v>
      </c>
      <c r="M15" s="65">
        <v>6558.8975023399707</v>
      </c>
      <c r="N15" s="65">
        <v>6286.0836672294463</v>
      </c>
      <c r="O15" s="65">
        <v>3185.8886733837708</v>
      </c>
      <c r="P15" s="65">
        <v>4272.8924762164415</v>
      </c>
      <c r="Q15" s="65">
        <v>5293.8262284079919</v>
      </c>
      <c r="R15" s="65">
        <v>6072.2512592120038</v>
      </c>
      <c r="S15" s="65">
        <v>6255.3404279799843</v>
      </c>
    </row>
    <row r="16" spans="1:19" ht="15" customHeight="1" x14ac:dyDescent="0.25">
      <c r="A16" s="73" t="s">
        <v>75</v>
      </c>
      <c r="B16" s="64">
        <v>12739.206368735988</v>
      </c>
      <c r="C16" s="64">
        <v>12809.048974861402</v>
      </c>
      <c r="D16" s="64">
        <v>14614.779447343564</v>
      </c>
      <c r="E16" s="64">
        <v>14696.380700596914</v>
      </c>
      <c r="F16" s="64">
        <v>16442.715027462546</v>
      </c>
      <c r="G16" s="64">
        <v>16543.216429452437</v>
      </c>
      <c r="H16" s="64">
        <v>16621.484406562835</v>
      </c>
      <c r="I16" s="64">
        <v>17634.422685842208</v>
      </c>
      <c r="J16" s="64">
        <v>18244.603999999999</v>
      </c>
      <c r="K16" s="64">
        <v>18827.973000000002</v>
      </c>
      <c r="L16" s="64">
        <v>18629.835570782729</v>
      </c>
      <c r="M16" s="64">
        <v>19774.82748736722</v>
      </c>
      <c r="N16" s="64">
        <v>22876.436926954582</v>
      </c>
      <c r="O16" s="64">
        <v>22140.013101602173</v>
      </c>
      <c r="P16" s="64">
        <v>22214.34902009564</v>
      </c>
      <c r="Q16" s="64">
        <v>22499.075709948451</v>
      </c>
      <c r="R16" s="64">
        <v>26819.291198802894</v>
      </c>
      <c r="S16" s="64">
        <v>28099.267642972642</v>
      </c>
    </row>
    <row r="17" spans="1:19" ht="15" customHeight="1" x14ac:dyDescent="0.25">
      <c r="A17" s="98" t="s">
        <v>76</v>
      </c>
      <c r="B17" s="65">
        <v>6521.4022807638812</v>
      </c>
      <c r="C17" s="65">
        <v>7026.5819999168689</v>
      </c>
      <c r="D17" s="65">
        <v>7134.8457396632393</v>
      </c>
      <c r="E17" s="65">
        <v>7513.5704888671107</v>
      </c>
      <c r="F17" s="65">
        <v>7975.6865936173763</v>
      </c>
      <c r="G17" s="65">
        <v>8496.9453744150796</v>
      </c>
      <c r="H17" s="65">
        <v>8394.8545906074323</v>
      </c>
      <c r="I17" s="65">
        <v>8690.8097613269383</v>
      </c>
      <c r="J17" s="65">
        <v>8717.3349999999991</v>
      </c>
      <c r="K17" s="65">
        <v>9337.1179999999986</v>
      </c>
      <c r="L17" s="65">
        <v>8719.9986684842879</v>
      </c>
      <c r="M17" s="65">
        <v>8926.5673753349711</v>
      </c>
      <c r="N17" s="65">
        <v>9054.2582578770925</v>
      </c>
      <c r="O17" s="65">
        <v>8625.8112166369574</v>
      </c>
      <c r="P17" s="65">
        <v>10148.753462221932</v>
      </c>
      <c r="Q17" s="65">
        <v>9805.7080269509916</v>
      </c>
      <c r="R17" s="65">
        <v>8599.2213090137739</v>
      </c>
      <c r="S17" s="65">
        <v>8868.2388357524833</v>
      </c>
    </row>
    <row r="18" spans="1:19" ht="15" customHeight="1" x14ac:dyDescent="0.25">
      <c r="A18" s="73" t="s">
        <v>118</v>
      </c>
      <c r="B18" s="64">
        <v>1883.8697313282405</v>
      </c>
      <c r="C18" s="64">
        <v>2017.4184727557129</v>
      </c>
      <c r="D18" s="64">
        <v>2119.4501515812703</v>
      </c>
      <c r="E18" s="64">
        <v>2318.8037510552949</v>
      </c>
      <c r="F18" s="64">
        <v>2684.8399192790903</v>
      </c>
      <c r="G18" s="64">
        <v>2391.1433270445373</v>
      </c>
      <c r="H18" s="64">
        <v>3049.3660711266298</v>
      </c>
      <c r="I18" s="64">
        <v>3254.2410260888005</v>
      </c>
      <c r="J18" s="64">
        <v>3201.4629999999993</v>
      </c>
      <c r="K18" s="64">
        <v>3258.2239999999979</v>
      </c>
      <c r="L18" s="64">
        <v>3608.1455367870112</v>
      </c>
      <c r="M18" s="64">
        <v>3584.2489322021115</v>
      </c>
      <c r="N18" s="64">
        <v>4031.4270687003618</v>
      </c>
      <c r="O18" s="64">
        <v>4554.5037435840431</v>
      </c>
      <c r="P18" s="64">
        <v>5729.9694305792527</v>
      </c>
      <c r="Q18" s="64">
        <v>5144.9305361913839</v>
      </c>
      <c r="R18" s="64">
        <v>4345.8205282857862</v>
      </c>
      <c r="S18" s="64">
        <v>4794.8021202708751</v>
      </c>
    </row>
    <row r="19" spans="1:19" ht="15" customHeight="1" x14ac:dyDescent="0.25">
      <c r="A19" s="98" t="s">
        <v>113</v>
      </c>
      <c r="B19" s="65">
        <v>2082.0288417028232</v>
      </c>
      <c r="C19" s="65">
        <v>1999.3376464186069</v>
      </c>
      <c r="D19" s="65">
        <v>2289.7994164402858</v>
      </c>
      <c r="E19" s="65">
        <v>2315.8288921522603</v>
      </c>
      <c r="F19" s="65">
        <v>2278.7278243862329</v>
      </c>
      <c r="G19" s="65">
        <v>3291.0356515002891</v>
      </c>
      <c r="H19" s="65">
        <v>2879.4980556573546</v>
      </c>
      <c r="I19" s="65">
        <v>3753.8786065025006</v>
      </c>
      <c r="J19" s="65">
        <v>3981.5410000000011</v>
      </c>
      <c r="K19" s="65">
        <v>3752.9349999999995</v>
      </c>
      <c r="L19" s="65">
        <v>3921.7082604705411</v>
      </c>
      <c r="M19" s="65">
        <v>4158.6718100234257</v>
      </c>
      <c r="N19" s="65">
        <v>5005.6471069456184</v>
      </c>
      <c r="O19" s="65">
        <v>2497.751291846751</v>
      </c>
      <c r="P19" s="65">
        <v>3511.5342809475669</v>
      </c>
      <c r="Q19" s="65">
        <v>4927.0980736299125</v>
      </c>
      <c r="R19" s="65">
        <v>4380.0715178415412</v>
      </c>
      <c r="S19" s="65">
        <v>4616.6181538806904</v>
      </c>
    </row>
    <row r="20" spans="1:19" s="67" customFormat="1" ht="15" customHeight="1" x14ac:dyDescent="0.25">
      <c r="A20" s="102" t="s">
        <v>78</v>
      </c>
      <c r="B20" s="66">
        <v>131155.24623431158</v>
      </c>
      <c r="C20" s="66">
        <v>140550.92822234501</v>
      </c>
      <c r="D20" s="66">
        <v>140139.39002771635</v>
      </c>
      <c r="E20" s="66">
        <v>142375.42452098464</v>
      </c>
      <c r="F20" s="66">
        <v>146692.67850362361</v>
      </c>
      <c r="G20" s="66">
        <v>150838.01416658072</v>
      </c>
      <c r="H20" s="66">
        <v>151655.06113750994</v>
      </c>
      <c r="I20" s="66">
        <v>153363.04018549802</v>
      </c>
      <c r="J20" s="66">
        <v>153348.76500000001</v>
      </c>
      <c r="K20" s="66">
        <v>158448.49599999998</v>
      </c>
      <c r="L20" s="66">
        <v>163521.79940882899</v>
      </c>
      <c r="M20" s="66">
        <v>167255.05516803186</v>
      </c>
      <c r="N20" s="66">
        <v>179826.17613983146</v>
      </c>
      <c r="O20" s="66">
        <v>141487.51577050489</v>
      </c>
      <c r="P20" s="66">
        <v>151376.33110666749</v>
      </c>
      <c r="Q20" s="66">
        <v>170107.30303995265</v>
      </c>
      <c r="R20" s="66">
        <v>177036.85011934148</v>
      </c>
      <c r="S20" s="66">
        <v>189431.66272498042</v>
      </c>
    </row>
    <row r="21" spans="1:19" ht="15" customHeight="1" x14ac:dyDescent="0.25">
      <c r="A21" s="98" t="s">
        <v>79</v>
      </c>
      <c r="B21" s="65">
        <v>19616.5954759499</v>
      </c>
      <c r="C21" s="65">
        <v>20827.261296069613</v>
      </c>
      <c r="D21" s="65">
        <v>18783.812081397526</v>
      </c>
      <c r="E21" s="65">
        <v>19484.085150057432</v>
      </c>
      <c r="F21" s="65">
        <v>21549.647127683274</v>
      </c>
      <c r="G21" s="65">
        <v>19220.701009770037</v>
      </c>
      <c r="H21" s="65">
        <v>19475.562364642265</v>
      </c>
      <c r="I21" s="65">
        <v>18971.00944402938</v>
      </c>
      <c r="J21" s="65">
        <v>20562.048999999999</v>
      </c>
      <c r="K21" s="65">
        <v>22906.944</v>
      </c>
      <c r="L21" s="65">
        <v>26274.596148718825</v>
      </c>
      <c r="M21" s="65">
        <v>29867.809878913497</v>
      </c>
      <c r="N21" s="65">
        <v>30847.821049715385</v>
      </c>
      <c r="O21" s="65">
        <v>25545.903720882481</v>
      </c>
      <c r="P21" s="65">
        <v>27417.586605812969</v>
      </c>
      <c r="Q21" s="65">
        <v>38145.443349170084</v>
      </c>
      <c r="R21" s="65">
        <v>41537.909068693196</v>
      </c>
      <c r="S21" s="65">
        <v>45105.627448904073</v>
      </c>
    </row>
    <row r="22" spans="1:19" ht="15" customHeight="1" x14ac:dyDescent="0.25">
      <c r="A22" s="68" t="s">
        <v>80</v>
      </c>
      <c r="B22" s="69">
        <v>150752.04250859193</v>
      </c>
      <c r="C22" s="69">
        <v>161363.49584452796</v>
      </c>
      <c r="D22" s="69">
        <v>158937.25565098974</v>
      </c>
      <c r="E22" s="69">
        <v>161856.00990413423</v>
      </c>
      <c r="F22" s="69">
        <v>168208.40219752616</v>
      </c>
      <c r="G22" s="69">
        <v>170031.19003730614</v>
      </c>
      <c r="H22" s="69">
        <v>171106.01958288974</v>
      </c>
      <c r="I22" s="69">
        <v>172298.058500082</v>
      </c>
      <c r="J22" s="69">
        <v>173910.81400000004</v>
      </c>
      <c r="K22" s="69">
        <v>181355.44000000003</v>
      </c>
      <c r="L22" s="69">
        <v>189609.49704920279</v>
      </c>
      <c r="M22" s="69">
        <v>196638.25394438664</v>
      </c>
      <c r="N22" s="69">
        <v>210300.33831679952</v>
      </c>
      <c r="O22" s="69">
        <v>166546.77267962258</v>
      </c>
      <c r="P22" s="69">
        <v>178260.89007204998</v>
      </c>
      <c r="Q22" s="69">
        <v>206503.96744824701</v>
      </c>
      <c r="R22" s="69">
        <v>216405.33989057125</v>
      </c>
      <c r="S22" s="69">
        <v>232081.49470591033</v>
      </c>
    </row>
    <row r="24" spans="1:19" ht="15" customHeight="1" x14ac:dyDescent="0.25">
      <c r="A24" s="34" t="s">
        <v>122</v>
      </c>
    </row>
    <row r="25" spans="1:19" ht="15" customHeight="1" x14ac:dyDescent="0.25">
      <c r="A25" s="32" t="s">
        <v>116</v>
      </c>
    </row>
    <row r="26" spans="1:19" ht="15" customHeight="1" x14ac:dyDescent="0.25">
      <c r="A26" s="86" t="s">
        <v>145</v>
      </c>
    </row>
    <row r="27" spans="1:19" ht="15" customHeight="1" x14ac:dyDescent="0.25">
      <c r="M27" s="116"/>
    </row>
    <row r="28" spans="1:19" ht="15" customHeight="1" x14ac:dyDescent="0.25">
      <c r="M28" s="116"/>
    </row>
  </sheetData>
  <pageMargins left="0.7" right="0.7" top="0.75" bottom="0.75" header="0.3" footer="0.3"/>
  <pageSetup paperSize="9" scale="60" orientation="landscape" r:id="rId1"/>
  <headerFooter>
    <oddHeader>&amp;C&amp;G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S26"/>
  <sheetViews>
    <sheetView showGridLines="0" view="pageLayout" zoomScaleNormal="100" workbookViewId="0">
      <selection activeCell="M27" sqref="M27"/>
    </sheetView>
  </sheetViews>
  <sheetFormatPr defaultColWidth="9.140625" defaultRowHeight="15" customHeight="1" x14ac:dyDescent="0.25"/>
  <cols>
    <col min="1" max="1" width="51" style="34" customWidth="1"/>
    <col min="2" max="15" width="6.28515625" style="34" bestFit="1" customWidth="1"/>
    <col min="16" max="16" width="6.7109375" style="34" bestFit="1" customWidth="1"/>
    <col min="17" max="17" width="6.28515625" style="34" bestFit="1" customWidth="1"/>
    <col min="18" max="18" width="6.28515625" style="34" customWidth="1"/>
    <col min="19" max="16384" width="9.140625" style="34"/>
  </cols>
  <sheetData>
    <row r="1" spans="1:18" ht="15" customHeight="1" x14ac:dyDescent="0.25">
      <c r="A1" s="67" t="s">
        <v>149</v>
      </c>
    </row>
    <row r="2" spans="1:18" ht="15" customHeight="1" x14ac:dyDescent="0.25">
      <c r="A2" s="112" t="s">
        <v>115</v>
      </c>
      <c r="B2" s="113">
        <v>2008</v>
      </c>
      <c r="C2" s="113">
        <v>2009</v>
      </c>
      <c r="D2" s="113">
        <v>2010</v>
      </c>
      <c r="E2" s="113">
        <v>2011</v>
      </c>
      <c r="F2" s="113">
        <v>2012</v>
      </c>
      <c r="G2" s="113">
        <v>2013</v>
      </c>
      <c r="H2" s="113">
        <v>2014</v>
      </c>
      <c r="I2" s="113">
        <v>2015</v>
      </c>
      <c r="J2" s="113">
        <v>2016</v>
      </c>
      <c r="K2" s="113">
        <v>2017</v>
      </c>
      <c r="L2" s="113">
        <v>2018</v>
      </c>
      <c r="M2" s="113">
        <v>2019</v>
      </c>
      <c r="N2" s="113">
        <v>2020</v>
      </c>
      <c r="O2" s="113">
        <v>2021</v>
      </c>
      <c r="P2" s="113">
        <v>2022</v>
      </c>
      <c r="Q2" s="113">
        <v>2023</v>
      </c>
      <c r="R2" s="113" t="s">
        <v>146</v>
      </c>
    </row>
    <row r="3" spans="1:18" ht="15" customHeight="1" x14ac:dyDescent="0.25">
      <c r="A3" s="98" t="s">
        <v>65</v>
      </c>
      <c r="B3" s="71">
        <f>('Q2.2'!C3/'Q2.2'!B3-1)*100</f>
        <v>3.9440735176893948</v>
      </c>
      <c r="C3" s="71">
        <f>('Q2.2'!D3/'Q2.2'!C3-1)*100</f>
        <v>11.017596231603498</v>
      </c>
      <c r="D3" s="71">
        <f>('Q2.2'!E3/'Q2.2'!D3-1)*100</f>
        <v>-4.3371938641396106</v>
      </c>
      <c r="E3" s="71">
        <f>('Q2.2'!F3/'Q2.2'!E3-1)*100</f>
        <v>7.863788633650115</v>
      </c>
      <c r="F3" s="71">
        <f>('Q2.2'!G3/'Q2.2'!F3-1)*100</f>
        <v>7.8721354017979639</v>
      </c>
      <c r="G3" s="71">
        <f>('Q2.2'!H3/'Q2.2'!G3-1)*100</f>
        <v>-3.242549955547136</v>
      </c>
      <c r="H3" s="71">
        <f>('Q2.2'!I3/'Q2.2'!H3-1)*100</f>
        <v>1.2427853396234312</v>
      </c>
      <c r="I3" s="71">
        <f>('Q2.2'!J3/'Q2.2'!I3-1)*100</f>
        <v>7.2030533739916303</v>
      </c>
      <c r="J3" s="71">
        <f>('Q2.2'!K3/'Q2.2'!J3-1)*100</f>
        <v>9.0312990025077191</v>
      </c>
      <c r="K3" s="71">
        <f>('Q2.2'!L3/'Q2.2'!K3-1)*100</f>
        <v>-15.480929014947097</v>
      </c>
      <c r="L3" s="71">
        <f>('Q2.2'!M3/'Q2.2'!L3-1)*100</f>
        <v>-17.581981318305285</v>
      </c>
      <c r="M3" s="71">
        <f>('Q2.2'!N3/'Q2.2'!M3-1)*100</f>
        <v>-1.9570031003902422</v>
      </c>
      <c r="N3" s="71">
        <f>('Q2.2'!O3/'Q2.2'!N3-1)*100</f>
        <v>20.377193239635382</v>
      </c>
      <c r="O3" s="71">
        <f>('Q2.2'!P3/'Q2.2'!O3-1)*100</f>
        <v>-6.4048990986343313</v>
      </c>
      <c r="P3" s="71">
        <f>('Q2.2'!Q3/'Q2.2'!P3-1)*100</f>
        <v>-7.665175441335137</v>
      </c>
      <c r="Q3" s="71">
        <f>('Q2.2'!R3/'Q2.2'!Q3-1)*100</f>
        <v>-3.8300440209492415</v>
      </c>
      <c r="R3" s="71">
        <f>('Q2.2'!S3/'Q2.2'!R3-1)*100</f>
        <v>10.598769737345437</v>
      </c>
    </row>
    <row r="4" spans="1:18" ht="15" customHeight="1" x14ac:dyDescent="0.25">
      <c r="A4" s="73" t="s">
        <v>117</v>
      </c>
      <c r="B4" s="70">
        <f>('Q2.2'!C4/'Q2.2'!B4-1)*100</f>
        <v>-21.54937281293644</v>
      </c>
      <c r="C4" s="70">
        <f>('Q2.2'!D4/'Q2.2'!C4-1)*100</f>
        <v>40.011836017695892</v>
      </c>
      <c r="D4" s="70">
        <f>('Q2.2'!E4/'Q2.2'!D4-1)*100</f>
        <v>3.7440615983933778</v>
      </c>
      <c r="E4" s="70">
        <f>('Q2.2'!F4/'Q2.2'!E4-1)*100</f>
        <v>-32.784665857482722</v>
      </c>
      <c r="F4" s="70">
        <f>('Q2.2'!G4/'Q2.2'!F4-1)*100</f>
        <v>32.515655844971938</v>
      </c>
      <c r="G4" s="70">
        <f>('Q2.2'!H4/'Q2.2'!G4-1)*100</f>
        <v>21.514091046690353</v>
      </c>
      <c r="H4" s="70">
        <f>('Q2.2'!I4/'Q2.2'!H4-1)*100</f>
        <v>0.4431612430755516</v>
      </c>
      <c r="I4" s="70">
        <f>('Q2.2'!J4/'Q2.2'!I4-1)*100</f>
        <v>17.340761139508089</v>
      </c>
      <c r="J4" s="70">
        <f>('Q2.2'!K4/'Q2.2'!J4-1)*100</f>
        <v>-0.92661704299965564</v>
      </c>
      <c r="K4" s="70">
        <f>('Q2.2'!L4/'Q2.2'!K4-1)*100</f>
        <v>-1.3976863273404638</v>
      </c>
      <c r="L4" s="70">
        <f>('Q2.2'!M4/'Q2.2'!L4-1)*100</f>
        <v>0.36265645550335179</v>
      </c>
      <c r="M4" s="70">
        <f>('Q2.2'!N4/'Q2.2'!M4-1)*100</f>
        <v>3.4564388693523851</v>
      </c>
      <c r="N4" s="70">
        <f>('Q2.2'!O4/'Q2.2'!N4-1)*100</f>
        <v>-2.5473684954242515</v>
      </c>
      <c r="O4" s="70">
        <f>('Q2.2'!P4/'Q2.2'!O4-1)*100</f>
        <v>-8.6858305278817109</v>
      </c>
      <c r="P4" s="70">
        <f>('Q2.2'!Q4/'Q2.2'!P4-1)*100</f>
        <v>-3.440650747440499</v>
      </c>
      <c r="Q4" s="70">
        <f>('Q2.2'!R4/'Q2.2'!Q4-1)*100</f>
        <v>0.52898154779827955</v>
      </c>
      <c r="R4" s="70">
        <f>('Q2.2'!S4/'Q2.2'!R4-1)*100</f>
        <v>-2.3416096916400342</v>
      </c>
    </row>
    <row r="5" spans="1:18" ht="15" customHeight="1" x14ac:dyDescent="0.25">
      <c r="A5" s="98" t="s">
        <v>66</v>
      </c>
      <c r="B5" s="71">
        <f>('Q2.2'!C5/'Q2.2'!B5-1)*100</f>
        <v>32.766016637381497</v>
      </c>
      <c r="C5" s="71">
        <f>('Q2.2'!D5/'Q2.2'!C5-1)*100</f>
        <v>-31.310224150157971</v>
      </c>
      <c r="D5" s="71">
        <f>('Q2.2'!E5/'Q2.2'!D5-1)*100</f>
        <v>-4.5480258531309765</v>
      </c>
      <c r="E5" s="71">
        <f>('Q2.2'!F5/'Q2.2'!E5-1)*100</f>
        <v>-14.274554895465485</v>
      </c>
      <c r="F5" s="71">
        <f>('Q2.2'!G5/'Q2.2'!F5-1)*100</f>
        <v>-34.791709374966253</v>
      </c>
      <c r="G5" s="71">
        <f>('Q2.2'!H5/'Q2.2'!G5-1)*100</f>
        <v>19.922559727038667</v>
      </c>
      <c r="H5" s="71">
        <f>('Q2.2'!I5/'Q2.2'!H5-1)*100</f>
        <v>6.6432886988859075</v>
      </c>
      <c r="I5" s="71">
        <f>('Q2.2'!J5/'Q2.2'!I5-1)*100</f>
        <v>-29.25997689200446</v>
      </c>
      <c r="J5" s="71">
        <f>('Q2.2'!K5/'Q2.2'!J5-1)*100</f>
        <v>-9.0510717509679104</v>
      </c>
      <c r="K5" s="71">
        <f>('Q2.2'!L5/'Q2.2'!K5-1)*100</f>
        <v>8.4611402246022713</v>
      </c>
      <c r="L5" s="71">
        <f>('Q2.2'!M5/'Q2.2'!L5-1)*100</f>
        <v>2.7867428255936355</v>
      </c>
      <c r="M5" s="71">
        <f>('Q2.2'!N5/'Q2.2'!M5-1)*100</f>
        <v>11.950838813743591</v>
      </c>
      <c r="N5" s="71">
        <f>('Q2.2'!O5/'Q2.2'!N5-1)*100</f>
        <v>-17.85935566335516</v>
      </c>
      <c r="O5" s="71">
        <f>('Q2.2'!P5/'Q2.2'!O5-1)*100</f>
        <v>8.3084601717395614</v>
      </c>
      <c r="P5" s="71">
        <f>('Q2.2'!Q5/'Q2.2'!P5-1)*100</f>
        <v>-5.236528329465429</v>
      </c>
      <c r="Q5" s="71">
        <f>('Q2.2'!R5/'Q2.2'!Q5-1)*100</f>
        <v>-27.604439806880222</v>
      </c>
      <c r="R5" s="71">
        <f>('Q2.2'!S5/'Q2.2'!R5-1)*100</f>
        <v>-1.0070773482628859E-2</v>
      </c>
    </row>
    <row r="6" spans="1:18" ht="15" customHeight="1" x14ac:dyDescent="0.25">
      <c r="A6" s="73" t="s">
        <v>119</v>
      </c>
      <c r="B6" s="70">
        <f>('Q2.2'!C6/'Q2.2'!B6-1)*100</f>
        <v>11.853097012988446</v>
      </c>
      <c r="C6" s="70">
        <f>('Q2.2'!D6/'Q2.2'!C6-1)*100</f>
        <v>-0.76624679219201575</v>
      </c>
      <c r="D6" s="70">
        <f>('Q2.2'!E6/'Q2.2'!D6-1)*100</f>
        <v>9.6906730748911762</v>
      </c>
      <c r="E6" s="70">
        <f>('Q2.2'!F6/'Q2.2'!E6-1)*100</f>
        <v>4.2557278296559531</v>
      </c>
      <c r="F6" s="70">
        <f>('Q2.2'!G6/'Q2.2'!F6-1)*100</f>
        <v>-2.3410614516976458</v>
      </c>
      <c r="G6" s="70">
        <f>('Q2.2'!H6/'Q2.2'!G6-1)*100</f>
        <v>4.3998899329485086</v>
      </c>
      <c r="H6" s="70">
        <f>('Q2.2'!I6/'Q2.2'!H6-1)*100</f>
        <v>1.9377674313500126</v>
      </c>
      <c r="I6" s="70">
        <f>('Q2.2'!J6/'Q2.2'!I6-1)*100</f>
        <v>-2.9097666771172315</v>
      </c>
      <c r="J6" s="70">
        <f>('Q2.2'!K6/'Q2.2'!J6-1)*100</f>
        <v>7.5641764182910576</v>
      </c>
      <c r="K6" s="70">
        <f>('Q2.2'!L6/'Q2.2'!K6-1)*100</f>
        <v>1.6114358938396967</v>
      </c>
      <c r="L6" s="70">
        <f>('Q2.2'!M6/'Q2.2'!L6-1)*100</f>
        <v>6.6386333570969791</v>
      </c>
      <c r="M6" s="70">
        <f>('Q2.2'!N6/'Q2.2'!M6-1)*100</f>
        <v>2.7039840651813085</v>
      </c>
      <c r="N6" s="70">
        <f>('Q2.2'!O6/'Q2.2'!N6-1)*100</f>
        <v>-19.666745729995394</v>
      </c>
      <c r="O6" s="70">
        <f>('Q2.2'!P6/'Q2.2'!O6-1)*100</f>
        <v>14.279232584729673</v>
      </c>
      <c r="P6" s="70">
        <f>('Q2.2'!Q6/'Q2.2'!P6-1)*100</f>
        <v>2.3389684564803614</v>
      </c>
      <c r="Q6" s="70">
        <f>('Q2.2'!R6/'Q2.2'!Q6-1)*100</f>
        <v>10.28744491592375</v>
      </c>
      <c r="R6" s="70">
        <f>('Q2.2'!S6/'Q2.2'!R6-1)*100</f>
        <v>7.7265350103991715</v>
      </c>
    </row>
    <row r="7" spans="1:18" ht="15" customHeight="1" x14ac:dyDescent="0.25">
      <c r="A7" s="98" t="s">
        <v>67</v>
      </c>
      <c r="B7" s="71">
        <f>('Q2.2'!C7/'Q2.2'!B7-1)*100</f>
        <v>40.081023677196789</v>
      </c>
      <c r="C7" s="71">
        <f>('Q2.2'!D7/'Q2.2'!C7-1)*100</f>
        <v>13.177391957485462</v>
      </c>
      <c r="D7" s="71">
        <f>('Q2.2'!E7/'Q2.2'!D7-1)*100</f>
        <v>11.904013136615843</v>
      </c>
      <c r="E7" s="71">
        <f>('Q2.2'!F7/'Q2.2'!E7-1)*100</f>
        <v>-3.7326667791107937</v>
      </c>
      <c r="F7" s="71">
        <f>('Q2.2'!G7/'Q2.2'!F7-1)*100</f>
        <v>59.36478403179504</v>
      </c>
      <c r="G7" s="71">
        <f>('Q2.2'!H7/'Q2.2'!G7-1)*100</f>
        <v>11.172331396944625</v>
      </c>
      <c r="H7" s="71">
        <f>('Q2.2'!I7/'Q2.2'!H7-1)*100</f>
        <v>1.8705516308357595</v>
      </c>
      <c r="I7" s="71">
        <f>('Q2.2'!J7/'Q2.2'!I7-1)*100</f>
        <v>39.153296789572579</v>
      </c>
      <c r="J7" s="71">
        <f>('Q2.2'!K7/'Q2.2'!J7-1)*100</f>
        <v>-13.221578736144203</v>
      </c>
      <c r="K7" s="71">
        <f>('Q2.2'!L7/'Q2.2'!K7-1)*100</f>
        <v>2.2382173279114292</v>
      </c>
      <c r="L7" s="71">
        <f>('Q2.2'!M7/'Q2.2'!L7-1)*100</f>
        <v>3.997232056453548</v>
      </c>
      <c r="M7" s="71">
        <f>('Q2.2'!N7/'Q2.2'!M7-1)*100</f>
        <v>-12.187967081787965</v>
      </c>
      <c r="N7" s="71">
        <f>('Q2.2'!O7/'Q2.2'!N7-1)*100</f>
        <v>-14.330963976450517</v>
      </c>
      <c r="O7" s="71">
        <f>('Q2.2'!P7/'Q2.2'!O7-1)*100</f>
        <v>12.817906183256156</v>
      </c>
      <c r="P7" s="71">
        <f>('Q2.2'!Q7/'Q2.2'!P7-1)*100</f>
        <v>44.129224212712927</v>
      </c>
      <c r="Q7" s="71">
        <f>('Q2.2'!R7/'Q2.2'!Q7-1)*100</f>
        <v>-4.3117285569414188</v>
      </c>
      <c r="R7" s="71">
        <f>('Q2.2'!S7/'Q2.2'!R7-1)*100</f>
        <v>1.0758686804400286</v>
      </c>
    </row>
    <row r="8" spans="1:18" ht="15" customHeight="1" x14ac:dyDescent="0.25">
      <c r="A8" s="73" t="s">
        <v>68</v>
      </c>
      <c r="B8" s="70">
        <f>('Q2.2'!C8/'Q2.2'!B8-1)*100</f>
        <v>19.117021045732606</v>
      </c>
      <c r="C8" s="70">
        <f>('Q2.2'!D8/'Q2.2'!C8-1)*100</f>
        <v>-7.6515256547719623</v>
      </c>
      <c r="D8" s="70">
        <f>('Q2.2'!E8/'Q2.2'!D8-1)*100</f>
        <v>-10.963559128705104</v>
      </c>
      <c r="E8" s="70">
        <f>('Q2.2'!F8/'Q2.2'!E8-1)*100</f>
        <v>0.62715848803196472</v>
      </c>
      <c r="F8" s="70">
        <f>('Q2.2'!G8/'Q2.2'!F8-1)*100</f>
        <v>-13.030576768889235</v>
      </c>
      <c r="G8" s="70">
        <f>('Q2.2'!H8/'Q2.2'!G8-1)*100</f>
        <v>0.52997204209577209</v>
      </c>
      <c r="H8" s="70">
        <f>('Q2.2'!I8/'Q2.2'!H8-1)*100</f>
        <v>7.3612376525890921</v>
      </c>
      <c r="I8" s="70">
        <f>('Q2.2'!J8/'Q2.2'!I8-1)*100</f>
        <v>-14.036592932937729</v>
      </c>
      <c r="J8" s="70">
        <f>('Q2.2'!K8/'Q2.2'!J8-1)*100</f>
        <v>-28.604239939817631</v>
      </c>
      <c r="K8" s="70">
        <f>('Q2.2'!L8/'Q2.2'!K8-1)*100</f>
        <v>9.7962851618454749</v>
      </c>
      <c r="L8" s="70">
        <f>('Q2.2'!M8/'Q2.2'!L8-1)*100</f>
        <v>-9.1287291697095263E-2</v>
      </c>
      <c r="M8" s="70">
        <f>('Q2.2'!N8/'Q2.2'!M8-1)*100</f>
        <v>13.004125949999757</v>
      </c>
      <c r="N8" s="70">
        <f>('Q2.2'!O8/'Q2.2'!N8-1)*100</f>
        <v>-17.319370991218541</v>
      </c>
      <c r="O8" s="70">
        <f>('Q2.2'!P8/'Q2.2'!O8-1)*100</f>
        <v>-18.975140073914808</v>
      </c>
      <c r="P8" s="70">
        <f>('Q2.2'!Q8/'Q2.2'!P8-1)*100</f>
        <v>-5.1633875613675162</v>
      </c>
      <c r="Q8" s="70">
        <f>('Q2.2'!R8/'Q2.2'!Q8-1)*100</f>
        <v>-2.0301793337048402</v>
      </c>
      <c r="R8" s="70">
        <f>('Q2.2'!S8/'Q2.2'!R8-1)*100</f>
        <v>-0.37621765202210389</v>
      </c>
    </row>
    <row r="9" spans="1:18" ht="15" customHeight="1" x14ac:dyDescent="0.25">
      <c r="A9" s="98" t="s">
        <v>69</v>
      </c>
      <c r="B9" s="71">
        <f>('Q2.2'!C9/'Q2.2'!B9-1)*100</f>
        <v>-3.4258626635917055</v>
      </c>
      <c r="C9" s="71">
        <f>('Q2.2'!D9/'Q2.2'!C9-1)*100</f>
        <v>5.6161238607070452</v>
      </c>
      <c r="D9" s="71">
        <f>('Q2.2'!E9/'Q2.2'!D9-1)*100</f>
        <v>2.5134122743727838</v>
      </c>
      <c r="E9" s="71">
        <f>('Q2.2'!F9/'Q2.2'!E9-1)*100</f>
        <v>2.1882917463760476</v>
      </c>
      <c r="F9" s="71">
        <f>('Q2.2'!G9/'Q2.2'!F9-1)*100</f>
        <v>-2.1715833352802139</v>
      </c>
      <c r="G9" s="71">
        <f>('Q2.2'!H9/'Q2.2'!G9-1)*100</f>
        <v>-8.0162417198820783</v>
      </c>
      <c r="H9" s="71">
        <f>('Q2.2'!I9/'Q2.2'!H9-1)*100</f>
        <v>2.3921897134972836</v>
      </c>
      <c r="I9" s="71">
        <f>('Q2.2'!J9/'Q2.2'!I9-1)*100</f>
        <v>-9.05757865248572</v>
      </c>
      <c r="J9" s="71">
        <f>('Q2.2'!K9/'Q2.2'!J9-1)*100</f>
        <v>15.824446658717095</v>
      </c>
      <c r="K9" s="71">
        <f>('Q2.2'!L9/'Q2.2'!K9-1)*100</f>
        <v>10.081015588085007</v>
      </c>
      <c r="L9" s="71">
        <f>('Q2.2'!M9/'Q2.2'!L9-1)*100</f>
        <v>9.9365567491567006</v>
      </c>
      <c r="M9" s="71">
        <f>('Q2.2'!N9/'Q2.2'!M9-1)*100</f>
        <v>9.7897122320443444</v>
      </c>
      <c r="N9" s="71">
        <f>('Q2.2'!O9/'Q2.2'!N9-1)*100</f>
        <v>-27.07014314899876</v>
      </c>
      <c r="O9" s="71">
        <f>('Q2.2'!P9/'Q2.2'!O9-1)*100</f>
        <v>8.9223257028393519</v>
      </c>
      <c r="P9" s="71">
        <f>('Q2.2'!Q9/'Q2.2'!P9-1)*100</f>
        <v>28.848031744503857</v>
      </c>
      <c r="Q9" s="71">
        <f>('Q2.2'!R9/'Q2.2'!Q9-1)*100</f>
        <v>-2.8151089250112116</v>
      </c>
      <c r="R9" s="71">
        <f>('Q2.2'!S9/'Q2.2'!R9-1)*100</f>
        <v>3.5187678573288972</v>
      </c>
    </row>
    <row r="10" spans="1:18" ht="15" customHeight="1" x14ac:dyDescent="0.25">
      <c r="A10" s="100" t="s">
        <v>120</v>
      </c>
      <c r="B10" s="70">
        <f>('Q2.2'!C10/'Q2.2'!B10-1)*100</f>
        <v>7.6758332756518444</v>
      </c>
      <c r="C10" s="70">
        <f>('Q2.2'!D10/'Q2.2'!C10-1)*100</f>
        <v>-8.5999898852931462</v>
      </c>
      <c r="D10" s="70">
        <f>('Q2.2'!E10/'Q2.2'!D10-1)*100</f>
        <v>9.576299589920545</v>
      </c>
      <c r="E10" s="70">
        <f>('Q2.2'!F10/'Q2.2'!E10-1)*100</f>
        <v>-12.11315474222684</v>
      </c>
      <c r="F10" s="70">
        <f>('Q2.2'!G10/'Q2.2'!F10-1)*100</f>
        <v>-6.2977390597146465</v>
      </c>
      <c r="G10" s="70">
        <f>('Q2.2'!H10/'Q2.2'!G10-1)*100</f>
        <v>8.5117399367127469</v>
      </c>
      <c r="H10" s="70">
        <f>('Q2.2'!I10/'Q2.2'!H10-1)*100</f>
        <v>-10.705219086684913</v>
      </c>
      <c r="I10" s="70">
        <f>('Q2.2'!J10/'Q2.2'!I10-1)*100</f>
        <v>6.9359886385927716</v>
      </c>
      <c r="J10" s="70">
        <f>('Q2.2'!K10/'Q2.2'!J10-1)*100</f>
        <v>38.871530099803373</v>
      </c>
      <c r="K10" s="70">
        <f>('Q2.2'!L10/'Q2.2'!K10-1)*100</f>
        <v>16.111758999425852</v>
      </c>
      <c r="L10" s="70">
        <f>('Q2.2'!M10/'Q2.2'!L10-1)*100</f>
        <v>2.9207446866063025</v>
      </c>
      <c r="M10" s="70">
        <f>('Q2.2'!N10/'Q2.2'!M10-1)*100</f>
        <v>2.5984275004532487</v>
      </c>
      <c r="N10" s="70">
        <f>('Q2.2'!O10/'Q2.2'!N10-1)*100</f>
        <v>-36.905675373195109</v>
      </c>
      <c r="O10" s="70">
        <f>('Q2.2'!P10/'Q2.2'!O10-1)*100</f>
        <v>46.547923642433872</v>
      </c>
      <c r="P10" s="70">
        <f>('Q2.2'!Q10/'Q2.2'!P10-1)*100</f>
        <v>9.4436716616383762</v>
      </c>
      <c r="Q10" s="70">
        <f>('Q2.2'!R10/'Q2.2'!Q10-1)*100</f>
        <v>0.84903085286109903</v>
      </c>
      <c r="R10" s="70">
        <f>('Q2.2'!S10/'Q2.2'!R10-1)*100</f>
        <v>11.874050200711462</v>
      </c>
    </row>
    <row r="11" spans="1:18" ht="15" customHeight="1" x14ac:dyDescent="0.25">
      <c r="A11" s="98" t="s">
        <v>70</v>
      </c>
      <c r="B11" s="71">
        <f>('Q2.2'!C11/'Q2.2'!B11-1)*100</f>
        <v>7.8506096759636268</v>
      </c>
      <c r="C11" s="71">
        <f>('Q2.2'!D11/'Q2.2'!C11-1)*100</f>
        <v>-1.5016624658345745</v>
      </c>
      <c r="D11" s="71">
        <f>('Q2.2'!E11/'Q2.2'!D11-1)*100</f>
        <v>-2.6547467383534085</v>
      </c>
      <c r="E11" s="71">
        <f>('Q2.2'!F11/'Q2.2'!E11-1)*100</f>
        <v>22.650907862008651</v>
      </c>
      <c r="F11" s="71">
        <f>('Q2.2'!G11/'Q2.2'!F11-1)*100</f>
        <v>15.927736370617374</v>
      </c>
      <c r="G11" s="71">
        <f>('Q2.2'!H11/'Q2.2'!G11-1)*100</f>
        <v>2.5905918240588743</v>
      </c>
      <c r="H11" s="71">
        <f>('Q2.2'!I11/'Q2.2'!H11-1)*100</f>
        <v>-10.183877420006194</v>
      </c>
      <c r="I11" s="71">
        <f>('Q2.2'!J11/'Q2.2'!I11-1)*100</f>
        <v>-13.668590588657869</v>
      </c>
      <c r="J11" s="71">
        <f>('Q2.2'!K11/'Q2.2'!J11-1)*100</f>
        <v>-18.426879571970666</v>
      </c>
      <c r="K11" s="71">
        <f>('Q2.2'!L11/'Q2.2'!K11-1)*100</f>
        <v>6.5520154760368987</v>
      </c>
      <c r="L11" s="71">
        <f>('Q2.2'!M11/'Q2.2'!L11-1)*100</f>
        <v>-5.1457940227039316</v>
      </c>
      <c r="M11" s="71">
        <f>('Q2.2'!N11/'Q2.2'!M11-1)*100</f>
        <v>12.754801890844124</v>
      </c>
      <c r="N11" s="71">
        <f>('Q2.2'!O11/'Q2.2'!N11-1)*100</f>
        <v>-70.903582357492297</v>
      </c>
      <c r="O11" s="71">
        <f>('Q2.2'!P11/'Q2.2'!O11-1)*100</f>
        <v>-25.025584675468437</v>
      </c>
      <c r="P11" s="71">
        <f>('Q2.2'!Q11/'Q2.2'!P11-1)*100</f>
        <v>224.54890539584693</v>
      </c>
      <c r="Q11" s="71">
        <f>('Q2.2'!R11/'Q2.2'!Q11-1)*100</f>
        <v>28.242517023923554</v>
      </c>
      <c r="R11" s="71">
        <f>('Q2.2'!S11/'Q2.2'!R11-1)*100</f>
        <v>27.15808539757958</v>
      </c>
    </row>
    <row r="12" spans="1:18" ht="15" customHeight="1" x14ac:dyDescent="0.25">
      <c r="A12" s="100" t="s">
        <v>121</v>
      </c>
      <c r="B12" s="70">
        <f>('Q2.2'!C12/'Q2.2'!B12-1)*100</f>
        <v>4.5173729551169384</v>
      </c>
      <c r="C12" s="70">
        <f>('Q2.2'!D12/'Q2.2'!C12-1)*100</f>
        <v>7.4656835656128573</v>
      </c>
      <c r="D12" s="70">
        <f>('Q2.2'!E12/'Q2.2'!D12-1)*100</f>
        <v>-0.1588678663658416</v>
      </c>
      <c r="E12" s="70">
        <f>('Q2.2'!F12/'Q2.2'!E12-1)*100</f>
        <v>2.9984480666616742</v>
      </c>
      <c r="F12" s="70">
        <f>('Q2.2'!G12/'Q2.2'!F12-1)*100</f>
        <v>25.881643424562672</v>
      </c>
      <c r="G12" s="70">
        <f>('Q2.2'!H12/'Q2.2'!G12-1)*100</f>
        <v>-5.9055772684461383</v>
      </c>
      <c r="H12" s="70">
        <f>('Q2.2'!I12/'Q2.2'!H12-1)*100</f>
        <v>-1.8467883462088497</v>
      </c>
      <c r="I12" s="70">
        <f>('Q2.2'!J12/'Q2.2'!I12-1)*100</f>
        <v>-2.5472549172816938</v>
      </c>
      <c r="J12" s="70">
        <f>('Q2.2'!K12/'Q2.2'!J12-1)*100</f>
        <v>-25.208691275616722</v>
      </c>
      <c r="K12" s="70">
        <f>('Q2.2'!L12/'Q2.2'!K12-1)*100</f>
        <v>-2.7526668264341803</v>
      </c>
      <c r="L12" s="70">
        <f>('Q2.2'!M12/'Q2.2'!L12-1)*100</f>
        <v>-7.4791430562381578</v>
      </c>
      <c r="M12" s="70">
        <f>('Q2.2'!N12/'Q2.2'!M12-1)*100</f>
        <v>-1.8069015850753822</v>
      </c>
      <c r="N12" s="70">
        <f>('Q2.2'!O12/'Q2.2'!N12-1)*100</f>
        <v>-4.1529627408315335</v>
      </c>
      <c r="O12" s="70">
        <f>('Q2.2'!P12/'Q2.2'!O12-1)*100</f>
        <v>7.8136582027712675</v>
      </c>
      <c r="P12" s="70">
        <f>('Q2.2'!Q12/'Q2.2'!P12-1)*100</f>
        <v>7.704768972434306</v>
      </c>
      <c r="Q12" s="70">
        <f>('Q2.2'!R12/'Q2.2'!Q12-1)*100</f>
        <v>-5.3807303691180586</v>
      </c>
      <c r="R12" s="70">
        <f>('Q2.2'!S12/'Q2.2'!R12-1)*100</f>
        <v>-6.0383117095350052</v>
      </c>
    </row>
    <row r="13" spans="1:18" ht="15" customHeight="1" x14ac:dyDescent="0.25">
      <c r="A13" s="98" t="s">
        <v>72</v>
      </c>
      <c r="B13" s="71">
        <f>('Q2.2'!C13/'Q2.2'!B13-1)*100</f>
        <v>20.33218638724663</v>
      </c>
      <c r="C13" s="71">
        <f>('Q2.2'!D13/'Q2.2'!C13-1)*100</f>
        <v>-16.268171444312472</v>
      </c>
      <c r="D13" s="71">
        <f>('Q2.2'!E13/'Q2.2'!D13-1)*100</f>
        <v>-0.49880389517791279</v>
      </c>
      <c r="E13" s="71">
        <f>('Q2.2'!F13/'Q2.2'!E13-1)*100</f>
        <v>-2.1161912905074853</v>
      </c>
      <c r="F13" s="71">
        <f>('Q2.2'!G13/'Q2.2'!F13-1)*100</f>
        <v>-0.12782182001687126</v>
      </c>
      <c r="G13" s="71">
        <f>('Q2.2'!H13/'Q2.2'!G13-1)*100</f>
        <v>-1.4263501570133896</v>
      </c>
      <c r="H13" s="71">
        <f>('Q2.2'!I13/'Q2.2'!H13-1)*100</f>
        <v>9.5583618794417227</v>
      </c>
      <c r="I13" s="71">
        <f>('Q2.2'!J13/'Q2.2'!I13-1)*100</f>
        <v>1.7458064035073217</v>
      </c>
      <c r="J13" s="71">
        <f>('Q2.2'!K13/'Q2.2'!J13-1)*100</f>
        <v>15.072687226773374</v>
      </c>
      <c r="K13" s="71">
        <f>('Q2.2'!L13/'Q2.2'!K13-1)*100</f>
        <v>-1.9805231559441694</v>
      </c>
      <c r="L13" s="71">
        <f>('Q2.2'!M13/'Q2.2'!L13-1)*100</f>
        <v>7.4081737021068461</v>
      </c>
      <c r="M13" s="71">
        <f>('Q2.2'!N13/'Q2.2'!M13-1)*100</f>
        <v>7.0081265114500413</v>
      </c>
      <c r="N13" s="71">
        <f>('Q2.2'!O13/'Q2.2'!N13-1)*100</f>
        <v>-8.2377682268862777</v>
      </c>
      <c r="O13" s="71">
        <f>('Q2.2'!P13/'Q2.2'!O13-1)*100</f>
        <v>-8.8512898488471095</v>
      </c>
      <c r="P13" s="71">
        <f>('Q2.2'!Q13/'Q2.2'!P13-1)*100</f>
        <v>-1.6832207714498781</v>
      </c>
      <c r="Q13" s="71">
        <f>('Q2.2'!R13/'Q2.2'!Q13-1)*100</f>
        <v>6.7284586627804455</v>
      </c>
      <c r="R13" s="71">
        <f>('Q2.2'!S13/'Q2.2'!R13-1)*100</f>
        <v>3.9065984420235456</v>
      </c>
    </row>
    <row r="14" spans="1:18" ht="15" customHeight="1" x14ac:dyDescent="0.25">
      <c r="A14" s="73" t="s">
        <v>73</v>
      </c>
      <c r="B14" s="70">
        <f>('Q2.2'!C14/'Q2.2'!B14-1)*100</f>
        <v>4.5515973528005071</v>
      </c>
      <c r="C14" s="70">
        <f>('Q2.2'!D14/'Q2.2'!C14-1)*100</f>
        <v>-2.8073837768483934</v>
      </c>
      <c r="D14" s="70">
        <f>('Q2.2'!E14/'Q2.2'!D14-1)*100</f>
        <v>3.1925290276751284</v>
      </c>
      <c r="E14" s="70">
        <f>('Q2.2'!F14/'Q2.2'!E14-1)*100</f>
        <v>1.6224871601474122</v>
      </c>
      <c r="F14" s="70">
        <f>('Q2.2'!G14/'Q2.2'!F14-1)*100</f>
        <v>-8.371062223706538E-2</v>
      </c>
      <c r="G14" s="70">
        <f>('Q2.2'!H14/'Q2.2'!G14-1)*100</f>
        <v>0.17221969483709465</v>
      </c>
      <c r="H14" s="70">
        <f>('Q2.2'!I14/'Q2.2'!H14-1)*100</f>
        <v>0.30835547284429055</v>
      </c>
      <c r="I14" s="70">
        <f>('Q2.2'!J14/'Q2.2'!I14-1)*100</f>
        <v>2.4939582363281865</v>
      </c>
      <c r="J14" s="70">
        <f>('Q2.2'!K14/'Q2.2'!J14-1)*100</f>
        <v>3.322566428647078</v>
      </c>
      <c r="K14" s="70">
        <f>('Q2.2'!L14/'Q2.2'!K14-1)*100</f>
        <v>0.43869620568746104</v>
      </c>
      <c r="L14" s="70">
        <f>('Q2.2'!M14/'Q2.2'!L14-1)*100</f>
        <v>2.2612554643488991</v>
      </c>
      <c r="M14" s="70">
        <f>('Q2.2'!N14/'Q2.2'!M14-1)*100</f>
        <v>9.9546319748421208</v>
      </c>
      <c r="N14" s="70">
        <f>('Q2.2'!O14/'Q2.2'!N14-1)*100</f>
        <v>-10.625228992004132</v>
      </c>
      <c r="O14" s="70">
        <f>('Q2.2'!P14/'Q2.2'!O14-1)*100</f>
        <v>6.0233046450455907</v>
      </c>
      <c r="P14" s="70">
        <f>('Q2.2'!Q14/'Q2.2'!P14-1)*100</f>
        <v>10.762787613372593</v>
      </c>
      <c r="Q14" s="70">
        <f>('Q2.2'!R14/'Q2.2'!Q14-1)*100</f>
        <v>5.4289452718564224</v>
      </c>
      <c r="R14" s="70">
        <f>('Q2.2'!S14/'Q2.2'!R14-1)*100</f>
        <v>6.611623332472738</v>
      </c>
    </row>
    <row r="15" spans="1:18" ht="15" customHeight="1" x14ac:dyDescent="0.25">
      <c r="A15" s="98" t="s">
        <v>74</v>
      </c>
      <c r="B15" s="71">
        <f>('Q2.2'!C15/'Q2.2'!B15-1)*100</f>
        <v>11.735035918755287</v>
      </c>
      <c r="C15" s="71">
        <f>('Q2.2'!D15/'Q2.2'!C15-1)*100</f>
        <v>-0.12963556819827193</v>
      </c>
      <c r="D15" s="71">
        <f>('Q2.2'!E15/'Q2.2'!D15-1)*100</f>
        <v>23.372321447819488</v>
      </c>
      <c r="E15" s="71">
        <f>('Q2.2'!F15/'Q2.2'!E15-1)*100</f>
        <v>10.344281618764972</v>
      </c>
      <c r="F15" s="71">
        <f>('Q2.2'!G15/'Q2.2'!F15-1)*100</f>
        <v>1.8878503551358783</v>
      </c>
      <c r="G15" s="71">
        <f>('Q2.2'!H15/'Q2.2'!G15-1)*100</f>
        <v>5.1937047582645279</v>
      </c>
      <c r="H15" s="71">
        <f>('Q2.2'!I15/'Q2.2'!H15-1)*100</f>
        <v>-5.134015225505828</v>
      </c>
      <c r="I15" s="71">
        <f>('Q2.2'!J15/'Q2.2'!I15-1)*100</f>
        <v>26.968354181480048</v>
      </c>
      <c r="J15" s="71">
        <f>('Q2.2'!K15/'Q2.2'!J15-1)*100</f>
        <v>3.3633791827915482</v>
      </c>
      <c r="K15" s="71">
        <f>('Q2.2'!L15/'Q2.2'!K15-1)*100</f>
        <v>9.7473410062753665</v>
      </c>
      <c r="L15" s="71">
        <f>('Q2.2'!M15/'Q2.2'!L15-1)*100</f>
        <v>1.0559539297950282</v>
      </c>
      <c r="M15" s="71">
        <f>('Q2.2'!N15/'Q2.2'!M15-1)*100</f>
        <v>-4.1594465382816974</v>
      </c>
      <c r="N15" s="71">
        <f>('Q2.2'!O15/'Q2.2'!N15-1)*100</f>
        <v>-49.318385786170552</v>
      </c>
      <c r="O15" s="71">
        <f>('Q2.2'!P15/'Q2.2'!O15-1)*100</f>
        <v>34.119327894723675</v>
      </c>
      <c r="P15" s="71">
        <f>('Q2.2'!Q15/'Q2.2'!P15-1)*100</f>
        <v>23.893270375377341</v>
      </c>
      <c r="Q15" s="71">
        <f>('Q2.2'!R15/'Q2.2'!Q15-1)*100</f>
        <v>14.704393329474797</v>
      </c>
      <c r="R15" s="71">
        <f>('Q2.2'!S15/'Q2.2'!R15-1)*100</f>
        <v>3.0151777479599851</v>
      </c>
    </row>
    <row r="16" spans="1:18" ht="15" customHeight="1" x14ac:dyDescent="0.25">
      <c r="A16" s="73" t="s">
        <v>75</v>
      </c>
      <c r="B16" s="70">
        <f>('Q2.2'!C16/'Q2.2'!B16-1)*100</f>
        <v>0.54824927160941339</v>
      </c>
      <c r="C16" s="70">
        <f>('Q2.2'!D16/'Q2.2'!C16-1)*100</f>
        <v>14.097303211393974</v>
      </c>
      <c r="D16" s="70">
        <f>('Q2.2'!E16/'Q2.2'!D16-1)*100</f>
        <v>0.55834748343179808</v>
      </c>
      <c r="E16" s="70">
        <f>('Q2.2'!F16/'Q2.2'!E16-1)*100</f>
        <v>11.882751014980864</v>
      </c>
      <c r="F16" s="70">
        <f>('Q2.2'!G16/'Q2.2'!F16-1)*100</f>
        <v>0.61122145474172829</v>
      </c>
      <c r="G16" s="70">
        <f>('Q2.2'!H16/'Q2.2'!G16-1)*100</f>
        <v>0.4731122115470443</v>
      </c>
      <c r="H16" s="70">
        <f>('Q2.2'!I16/'Q2.2'!H16-1)*100</f>
        <v>6.0941505253250705</v>
      </c>
      <c r="I16" s="70">
        <f>('Q2.2'!J16/'Q2.2'!I16-1)*100</f>
        <v>3.4601717619464623</v>
      </c>
      <c r="J16" s="70">
        <f>('Q2.2'!K16/'Q2.2'!J16-1)*100</f>
        <v>3.1974878709343457</v>
      </c>
      <c r="K16" s="70">
        <f>('Q2.2'!L16/'Q2.2'!K16-1)*100</f>
        <v>-1.0523566674823348</v>
      </c>
      <c r="L16" s="70">
        <f>('Q2.2'!M16/'Q2.2'!L16-1)*100</f>
        <v>6.1460119292742865</v>
      </c>
      <c r="M16" s="70">
        <f>('Q2.2'!N16/'Q2.2'!M16-1)*100</f>
        <v>15.684634627375482</v>
      </c>
      <c r="N16" s="70">
        <f>('Q2.2'!O16/'Q2.2'!N16-1)*100</f>
        <v>-3.2191369123777513</v>
      </c>
      <c r="O16" s="70">
        <f>('Q2.2'!P16/'Q2.2'!O16-1)*100</f>
        <v>0.33575372404854864</v>
      </c>
      <c r="P16" s="70">
        <f>('Q2.2'!Q16/'Q2.2'!P16-1)*100</f>
        <v>1.2817242116581529</v>
      </c>
      <c r="Q16" s="70">
        <f>('Q2.2'!R16/'Q2.2'!Q16-1)*100</f>
        <v>19.201746527499196</v>
      </c>
      <c r="R16" s="70">
        <f>('Q2.2'!S16/'Q2.2'!R16-1)*100</f>
        <v>4.7725960939149603</v>
      </c>
    </row>
    <row r="17" spans="1:19" ht="15" customHeight="1" x14ac:dyDescent="0.25">
      <c r="A17" s="98" t="s">
        <v>76</v>
      </c>
      <c r="B17" s="71">
        <f>('Q2.2'!C17/'Q2.2'!B17-1)*100</f>
        <v>7.7464891353675736</v>
      </c>
      <c r="C17" s="71">
        <f>('Q2.2'!D17/'Q2.2'!C17-1)*100</f>
        <v>1.5407738748035804</v>
      </c>
      <c r="D17" s="71">
        <f>('Q2.2'!E17/'Q2.2'!D17-1)*100</f>
        <v>5.3081000349945562</v>
      </c>
      <c r="E17" s="71">
        <f>('Q2.2'!F17/'Q2.2'!E17-1)*100</f>
        <v>6.1504195034169928</v>
      </c>
      <c r="F17" s="71">
        <f>('Q2.2'!G17/'Q2.2'!F17-1)*100</f>
        <v>6.5355975899911378</v>
      </c>
      <c r="G17" s="71">
        <f>('Q2.2'!H17/'Q2.2'!G17-1)*100</f>
        <v>-1.2014998250435949</v>
      </c>
      <c r="H17" s="71">
        <f>('Q2.2'!I17/'Q2.2'!H17-1)*100</f>
        <v>3.5254353428662677</v>
      </c>
      <c r="I17" s="71">
        <f>('Q2.2'!J17/'Q2.2'!I17-1)*100</f>
        <v>0.30521020942253507</v>
      </c>
      <c r="J17" s="71">
        <f>('Q2.2'!K17/'Q2.2'!J17-1)*100</f>
        <v>7.1097760955613154</v>
      </c>
      <c r="K17" s="71">
        <f>('Q2.2'!L17/'Q2.2'!K17-1)*100</f>
        <v>-6.6093127613435998</v>
      </c>
      <c r="L17" s="71">
        <f>('Q2.2'!M17/'Q2.2'!L17-1)*100</f>
        <v>2.368907550379129</v>
      </c>
      <c r="M17" s="71">
        <f>('Q2.2'!N17/'Q2.2'!M17-1)*100</f>
        <v>1.430458956652747</v>
      </c>
      <c r="N17" s="71">
        <f>('Q2.2'!O17/'Q2.2'!N17-1)*100</f>
        <v>-4.7319949247901283</v>
      </c>
      <c r="O17" s="71">
        <f>('Q2.2'!P17/'Q2.2'!O17-1)*100</f>
        <v>17.655640812630047</v>
      </c>
      <c r="P17" s="71">
        <f>('Q2.2'!Q17/'Q2.2'!P17-1)*100</f>
        <v>-3.3801731074452057</v>
      </c>
      <c r="Q17" s="71">
        <f>('Q2.2'!R17/'Q2.2'!Q17-1)*100</f>
        <v>-12.30392251759066</v>
      </c>
      <c r="R17" s="71">
        <f>('Q2.2'!S17/'Q2.2'!R17-1)*100</f>
        <v>3.128394037919735</v>
      </c>
    </row>
    <row r="18" spans="1:19" ht="15" customHeight="1" x14ac:dyDescent="0.25">
      <c r="A18" s="73" t="s">
        <v>118</v>
      </c>
      <c r="B18" s="70">
        <f>('Q2.2'!C18/'Q2.2'!B18-1)*100</f>
        <v>7.0890645572033506</v>
      </c>
      <c r="C18" s="70">
        <f>('Q2.2'!D18/'Q2.2'!C18-1)*100</f>
        <v>5.0575366590247528</v>
      </c>
      <c r="D18" s="70">
        <f>('Q2.2'!E18/'Q2.2'!D18-1)*100</f>
        <v>9.4059112135896008</v>
      </c>
      <c r="E18" s="70">
        <f>('Q2.2'!F18/'Q2.2'!E18-1)*100</f>
        <v>15.78556046656432</v>
      </c>
      <c r="F18" s="70">
        <f>('Q2.2'!G18/'Q2.2'!F18-1)*100</f>
        <v>-10.939072759072122</v>
      </c>
      <c r="G18" s="70">
        <f>('Q2.2'!H18/'Q2.2'!G18-1)*100</f>
        <v>27.527531981767829</v>
      </c>
      <c r="H18" s="70">
        <f>('Q2.2'!I18/'Q2.2'!H18-1)*100</f>
        <v>6.7186080707744233</v>
      </c>
      <c r="I18" s="70">
        <f>('Q2.2'!J18/'Q2.2'!I18-1)*100</f>
        <v>-1.6218228971267679</v>
      </c>
      <c r="J18" s="70">
        <f>('Q2.2'!K18/'Q2.2'!J18-1)*100</f>
        <v>1.772970669971774</v>
      </c>
      <c r="K18" s="70">
        <f>('Q2.2'!L18/'Q2.2'!K18-1)*100</f>
        <v>10.739640269883633</v>
      </c>
      <c r="L18" s="70">
        <f>('Q2.2'!M18/'Q2.2'!L18-1)*100</f>
        <v>-0.66229602828546952</v>
      </c>
      <c r="M18" s="70">
        <f>('Q2.2'!N18/'Q2.2'!M18-1)*100</f>
        <v>12.476201986995083</v>
      </c>
      <c r="N18" s="70">
        <f>('Q2.2'!O18/'Q2.2'!N18-1)*100</f>
        <v>12.974975510404295</v>
      </c>
      <c r="O18" s="70">
        <f>('Q2.2'!P18/'Q2.2'!O18-1)*100</f>
        <v>25.808864218216865</v>
      </c>
      <c r="P18" s="70">
        <f>('Q2.2'!Q18/'Q2.2'!P18-1)*100</f>
        <v>-10.210157339857329</v>
      </c>
      <c r="Q18" s="70">
        <f>('Q2.2'!R18/'Q2.2'!Q18-1)*100</f>
        <v>-15.531988280198462</v>
      </c>
      <c r="R18" s="70">
        <f>('Q2.2'!S18/'Q2.2'!R18-1)*100</f>
        <v>10.331342241650043</v>
      </c>
    </row>
    <row r="19" spans="1:19" ht="15" customHeight="1" x14ac:dyDescent="0.25">
      <c r="A19" s="98" t="s">
        <v>113</v>
      </c>
      <c r="B19" s="71">
        <f>('Q2.2'!C19/'Q2.2'!B19-1)*100</f>
        <v>-3.9716642549766923</v>
      </c>
      <c r="C19" s="71">
        <f>('Q2.2'!D19/'Q2.2'!C19-1)*100</f>
        <v>14.527899804316702</v>
      </c>
      <c r="D19" s="71">
        <f>('Q2.2'!E19/'Q2.2'!D19-1)*100</f>
        <v>1.1367578978791038</v>
      </c>
      <c r="E19" s="71">
        <f>('Q2.2'!F19/'Q2.2'!E19-1)*100</f>
        <v>-1.6020642929083895</v>
      </c>
      <c r="F19" s="71">
        <f>('Q2.2'!G19/'Q2.2'!F19-1)*100</f>
        <v>44.424253580469511</v>
      </c>
      <c r="G19" s="71">
        <f>('Q2.2'!H19/'Q2.2'!G19-1)*100</f>
        <v>-12.504805156253052</v>
      </c>
      <c r="H19" s="71">
        <f>('Q2.2'!I19/'Q2.2'!H19-1)*100</f>
        <v>30.365728121512326</v>
      </c>
      <c r="I19" s="71">
        <f>('Q2.2'!J19/'Q2.2'!I19-1)*100</f>
        <v>6.0647244453547744</v>
      </c>
      <c r="J19" s="71">
        <f>('Q2.2'!K19/'Q2.2'!J19-1)*100</f>
        <v>-5.7416462620880075</v>
      </c>
      <c r="K19" s="71">
        <f>('Q2.2'!L19/'Q2.2'!K19-1)*100</f>
        <v>4.4971005485184623</v>
      </c>
      <c r="L19" s="71">
        <f>('Q2.2'!M19/'Q2.2'!L19-1)*100</f>
        <v>6.042355366955654</v>
      </c>
      <c r="M19" s="71">
        <f>('Q2.2'!N19/'Q2.2'!M19-1)*100</f>
        <v>20.366485638053323</v>
      </c>
      <c r="N19" s="71">
        <f>('Q2.2'!O19/'Q2.2'!N19-1)*100</f>
        <v>-50.101330787362542</v>
      </c>
      <c r="O19" s="71">
        <f>('Q2.2'!P19/'Q2.2'!O19-1)*100</f>
        <v>40.587827635603382</v>
      </c>
      <c r="P19" s="71">
        <f>('Q2.2'!Q19/'Q2.2'!P19-1)*100</f>
        <v>40.311831792807219</v>
      </c>
      <c r="Q19" s="71">
        <f>('Q2.2'!R19/'Q2.2'!Q19-1)*100</f>
        <v>-11.102408509302586</v>
      </c>
      <c r="R19" s="71">
        <f>('Q2.2'!S19/'Q2.2'!R19-1)*100</f>
        <v>5.4005199475765098</v>
      </c>
    </row>
    <row r="20" spans="1:19" s="67" customFormat="1" ht="15" customHeight="1" x14ac:dyDescent="0.25">
      <c r="A20" s="102" t="s">
        <v>78</v>
      </c>
      <c r="B20" s="72">
        <f>('Q2.2'!C20/'Q2.2'!B20-1)*100</f>
        <v>7.1637866252394211</v>
      </c>
      <c r="C20" s="72">
        <f>('Q2.2'!D20/'Q2.2'!C20-1)*100</f>
        <v>-0.29280361206696082</v>
      </c>
      <c r="D20" s="72">
        <f>('Q2.2'!E20/'Q2.2'!D20-1)*100</f>
        <v>1.5955788681726535</v>
      </c>
      <c r="E20" s="72">
        <f>('Q2.2'!F20/'Q2.2'!E20-1)*100</f>
        <v>3.0323027988602425</v>
      </c>
      <c r="F20" s="72">
        <f>('Q2.2'!G20/'Q2.2'!F20-1)*100</f>
        <v>2.8258640480511188</v>
      </c>
      <c r="G20" s="72">
        <f>('Q2.2'!H20/'Q2.2'!G20-1)*100</f>
        <v>0.54167178972994723</v>
      </c>
      <c r="H20" s="72">
        <f>('Q2.2'!I20/'Q2.2'!H20-1)*100</f>
        <v>1.1262262104390963</v>
      </c>
      <c r="I20" s="72">
        <f>('Q2.2'!J20/'Q2.2'!I20-1)*100</f>
        <v>-9.3081002311423688E-3</v>
      </c>
      <c r="J20" s="72">
        <f>('Q2.2'!K20/'Q2.2'!J20-1)*100</f>
        <v>3.3255768313490863</v>
      </c>
      <c r="K20" s="72">
        <f>('Q2.2'!L20/'Q2.2'!K20-1)*100</f>
        <v>3.2018627736479122</v>
      </c>
      <c r="L20" s="72">
        <f>('Q2.2'!M20/'Q2.2'!L20-1)*100</f>
        <v>2.2830324597084228</v>
      </c>
      <c r="M20" s="72">
        <f>('Q2.2'!N20/'Q2.2'!M20-1)*100</f>
        <v>7.5161381275860917</v>
      </c>
      <c r="N20" s="72">
        <f>('Q2.2'!O20/'Q2.2'!N20-1)*100</f>
        <v>-21.319844080716432</v>
      </c>
      <c r="O20" s="72">
        <f>('Q2.2'!P20/'Q2.2'!O20-1)*100</f>
        <v>6.9891787146806772</v>
      </c>
      <c r="P20" s="72">
        <f>('Q2.2'!Q20/'Q2.2'!P20-1)*100</f>
        <v>12.373778513687416</v>
      </c>
      <c r="Q20" s="72">
        <f>('Q2.2'!R20/'Q2.2'!Q20-1)*100</f>
        <v>4.0736329102585955</v>
      </c>
      <c r="R20" s="72">
        <f>('Q2.2'!S20/'Q2.2'!R20-1)*100</f>
        <v>7.0012613742751917</v>
      </c>
      <c r="S20" s="34"/>
    </row>
    <row r="21" spans="1:19" ht="15" customHeight="1" x14ac:dyDescent="0.25">
      <c r="A21" s="73" t="s">
        <v>79</v>
      </c>
      <c r="B21" s="70">
        <f>('Q2.2'!C21/'Q2.2'!B21-1)*100</f>
        <v>6.1716408517675792</v>
      </c>
      <c r="C21" s="70">
        <f>('Q2.2'!D21/'Q2.2'!C21-1)*100</f>
        <v>-9.8114158439915222</v>
      </c>
      <c r="D21" s="70">
        <f>('Q2.2'!E21/'Q2.2'!D21-1)*100</f>
        <v>3.7280668355568647</v>
      </c>
      <c r="E21" s="70">
        <f>('Q2.2'!F21/'Q2.2'!E21-1)*100</f>
        <v>10.601277718290781</v>
      </c>
      <c r="F21" s="70">
        <f>('Q2.2'!G21/'Q2.2'!F21-1)*100</f>
        <v>-10.80735152698351</v>
      </c>
      <c r="G21" s="70">
        <f>('Q2.2'!H21/'Q2.2'!G21-1)*100</f>
        <v>1.3259732553078107</v>
      </c>
      <c r="H21" s="70">
        <f>('Q2.2'!I21/'Q2.2'!H21-1)*100</f>
        <v>-2.5906975683993472</v>
      </c>
      <c r="I21" s="70">
        <f>('Q2.2'!J21/'Q2.2'!I21-1)*100</f>
        <v>8.3866889669983014</v>
      </c>
      <c r="J21" s="70">
        <f>('Q2.2'!K21/'Q2.2'!J21-1)*100</f>
        <v>11.403994806159634</v>
      </c>
      <c r="K21" s="70">
        <f>('Q2.2'!L21/'Q2.2'!K21-1)*100</f>
        <v>14.701446638708449</v>
      </c>
      <c r="L21" s="70">
        <f>('Q2.2'!M21/'Q2.2'!L21-1)*100</f>
        <v>13.675619255407213</v>
      </c>
      <c r="M21" s="70">
        <f>('Q2.2'!N21/'Q2.2'!M21-1)*100</f>
        <v>3.2811618085655914</v>
      </c>
      <c r="N21" s="70">
        <f>('Q2.2'!O21/'Q2.2'!N21-1)*100</f>
        <v>-17.187331709063525</v>
      </c>
      <c r="O21" s="70">
        <f>('Q2.2'!P21/'Q2.2'!O21-1)*100</f>
        <v>7.3267436743703174</v>
      </c>
      <c r="P21" s="70">
        <f>('Q2.2'!Q21/'Q2.2'!P21-1)*100</f>
        <v>39.127647876500696</v>
      </c>
      <c r="Q21" s="70">
        <f>('Q2.2'!R21/'Q2.2'!Q21-1)*100</f>
        <v>8.8935018750985861</v>
      </c>
      <c r="R21" s="70">
        <f>('Q2.2'!S21/'Q2.2'!R21-1)*100</f>
        <v>8.5890658923413188</v>
      </c>
    </row>
    <row r="22" spans="1:19" ht="15" customHeight="1" x14ac:dyDescent="0.25">
      <c r="A22" s="74" t="s">
        <v>80</v>
      </c>
      <c r="B22" s="75">
        <f>('Q2.2'!C22/'Q2.2'!B22-1)*100</f>
        <v>7.0390113190879289</v>
      </c>
      <c r="C22" s="75">
        <f>('Q2.2'!D22/'Q2.2'!C22-1)*100</f>
        <v>-1.5035867814092718</v>
      </c>
      <c r="D22" s="75">
        <f>('Q2.2'!E22/'Q2.2'!D22-1)*100</f>
        <v>1.8364191839034705</v>
      </c>
      <c r="E22" s="75">
        <f>('Q2.2'!F22/'Q2.2'!E22-1)*100</f>
        <v>3.9247182091998845</v>
      </c>
      <c r="F22" s="75">
        <f>('Q2.2'!G22/'Q2.2'!F22-1)*100</f>
        <v>1.0836485074268154</v>
      </c>
      <c r="G22" s="75">
        <f>('Q2.2'!H22/'Q2.2'!G22-1)*100</f>
        <v>0.6321366952426688</v>
      </c>
      <c r="H22" s="75">
        <f>('Q2.2'!I22/'Q2.2'!H22-1)*100</f>
        <v>0.69666685023597186</v>
      </c>
      <c r="I22" s="75">
        <f>('Q2.2'!J22/'Q2.2'!I22-1)*100</f>
        <v>0.93602650776083429</v>
      </c>
      <c r="J22" s="75">
        <f>('Q2.2'!K22/'Q2.2'!J22-1)*100</f>
        <v>4.2807148266237105</v>
      </c>
      <c r="K22" s="75">
        <f>('Q2.2'!L22/'Q2.2'!K22-1)*100</f>
        <v>4.5513148374279666</v>
      </c>
      <c r="L22" s="75">
        <f>('Q2.2'!M22/'Q2.2'!L22-1)*100</f>
        <v>3.7069645796064199</v>
      </c>
      <c r="M22" s="75">
        <f>('Q2.2'!N22/'Q2.2'!M22-1)*100</f>
        <v>6.9478263249208805</v>
      </c>
      <c r="N22" s="75">
        <f>('Q2.2'!O22/'Q2.2'!N22-1)*100</f>
        <v>-20.80527591508956</v>
      </c>
      <c r="O22" s="75">
        <f>('Q2.2'!P22/'Q2.2'!O22-1)*100</f>
        <v>7.0335301032588893</v>
      </c>
      <c r="P22" s="75">
        <f>('Q2.2'!Q22/'Q2.2'!P22-1)*100</f>
        <v>15.8436757298708</v>
      </c>
      <c r="Q22" s="75">
        <f>('Q2.2'!R22/'Q2.2'!Q22-1)*100</f>
        <v>4.7947613620574536</v>
      </c>
      <c r="R22" s="75">
        <f>('Q2.2'!S22/'Q2.2'!R22-1)*100</f>
        <v>7.2438853973131989</v>
      </c>
    </row>
    <row r="24" spans="1:19" ht="15" customHeight="1" x14ac:dyDescent="0.25">
      <c r="A24" s="34" t="s">
        <v>122</v>
      </c>
    </row>
    <row r="25" spans="1:19" ht="15" customHeight="1" x14ac:dyDescent="0.25">
      <c r="A25" s="32" t="s">
        <v>116</v>
      </c>
    </row>
    <row r="26" spans="1:19" ht="15" customHeight="1" x14ac:dyDescent="0.25">
      <c r="A26" s="86" t="s">
        <v>145</v>
      </c>
    </row>
  </sheetData>
  <pageMargins left="0.7" right="0.7" top="0.89718750000000003" bottom="0.75" header="0.3" footer="0.3"/>
  <pageSetup paperSize="9" scale="78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</vt:i4>
      </vt:variant>
    </vt:vector>
  </HeadingPairs>
  <TitlesOfParts>
    <vt:vector size="12" baseType="lpstr">
      <vt:lpstr>Indice</vt:lpstr>
      <vt:lpstr>Q1.1</vt:lpstr>
      <vt:lpstr>Q1.2</vt:lpstr>
      <vt:lpstr>Q1.3</vt:lpstr>
      <vt:lpstr>Q1.4</vt:lpstr>
      <vt:lpstr>Q1.5</vt:lpstr>
      <vt:lpstr>Q2.1</vt:lpstr>
      <vt:lpstr>Q2.2</vt:lpstr>
      <vt:lpstr>Q2.3</vt:lpstr>
      <vt:lpstr>Q2.4</vt:lpstr>
      <vt:lpstr>Q2.5</vt:lpstr>
      <vt:lpstr>Q2.3!Área_de_Impressão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dos Santos Fernandes</dc:creator>
  <cp:lastModifiedBy>INECV - Rosangela Gisele Garcia Silva</cp:lastModifiedBy>
  <cp:lastPrinted>2024-04-04T09:19:53Z</cp:lastPrinted>
  <dcterms:created xsi:type="dcterms:W3CDTF">2023-03-19T22:08:30Z</dcterms:created>
  <dcterms:modified xsi:type="dcterms:W3CDTF">2025-12-29T09:48:36Z</dcterms:modified>
</cp:coreProperties>
</file>